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pdkbdata2k01\data\Bureau Of Office Services\Paperwork Mgt\RTKL\REQUESTS LIBRARY\2017\03 March (0169- )\17-0220 Lipton\Records\"/>
    </mc:Choice>
  </mc:AlternateContent>
  <workbookProtection workbookAlgorithmName="SHA-512" workbookHashValue="I1CfMvJP3ndgS6D1aEkRF5BJrEF6EzdBcTtvVOVtzIJkPsYOTH053vYmupSFXhMzEuPOxqbuSBUoacLkpuW3sw==" workbookSaltValue="xoSZvzzrsVzFfmT8AixDUg==" workbookSpinCount="100000" lockStructure="1"/>
  <bookViews>
    <workbookView xWindow="150" yWindow="-150" windowWidth="20010" windowHeight="8745" tabRatio="488" firstSheet="3" activeTab="11"/>
  </bookViews>
  <sheets>
    <sheet name="January" sheetId="18" r:id="rId1"/>
    <sheet name="February" sheetId="19" r:id="rId2"/>
    <sheet name="March" sheetId="21" r:id="rId3"/>
    <sheet name="April" sheetId="23" r:id="rId4"/>
    <sheet name="May" sheetId="24" r:id="rId5"/>
    <sheet name="June" sheetId="25" r:id="rId6"/>
    <sheet name="July" sheetId="26" r:id="rId7"/>
    <sheet name="August" sheetId="27" r:id="rId8"/>
    <sheet name="September" sheetId="28" r:id="rId9"/>
    <sheet name="October" sheetId="22" r:id="rId10"/>
    <sheet name="November" sheetId="29" r:id="rId11"/>
    <sheet name="December" sheetId="30" r:id="rId12"/>
  </sheets>
  <calcPr calcId="171027"/>
</workbook>
</file>

<file path=xl/calcChain.xml><?xml version="1.0" encoding="utf-8"?>
<calcChain xmlns="http://schemas.openxmlformats.org/spreadsheetml/2006/main">
  <c r="L13" i="29" l="1"/>
  <c r="J101" i="29" l="1"/>
  <c r="L97" i="29" l="1"/>
  <c r="M91" i="30" l="1"/>
  <c r="J91" i="30"/>
  <c r="L87" i="30" l="1"/>
  <c r="L78" i="30" l="1"/>
  <c r="L82" i="30" l="1"/>
  <c r="L81" i="30"/>
  <c r="L67" i="30"/>
  <c r="L66" i="30"/>
  <c r="L63" i="30"/>
  <c r="L57" i="30"/>
  <c r="L53" i="30" l="1"/>
  <c r="L52" i="30"/>
  <c r="L51" i="30"/>
  <c r="L42" i="30" l="1"/>
  <c r="L33" i="30" l="1"/>
  <c r="L31" i="30" l="1"/>
  <c r="L38" i="30"/>
  <c r="L29" i="30" l="1"/>
  <c r="L43" i="30" l="1"/>
  <c r="L41" i="30"/>
  <c r="L54" i="29" l="1"/>
  <c r="L86" i="30"/>
  <c r="L85" i="30"/>
  <c r="L83" i="30"/>
  <c r="L80" i="30"/>
  <c r="L79" i="30"/>
  <c r="L77" i="30"/>
  <c r="L76" i="30" l="1"/>
  <c r="L73" i="30"/>
  <c r="L98" i="29"/>
  <c r="L72" i="30" l="1"/>
  <c r="L89" i="29"/>
  <c r="L88" i="29"/>
  <c r="L87" i="29"/>
  <c r="L91" i="29"/>
  <c r="L90" i="29"/>
  <c r="L84" i="29"/>
  <c r="L83" i="29"/>
  <c r="L82" i="29"/>
  <c r="L70" i="29" l="1"/>
  <c r="L66" i="29"/>
  <c r="L50" i="30" l="1"/>
  <c r="L92" i="29"/>
  <c r="L48" i="30"/>
  <c r="L46" i="30"/>
  <c r="L44" i="30" l="1"/>
  <c r="L40" i="30"/>
  <c r="L37" i="30" l="1"/>
  <c r="L34" i="29" l="1"/>
  <c r="M30" i="29"/>
  <c r="L30" i="29"/>
  <c r="L28" i="30" l="1"/>
  <c r="L27" i="30"/>
  <c r="L26" i="30"/>
  <c r="L25" i="30"/>
  <c r="L24" i="30"/>
  <c r="L23" i="30"/>
  <c r="L33" i="29"/>
  <c r="L29" i="29"/>
  <c r="L19" i="29"/>
  <c r="L11" i="29" l="1"/>
  <c r="L21" i="30"/>
  <c r="L17" i="30"/>
  <c r="L16" i="30"/>
  <c r="L9" i="30" l="1"/>
  <c r="L8" i="30"/>
  <c r="L4" i="30"/>
  <c r="L3" i="30"/>
  <c r="L91" i="30" s="1"/>
  <c r="L99" i="29" l="1"/>
  <c r="L94" i="29"/>
  <c r="L93" i="29"/>
  <c r="L88" i="22" l="1"/>
  <c r="L87" i="22"/>
  <c r="L84" i="22" l="1"/>
  <c r="L71" i="29"/>
  <c r="M122" i="30" l="1"/>
  <c r="L122" i="30"/>
  <c r="J122" i="30"/>
  <c r="L68" i="29" l="1"/>
  <c r="L60" i="29"/>
  <c r="L58" i="29"/>
  <c r="L57" i="29"/>
  <c r="M41" i="29"/>
  <c r="L63" i="22"/>
  <c r="L55" i="22"/>
  <c r="L55" i="28" l="1"/>
  <c r="L56" i="22" l="1"/>
  <c r="L51" i="22"/>
  <c r="L49" i="22"/>
  <c r="M51" i="29" l="1"/>
  <c r="M101" i="29" s="1"/>
  <c r="L51" i="29"/>
  <c r="L45" i="29"/>
  <c r="L43" i="29"/>
  <c r="M34" i="22" l="1"/>
  <c r="L49" i="29"/>
  <c r="L48" i="29"/>
  <c r="L47" i="29"/>
  <c r="L40" i="29"/>
  <c r="L38" i="29"/>
  <c r="L36" i="22"/>
  <c r="L35" i="29"/>
  <c r="L32" i="29"/>
  <c r="L31" i="29"/>
  <c r="L28" i="29"/>
  <c r="L20" i="29" l="1"/>
  <c r="L18" i="29"/>
  <c r="L12" i="22" l="1"/>
  <c r="L15" i="29" l="1"/>
  <c r="L12" i="29"/>
  <c r="L9" i="29"/>
  <c r="L7" i="29"/>
  <c r="L6" i="29"/>
  <c r="L5" i="29"/>
  <c r="L101" i="29" l="1"/>
  <c r="L15" i="22"/>
  <c r="L3" i="22"/>
  <c r="L96" i="22"/>
  <c r="L86" i="22" l="1"/>
  <c r="L85" i="27"/>
  <c r="L84" i="27"/>
  <c r="D90" i="27" l="1"/>
  <c r="L17" i="26" l="1"/>
  <c r="L79" i="22" l="1"/>
  <c r="L82" i="28"/>
  <c r="M69" i="22" l="1"/>
  <c r="L69" i="22"/>
  <c r="L80" i="28"/>
  <c r="L65" i="22"/>
  <c r="L61" i="22" l="1"/>
  <c r="L59" i="22" l="1"/>
  <c r="L52" i="22" l="1"/>
  <c r="L47" i="22"/>
  <c r="L45" i="22" l="1"/>
  <c r="L44" i="22"/>
  <c r="L38" i="22"/>
  <c r="L37" i="22"/>
  <c r="L32" i="22" l="1"/>
  <c r="L29" i="22"/>
  <c r="L25" i="22"/>
  <c r="L50" i="28"/>
  <c r="L40" i="22" l="1"/>
  <c r="L28" i="22"/>
  <c r="L26" i="22"/>
  <c r="L24" i="22"/>
  <c r="L23" i="22"/>
  <c r="L72" i="28"/>
  <c r="L53" i="28"/>
  <c r="L43" i="28" l="1"/>
  <c r="L32" i="28" l="1"/>
  <c r="L30" i="28"/>
  <c r="L16" i="22"/>
  <c r="L24" i="28" l="1"/>
  <c r="L75" i="27" l="1"/>
  <c r="L11" i="22" l="1"/>
  <c r="L10" i="22"/>
  <c r="L9" i="22"/>
  <c r="L91" i="28" l="1"/>
  <c r="L7" i="22"/>
  <c r="L34" i="28" l="1"/>
  <c r="L26" i="28"/>
  <c r="L17" i="28"/>
  <c r="L89" i="28" l="1"/>
  <c r="L76" i="27"/>
  <c r="L88" i="28"/>
  <c r="L87" i="28" l="1"/>
  <c r="L63" i="28"/>
  <c r="L85" i="28"/>
  <c r="L83" i="28"/>
  <c r="M60" i="27"/>
  <c r="L60" i="27"/>
  <c r="L55" i="27" l="1"/>
  <c r="L56" i="27"/>
  <c r="L86" i="28"/>
  <c r="M76" i="28" l="1"/>
  <c r="L76" i="28"/>
  <c r="L77" i="28"/>
  <c r="L71" i="28" l="1"/>
  <c r="L74" i="28"/>
  <c r="L73" i="28"/>
  <c r="L70" i="28" l="1"/>
  <c r="L68" i="28"/>
  <c r="L65" i="28"/>
  <c r="L64" i="28"/>
  <c r="L62" i="28"/>
  <c r="L69" i="28" l="1"/>
  <c r="L57" i="28"/>
  <c r="L58" i="28"/>
  <c r="L56" i="28"/>
  <c r="L42" i="27"/>
  <c r="L41" i="27"/>
  <c r="L40" i="27"/>
  <c r="L47" i="27" l="1"/>
  <c r="L36" i="27" l="1"/>
  <c r="L51" i="28" l="1"/>
  <c r="L48" i="28"/>
  <c r="L25" i="27" l="1"/>
  <c r="L40" i="28" l="1"/>
  <c r="L39" i="28"/>
  <c r="L36" i="28"/>
  <c r="L33" i="28"/>
  <c r="L31" i="28"/>
  <c r="L24" i="27"/>
  <c r="L21" i="27"/>
  <c r="L19" i="27" l="1"/>
  <c r="L23" i="28"/>
  <c r="L21" i="28"/>
  <c r="L86" i="26" l="1"/>
  <c r="L16" i="28" l="1"/>
  <c r="L14" i="28"/>
  <c r="L11" i="28"/>
  <c r="L10" i="27"/>
  <c r="M5" i="27"/>
  <c r="M80" i="27" s="1"/>
  <c r="L6" i="28" l="1"/>
  <c r="L5" i="28"/>
  <c r="L3" i="27"/>
  <c r="L78" i="27"/>
  <c r="L8" i="28" l="1"/>
  <c r="L72" i="27"/>
  <c r="L14" i="27"/>
  <c r="L6" i="27"/>
  <c r="L78" i="26"/>
  <c r="L88" i="26"/>
  <c r="L68" i="27" l="1"/>
  <c r="L66" i="27" l="1"/>
  <c r="L63" i="27"/>
  <c r="L80" i="26" l="1"/>
  <c r="L58" i="27" l="1"/>
  <c r="L53" i="27" l="1"/>
  <c r="L52" i="27"/>
  <c r="L32" i="27"/>
  <c r="L48" i="27" l="1"/>
  <c r="L46" i="27" l="1"/>
  <c r="L44" i="27"/>
  <c r="L43" i="27"/>
  <c r="L34" i="27"/>
  <c r="L55" i="26"/>
  <c r="L53" i="26"/>
  <c r="M42" i="26"/>
  <c r="L42" i="26"/>
  <c r="L37" i="27" l="1"/>
  <c r="L33" i="27" l="1"/>
  <c r="L37" i="26"/>
  <c r="L38" i="26"/>
  <c r="L36" i="26"/>
  <c r="L35" i="26"/>
  <c r="L31" i="27" l="1"/>
  <c r="L30" i="27"/>
  <c r="L29" i="27"/>
  <c r="L28" i="27"/>
  <c r="L26" i="27"/>
  <c r="L23" i="27"/>
  <c r="L22" i="27"/>
  <c r="M39" i="26"/>
  <c r="L39" i="26"/>
  <c r="L33" i="26"/>
  <c r="L32" i="26"/>
  <c r="L31" i="26"/>
  <c r="M24" i="26" l="1"/>
  <c r="L24" i="26"/>
  <c r="L27" i="26"/>
  <c r="L26" i="26"/>
  <c r="L12" i="26" l="1"/>
  <c r="L60" i="26"/>
  <c r="L18" i="27"/>
  <c r="L15" i="27"/>
  <c r="L12" i="27"/>
  <c r="L9" i="27"/>
  <c r="L23" i="26" l="1"/>
  <c r="L22" i="26"/>
  <c r="L18" i="26"/>
  <c r="L14" i="26"/>
  <c r="L91" i="26"/>
  <c r="L90" i="26"/>
  <c r="M89" i="26"/>
  <c r="L89" i="26"/>
  <c r="L4" i="27"/>
  <c r="L11" i="26" l="1"/>
  <c r="L87" i="26"/>
  <c r="L84" i="26"/>
  <c r="L83" i="26"/>
  <c r="L82" i="26" l="1"/>
  <c r="L79" i="26"/>
  <c r="L76" i="26" l="1"/>
  <c r="L20" i="26"/>
  <c r="L19" i="26"/>
  <c r="L5" i="26"/>
  <c r="L67" i="23" l="1"/>
  <c r="L62" i="23"/>
  <c r="L50" i="23"/>
  <c r="L48" i="23"/>
  <c r="L47" i="23"/>
  <c r="L46" i="23"/>
  <c r="L45" i="23"/>
  <c r="L19" i="23"/>
  <c r="L17" i="23"/>
  <c r="L7" i="23"/>
  <c r="L6" i="23"/>
  <c r="L30" i="25" l="1"/>
  <c r="L77" i="25"/>
  <c r="L86" i="25" l="1"/>
  <c r="L78" i="25"/>
  <c r="L8" i="26" l="1"/>
  <c r="L81" i="25"/>
  <c r="L74" i="26"/>
  <c r="L73" i="26"/>
  <c r="L71" i="26"/>
  <c r="L69" i="26"/>
  <c r="L68" i="26"/>
  <c r="L73" i="25" l="1"/>
  <c r="L56" i="26"/>
  <c r="L54" i="26"/>
  <c r="L52" i="26" l="1"/>
  <c r="L51" i="26"/>
  <c r="L49" i="26"/>
  <c r="L48" i="26"/>
  <c r="L83" i="25"/>
  <c r="L71" i="25" l="1"/>
  <c r="L72" i="25"/>
  <c r="L47" i="26"/>
  <c r="L46" i="26"/>
  <c r="L45" i="26" l="1"/>
  <c r="L43" i="26"/>
  <c r="L41" i="26"/>
  <c r="L40" i="26"/>
  <c r="L63" i="25"/>
  <c r="L58" i="25"/>
  <c r="L53" i="25"/>
  <c r="L34" i="26" l="1"/>
  <c r="L50" i="25" l="1"/>
  <c r="L49" i="25"/>
  <c r="L41" i="25"/>
  <c r="L30" i="26" l="1"/>
  <c r="L29" i="26"/>
  <c r="L38" i="25" l="1"/>
  <c r="L34" i="25"/>
  <c r="L25" i="26" l="1"/>
  <c r="J56" i="23" l="1"/>
  <c r="J90" i="23" s="1"/>
  <c r="M85" i="21" l="1"/>
  <c r="L21" i="26" l="1"/>
  <c r="L16" i="26"/>
  <c r="L28" i="26"/>
  <c r="L13" i="26"/>
  <c r="L10" i="26"/>
  <c r="L38" i="23" l="1"/>
  <c r="L22" i="23"/>
  <c r="L30" i="21"/>
  <c r="L29" i="21"/>
  <c r="L26" i="21"/>
  <c r="L69" i="23"/>
  <c r="L44" i="23"/>
  <c r="L12" i="23"/>
  <c r="L75" i="21"/>
  <c r="L74" i="21"/>
  <c r="L61" i="21"/>
  <c r="L59" i="21"/>
  <c r="L31" i="21"/>
  <c r="L28" i="21"/>
  <c r="L16" i="21"/>
  <c r="L9" i="23"/>
  <c r="L78" i="21"/>
  <c r="L77" i="21"/>
  <c r="L73" i="21"/>
  <c r="L72" i="21"/>
  <c r="L63" i="21"/>
  <c r="L60" i="21"/>
  <c r="L43" i="21"/>
  <c r="L42" i="21"/>
  <c r="L19" i="21"/>
  <c r="L11" i="21"/>
  <c r="L39" i="21"/>
  <c r="L78" i="23"/>
  <c r="L60" i="23"/>
  <c r="L51" i="23"/>
  <c r="L18" i="23"/>
  <c r="L10" i="23"/>
  <c r="L70" i="21"/>
  <c r="L69" i="21"/>
  <c r="L67" i="21"/>
  <c r="L66" i="21"/>
  <c r="L64" i="21"/>
  <c r="L17" i="21"/>
  <c r="L9" i="21"/>
  <c r="L25" i="21"/>
  <c r="L23" i="21"/>
  <c r="L59" i="23"/>
  <c r="L8" i="23"/>
  <c r="L80" i="21"/>
  <c r="L57" i="21"/>
  <c r="L47" i="21"/>
  <c r="L24" i="21"/>
  <c r="L12" i="21"/>
  <c r="L13" i="21"/>
  <c r="L8" i="21"/>
  <c r="L53" i="23"/>
  <c r="L21" i="23"/>
  <c r="L44" i="21"/>
  <c r="L48" i="21"/>
  <c r="L81" i="21"/>
  <c r="L22" i="21"/>
  <c r="L20" i="21"/>
  <c r="L76" i="21"/>
  <c r="L53" i="21"/>
  <c r="L52" i="21"/>
  <c r="L51" i="21"/>
  <c r="L50" i="21"/>
  <c r="L41" i="21"/>
  <c r="L21" i="21"/>
  <c r="L6" i="21"/>
  <c r="L5" i="21"/>
  <c r="L4" i="21"/>
  <c r="L85" i="21" l="1"/>
  <c r="L6" i="26"/>
  <c r="L9" i="26"/>
  <c r="L17" i="25"/>
  <c r="L15" i="25"/>
  <c r="L23" i="25"/>
  <c r="L3" i="26" l="1"/>
  <c r="L13" i="25" l="1"/>
  <c r="L12" i="25"/>
  <c r="M4" i="25"/>
  <c r="M101" i="25" s="1"/>
  <c r="L4" i="25"/>
  <c r="J4" i="25"/>
  <c r="L98" i="25"/>
  <c r="L97" i="25" l="1"/>
  <c r="L95" i="25"/>
  <c r="L96" i="25"/>
  <c r="L53" i="24" l="1"/>
  <c r="L66" i="24"/>
  <c r="L89" i="25" l="1"/>
  <c r="L88" i="25"/>
  <c r="L87" i="25"/>
  <c r="L82" i="25" l="1"/>
  <c r="L80" i="25"/>
  <c r="M93" i="26" l="1"/>
  <c r="L45" i="24" l="1"/>
  <c r="L46" i="24"/>
  <c r="L48" i="24"/>
  <c r="L47" i="24"/>
  <c r="L79" i="25"/>
  <c r="L76" i="25"/>
  <c r="L75" i="25" l="1"/>
  <c r="L74" i="25"/>
  <c r="L69" i="25" l="1"/>
  <c r="M40" i="24" l="1"/>
  <c r="L40" i="24"/>
  <c r="L62" i="25"/>
  <c r="L57" i="25" l="1"/>
  <c r="L60" i="25" l="1"/>
  <c r="L56" i="25"/>
  <c r="L52" i="25" l="1"/>
  <c r="L51" i="25"/>
  <c r="L48" i="25"/>
  <c r="L46" i="25"/>
  <c r="L45" i="25"/>
  <c r="L44" i="25"/>
  <c r="L43" i="25"/>
  <c r="L47" i="25"/>
  <c r="L42" i="25"/>
  <c r="L40" i="25"/>
  <c r="L39" i="25"/>
  <c r="L30" i="24"/>
  <c r="L24" i="24" l="1"/>
  <c r="L37" i="25" l="1"/>
  <c r="L33" i="25"/>
  <c r="L31" i="25"/>
  <c r="L32" i="25" l="1"/>
  <c r="L19" i="24"/>
  <c r="L17" i="24"/>
  <c r="L21" i="24" l="1"/>
  <c r="L36" i="25"/>
  <c r="L26" i="25"/>
  <c r="L14" i="24" l="1"/>
  <c r="L24" i="25" l="1"/>
  <c r="L20" i="25"/>
  <c r="L5" i="24" l="1"/>
  <c r="L11" i="25" l="1"/>
  <c r="L8" i="25"/>
  <c r="L7" i="25"/>
  <c r="L3" i="25"/>
  <c r="L10" i="25" l="1"/>
  <c r="L9" i="25"/>
  <c r="L5" i="25"/>
  <c r="L81" i="23"/>
  <c r="L83" i="23"/>
  <c r="L101" i="25" l="1"/>
  <c r="L72" i="24"/>
  <c r="L80" i="23" l="1"/>
  <c r="M15" i="24"/>
  <c r="L15" i="24"/>
  <c r="L70" i="24"/>
  <c r="L68" i="24"/>
  <c r="L62" i="24" l="1"/>
  <c r="L57" i="24" l="1"/>
  <c r="L56" i="24"/>
  <c r="M121" i="25" l="1"/>
  <c r="L121" i="25"/>
  <c r="J121" i="25"/>
  <c r="L68" i="23" l="1"/>
  <c r="L54" i="24"/>
  <c r="M57" i="23" l="1"/>
  <c r="L57" i="23"/>
  <c r="L51" i="24"/>
  <c r="L66" i="23" l="1"/>
  <c r="L61" i="23"/>
  <c r="L58" i="23"/>
  <c r="L50" i="24" l="1"/>
  <c r="L49" i="24"/>
  <c r="L44" i="24"/>
  <c r="L55" i="23" l="1"/>
  <c r="L36" i="23" l="1"/>
  <c r="L39" i="23"/>
  <c r="L38" i="24" l="1"/>
  <c r="L39" i="24" l="1"/>
  <c r="L35" i="24"/>
  <c r="L31" i="23" l="1"/>
  <c r="L29" i="24" l="1"/>
  <c r="L28" i="24"/>
  <c r="L43" i="23" l="1"/>
  <c r="L37" i="23"/>
  <c r="L32" i="23"/>
  <c r="L26" i="23"/>
  <c r="L14" i="23"/>
  <c r="L20" i="23"/>
  <c r="L29" i="23"/>
  <c r="L71" i="23"/>
  <c r="L72" i="23"/>
  <c r="M27" i="24" l="1"/>
  <c r="M73" i="24" s="1"/>
  <c r="L27" i="24"/>
  <c r="L78" i="19" l="1"/>
  <c r="L87" i="23" l="1"/>
  <c r="M85" i="23"/>
  <c r="M90" i="23" s="1"/>
  <c r="L85" i="23"/>
  <c r="L82" i="23"/>
  <c r="L77" i="23"/>
  <c r="L76" i="23"/>
  <c r="L75" i="23"/>
  <c r="L6" i="24"/>
  <c r="L7" i="24"/>
  <c r="L9" i="24"/>
  <c r="L11" i="24"/>
  <c r="L12" i="24"/>
  <c r="L13" i="24"/>
  <c r="L27" i="23"/>
  <c r="L35" i="23"/>
  <c r="L25" i="23"/>
  <c r="L23" i="23"/>
  <c r="L25" i="24"/>
  <c r="L23" i="24"/>
  <c r="L90" i="23" l="1"/>
  <c r="L81" i="19"/>
  <c r="L72" i="19"/>
  <c r="L73" i="19"/>
  <c r="L74" i="19"/>
  <c r="L69" i="19"/>
  <c r="L68" i="19"/>
  <c r="L67" i="19"/>
  <c r="L66" i="19"/>
  <c r="L65" i="19"/>
  <c r="L64" i="19"/>
  <c r="L61" i="19"/>
  <c r="L58" i="19"/>
  <c r="L54" i="19"/>
  <c r="L53" i="19"/>
  <c r="L52" i="19"/>
  <c r="L20" i="24"/>
  <c r="L73" i="24" s="1"/>
  <c r="L16" i="24"/>
  <c r="L51" i="19" l="1"/>
  <c r="L48" i="19"/>
  <c r="L49" i="19"/>
  <c r="L46" i="19"/>
  <c r="L45" i="19"/>
  <c r="L44" i="19"/>
  <c r="L40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5" i="19"/>
  <c r="L23" i="19" l="1"/>
  <c r="L22" i="19"/>
  <c r="L18" i="19"/>
  <c r="L17" i="19"/>
  <c r="L16" i="19"/>
  <c r="L15" i="19"/>
  <c r="L14" i="19"/>
  <c r="L13" i="19"/>
  <c r="L11" i="19"/>
  <c r="L10" i="19"/>
  <c r="M9" i="19"/>
  <c r="L9" i="19"/>
  <c r="L7" i="19"/>
  <c r="L6" i="19"/>
  <c r="M83" i="19" l="1"/>
  <c r="L83" i="19"/>
  <c r="J83" i="19"/>
  <c r="M134" i="23" l="1"/>
  <c r="L134" i="23"/>
  <c r="L84" i="18" l="1"/>
  <c r="M84" i="18"/>
  <c r="L83" i="18"/>
  <c r="L80" i="18"/>
  <c r="L79" i="18"/>
  <c r="L76" i="18"/>
  <c r="L73" i="18"/>
  <c r="L72" i="18"/>
  <c r="L71" i="18"/>
  <c r="L70" i="18"/>
  <c r="L69" i="18"/>
  <c r="L68" i="18"/>
  <c r="L67" i="18"/>
  <c r="L65" i="18"/>
  <c r="L64" i="18"/>
  <c r="L62" i="18"/>
  <c r="M61" i="18"/>
  <c r="L61" i="18"/>
  <c r="M60" i="18"/>
  <c r="L60" i="18"/>
  <c r="L59" i="18"/>
  <c r="L58" i="18"/>
  <c r="L57" i="18"/>
  <c r="L56" i="18"/>
  <c r="L53" i="18"/>
  <c r="L52" i="18"/>
  <c r="L51" i="18"/>
  <c r="L50" i="18"/>
  <c r="L48" i="18"/>
  <c r="L47" i="18"/>
  <c r="L46" i="18"/>
  <c r="L44" i="18"/>
  <c r="L42" i="18"/>
  <c r="L41" i="18"/>
  <c r="L40" i="18"/>
  <c r="M39" i="18"/>
  <c r="L39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M20" i="18"/>
  <c r="L20" i="18"/>
  <c r="L18" i="18"/>
  <c r="M17" i="18"/>
  <c r="L17" i="18"/>
  <c r="L16" i="18"/>
  <c r="L15" i="18"/>
  <c r="L14" i="18"/>
  <c r="L12" i="18"/>
  <c r="L11" i="18"/>
  <c r="L10" i="18" l="1"/>
  <c r="L9" i="18"/>
  <c r="L7" i="18"/>
  <c r="L6" i="18"/>
  <c r="L5" i="18"/>
  <c r="L4" i="18"/>
  <c r="L3" i="18"/>
  <c r="M149" i="19" l="1"/>
  <c r="L149" i="19"/>
  <c r="J149" i="19"/>
  <c r="M88" i="18" l="1"/>
  <c r="J88" i="18"/>
  <c r="L88" i="18" l="1"/>
  <c r="K150" i="18" l="1"/>
  <c r="J150" i="18"/>
  <c r="H150" i="18" s="1"/>
  <c r="J101" i="25" l="1"/>
  <c r="J73" i="24"/>
  <c r="J134" i="23"/>
  <c r="J85" i="21"/>
  <c r="J93" i="26"/>
  <c r="L93" i="26"/>
  <c r="L80" i="27"/>
  <c r="L82" i="27" s="1"/>
  <c r="L86" i="27" s="1"/>
  <c r="J80" i="27"/>
  <c r="J82" i="27" s="1"/>
  <c r="L94" i="28"/>
  <c r="M94" i="28"/>
  <c r="J94" i="28"/>
  <c r="M101" i="22" l="1"/>
  <c r="L101" i="22"/>
  <c r="J101" i="22"/>
</calcChain>
</file>

<file path=xl/sharedStrings.xml><?xml version="1.0" encoding="utf-8"?>
<sst xmlns="http://schemas.openxmlformats.org/spreadsheetml/2006/main" count="5222" uniqueCount="2102">
  <si>
    <t>Tracking #</t>
  </si>
  <si>
    <t>Company Name</t>
  </si>
  <si>
    <t>Requestor Name</t>
  </si>
  <si>
    <t>Decision</t>
  </si>
  <si>
    <t>Invoice Amount</t>
  </si>
  <si>
    <t>District 3-0</t>
  </si>
  <si>
    <t>District 6-0</t>
  </si>
  <si>
    <t>District 9-0</t>
  </si>
  <si>
    <t>District 10-0</t>
  </si>
  <si>
    <t>District 11-0</t>
  </si>
  <si>
    <t>BHR</t>
  </si>
  <si>
    <t>BPD</t>
  </si>
  <si>
    <t>BOS</t>
  </si>
  <si>
    <t>Completed request</t>
  </si>
  <si>
    <t>5-day response needs to be sent</t>
  </si>
  <si>
    <t>LEGEND</t>
  </si>
  <si>
    <t>Payment Status</t>
  </si>
  <si>
    <t xml:space="preserve">Search and Retrieval Time </t>
  </si>
  <si>
    <t>Redaction Time</t>
  </si>
  <si>
    <t>Assigned To</t>
  </si>
  <si>
    <t>District 1-0</t>
  </si>
  <si>
    <t>District 2-0</t>
  </si>
  <si>
    <t>District 4-0</t>
  </si>
  <si>
    <t>District 5-0</t>
  </si>
  <si>
    <t>District 8-0</t>
  </si>
  <si>
    <t>District 12-0</t>
  </si>
  <si>
    <t>Secretary</t>
  </si>
  <si>
    <t>Press</t>
  </si>
  <si>
    <t>Admin</t>
  </si>
  <si>
    <t>BFM</t>
  </si>
  <si>
    <t>BEO</t>
  </si>
  <si>
    <t>ITO/BIT/BIO</t>
  </si>
  <si>
    <t>Planning</t>
  </si>
  <si>
    <t>BPT</t>
  </si>
  <si>
    <t>BOMO</t>
  </si>
  <si>
    <t>Aviation</t>
  </si>
  <si>
    <t>BRFPW</t>
  </si>
  <si>
    <t>Granted</t>
  </si>
  <si>
    <t>Denied</t>
  </si>
  <si>
    <t>Granted in part</t>
  </si>
  <si>
    <t>Request Withdrawn</t>
  </si>
  <si>
    <t>No Record</t>
  </si>
  <si>
    <t>Paid</t>
  </si>
  <si>
    <t>Unpaid</t>
  </si>
  <si>
    <t>Reversed</t>
  </si>
  <si>
    <t>Date Rec'd</t>
  </si>
  <si>
    <t xml:space="preserve">Response Due </t>
  </si>
  <si>
    <t>Records Requested</t>
  </si>
  <si>
    <t>Prepay</t>
  </si>
  <si>
    <t>High profile</t>
  </si>
  <si>
    <t>Mary Beth's request</t>
  </si>
  <si>
    <t>Extension letter sent</t>
  </si>
  <si>
    <t>DVS</t>
  </si>
  <si>
    <t>20th Day</t>
  </si>
  <si>
    <t>Appeal</t>
  </si>
  <si>
    <t>Gary's request</t>
  </si>
  <si>
    <t>Ellen</t>
  </si>
  <si>
    <t xml:space="preserve"> </t>
  </si>
  <si>
    <t>John Romberger</t>
  </si>
  <si>
    <t xml:space="preserve">Bob Koman  </t>
  </si>
  <si>
    <t xml:space="preserve">John Collins  </t>
  </si>
  <si>
    <t>Totals</t>
  </si>
  <si>
    <t>Capitano</t>
  </si>
  <si>
    <t>Law regarding tinted windows</t>
  </si>
  <si>
    <t>Monighan</t>
  </si>
  <si>
    <t>all records of a report of conviction</t>
  </si>
  <si>
    <t>Sakin</t>
  </si>
  <si>
    <t>for all Districts:  selection results for constructin inspection agreements in 2014</t>
  </si>
  <si>
    <t>MacDonald</t>
  </si>
  <si>
    <t>Sales tax paid when vehicle registered</t>
  </si>
  <si>
    <t>Broadbent</t>
  </si>
  <si>
    <t xml:space="preserve">Payouts on contracts for ROW aquisition services over past 3 years.  </t>
  </si>
  <si>
    <t>Barbacci</t>
  </si>
  <si>
    <t>Keystone Acquisition Services</t>
  </si>
  <si>
    <t>Calex Logistics, Inc &amp; KT Holdings</t>
  </si>
  <si>
    <t>Did PA provide Rail Freight Grant for industrial bldg at 175-177 S. Main St</t>
  </si>
  <si>
    <t>Wemple</t>
  </si>
  <si>
    <t>Press Enterprise</t>
  </si>
  <si>
    <t>HOPs and associated studies submitted by Finn Gard LLC sor SR 42 in Hemlock Twp</t>
  </si>
  <si>
    <t>Farr</t>
  </si>
  <si>
    <t>Requesting CCC re: customer complaint about job performance</t>
  </si>
  <si>
    <t>PennDOT employee</t>
  </si>
  <si>
    <t>Stewart</t>
  </si>
  <si>
    <t>Sidock Group</t>
  </si>
  <si>
    <t>Any records for ROW location and width and utility construction drawings</t>
  </si>
  <si>
    <t>Younger</t>
  </si>
  <si>
    <t>Was anything filed on my behalf pertaining to driving priveleges</t>
  </si>
  <si>
    <t>Beveridge</t>
  </si>
  <si>
    <t>Observer-Reporter</t>
  </si>
  <si>
    <t>Settlement and price paid to acquire #6200423000 from A&amp;F real estate</t>
  </si>
  <si>
    <t>Callahan</t>
  </si>
  <si>
    <t>Ward Greenberg Heller &amp; Reidy LLP</t>
  </si>
  <si>
    <t>Complete file including "Person w/ Disability Placard" application, etc..</t>
  </si>
  <si>
    <t>Cahalan</t>
  </si>
  <si>
    <t>Lower Saucon Township</t>
  </si>
  <si>
    <t>Report No: ER 88-0224-095, Byways to Past Technical Series.</t>
  </si>
  <si>
    <t>Steinmeier</t>
  </si>
  <si>
    <t>District Council 21</t>
  </si>
  <si>
    <t>All certified payroll for A-1 Industrial Maintenance for Project #73957</t>
  </si>
  <si>
    <t>Dodick</t>
  </si>
  <si>
    <t>Permit/timing diagram for traffic signal at 12th &amp; Yorktown center</t>
  </si>
  <si>
    <t>Mercuri</t>
  </si>
  <si>
    <t>Traffic study submitteed by Phoenixville Area SD #73863.</t>
  </si>
  <si>
    <t>Jaiyeola</t>
  </si>
  <si>
    <t>Public Service Commission</t>
  </si>
  <si>
    <t>Any documents RE: 829 E Roy Furman Highway pipeline proj</t>
  </si>
  <si>
    <t>Scicchitano</t>
  </si>
  <si>
    <t>The News-Item</t>
  </si>
  <si>
    <t>Most up to date record identifying owners of Anthracite Towing and Recovery LLC</t>
  </si>
  <si>
    <t>Franzen</t>
  </si>
  <si>
    <t>Biersdorf &amp;  Associates</t>
  </si>
  <si>
    <t>ROW and Let datees and ROW plans for project 83541</t>
  </si>
  <si>
    <t>ROW and Let datees and ROW plans for project 70024</t>
  </si>
  <si>
    <t>ROW and Let datees and ROW plans for projects 74336, 69141</t>
  </si>
  <si>
    <t>ROW and Let datees and ROW plans for projects 92748, 88524</t>
  </si>
  <si>
    <t>ROW and Let datees and ROW plans for projects 83443, 57452</t>
  </si>
  <si>
    <t>Bradley</t>
  </si>
  <si>
    <t>Cofield</t>
  </si>
  <si>
    <t>Meilton</t>
  </si>
  <si>
    <t>Wolfe</t>
  </si>
  <si>
    <t>Who is the underwriter for vehicle titles</t>
  </si>
  <si>
    <t>List of contracts for ROW projects</t>
  </si>
  <si>
    <t>TIS /TS and timetable for HOP approval for proposed devel of various intersections</t>
  </si>
  <si>
    <t>MUD info for Parcel 34-016-102, owner Scott P. Walsh</t>
  </si>
  <si>
    <t>EQT Gathering, LLC</t>
  </si>
  <si>
    <t>Kennedy</t>
  </si>
  <si>
    <t>1st Financial Bank</t>
  </si>
  <si>
    <t>Confirmation that PA ID was replaced</t>
  </si>
  <si>
    <t>Franchi</t>
  </si>
  <si>
    <t>Ready Trucking Inc</t>
  </si>
  <si>
    <t>Copy of video recording of accident on Rt 81</t>
  </si>
  <si>
    <t>Zupancic</t>
  </si>
  <si>
    <t>Pennoni Associates Inc</t>
  </si>
  <si>
    <t>HOPs for listed locations adjacent to SR 144</t>
  </si>
  <si>
    <t>Sinkiewicz</t>
  </si>
  <si>
    <t>Driveway permits for 13262 SR 92 and PO Box 93</t>
  </si>
  <si>
    <t xml:space="preserve">Payouts on contracts for ROW aquisition services for 2011.  </t>
  </si>
  <si>
    <t>Adams</t>
  </si>
  <si>
    <t>Price &amp; Adam</t>
  </si>
  <si>
    <t>ROW conveyance from Minor for construction of I79</t>
  </si>
  <si>
    <t>Possenti</t>
  </si>
  <si>
    <t>All documents evidencing vehicle ownership</t>
  </si>
  <si>
    <t>Acharya</t>
  </si>
  <si>
    <t>Explaination of letter from PennDOT saying examiner not doing job fairly</t>
  </si>
  <si>
    <t>O'Boyle</t>
  </si>
  <si>
    <t>Wick, Streiff, Meyer, O'Boyle…</t>
  </si>
  <si>
    <t>engineering and trafic study for Kenmawr Bridge lowering of weight limit</t>
  </si>
  <si>
    <t>Bell</t>
  </si>
  <si>
    <t>FM Generator</t>
  </si>
  <si>
    <t>Past Bid Results for Bid 6100032446</t>
  </si>
  <si>
    <t>Fuzeto</t>
  </si>
  <si>
    <t>Johnsen, Fretty &amp; Company</t>
  </si>
  <si>
    <t>permits to erect billboards in state of PA</t>
  </si>
  <si>
    <t>Knight</t>
  </si>
  <si>
    <t>950 S Driveway measurements assoc. with permit 12036071</t>
  </si>
  <si>
    <t>DiAngelus</t>
  </si>
  <si>
    <t>PennDOT process to calculate Driver Restoration Fee</t>
  </si>
  <si>
    <t>Rosenberg</t>
  </si>
  <si>
    <t>Saltz, Mongeluzzi, Barnett &amp; Bendesky</t>
  </si>
  <si>
    <t>all documents for work at Route 100 and Tilghman St.</t>
  </si>
  <si>
    <t>Ness</t>
  </si>
  <si>
    <t>Any permit issued for Phantom Fireworks</t>
  </si>
  <si>
    <t>Hatchett</t>
  </si>
  <si>
    <t>Structures USA, LLC</t>
  </si>
  <si>
    <t>JD Eckman performance &amp; payment bond for project 84086</t>
  </si>
  <si>
    <t>Abrokwa-Johnson</t>
  </si>
  <si>
    <t>Data for road signs for use in open source mapping data and technology</t>
  </si>
  <si>
    <t>Mellen</t>
  </si>
  <si>
    <t>All digital billboard permits from 11/20/14 to present</t>
  </si>
  <si>
    <t>Wistuba</t>
  </si>
  <si>
    <t>K Hanrahan Enterprises, INC</t>
  </si>
  <si>
    <t>prior awarded contract for Rest Area Electrical Maintenance</t>
  </si>
  <si>
    <t>Kahn</t>
  </si>
  <si>
    <t>Margolis Edelstein</t>
  </si>
  <si>
    <t>any and all plans for intersection of Easton Rd and Street Rd</t>
  </si>
  <si>
    <t>Shapiro</t>
  </si>
  <si>
    <t>signed P3 agreement btwn PennDOT and Plenary Walsh Keystone Partners</t>
  </si>
  <si>
    <t>Haigh</t>
  </si>
  <si>
    <t>Whittemore and Haigh Engineering</t>
  </si>
  <si>
    <t>permit and drawings for #08082361, FLM Development</t>
  </si>
  <si>
    <t>Balgowan</t>
  </si>
  <si>
    <t>Duffy</t>
  </si>
  <si>
    <t>Okuniewski</t>
  </si>
  <si>
    <t>McMahon Transportation Eng.</t>
  </si>
  <si>
    <t>Crash data for 5 yr period along SR 0032 in Bucks County</t>
  </si>
  <si>
    <t>Emp. Name and number of pay scale level inc for any emp rec inc above "wave" pay</t>
  </si>
  <si>
    <t>Complaint about Lanta Bus Driver</t>
  </si>
  <si>
    <t>Misour</t>
  </si>
  <si>
    <t>Farrell &amp; Reisinger, LLC</t>
  </si>
  <si>
    <t>Siesholtz</t>
  </si>
  <si>
    <t>Synergy Environmental</t>
  </si>
  <si>
    <t>Vallone</t>
  </si>
  <si>
    <t>Madison Belle LLC</t>
  </si>
  <si>
    <t>Peak Media application for  off-premise outdoor adver. Device permit</t>
  </si>
  <si>
    <t>MUD info for Parcel 18-05-125, owner Kevin Sean Campion</t>
  </si>
  <si>
    <t>MUD info for Parcel 18-05-0117A, owner Consol</t>
  </si>
  <si>
    <t>MUD info for Parcel 18-05-112, owner Kevin Sean Campion</t>
  </si>
  <si>
    <t>Park</t>
  </si>
  <si>
    <t>Weir &amp; Partners LLP</t>
  </si>
  <si>
    <t>Copies of Form MV-37 and related documents from vaious institutions</t>
  </si>
  <si>
    <t>Copies of Form MV-38L for various VIN numbers</t>
  </si>
  <si>
    <t>Turley</t>
  </si>
  <si>
    <t>North Huntingdon Township</t>
  </si>
  <si>
    <t>Zullo</t>
  </si>
  <si>
    <t>Pittsburgh Post-Gazette</t>
  </si>
  <si>
    <t>Traffic study justifying stop sign at Streets Run Road and SR2046/SR2047</t>
  </si>
  <si>
    <t>Any legal settlemen from 8/19/11 traffic accident</t>
  </si>
  <si>
    <t>All notifications received by BDL in 2009 from FL for failure to pay</t>
  </si>
  <si>
    <t>Craig</t>
  </si>
  <si>
    <t>Length of time a PennDOT hearing officer has to file a proposed report</t>
  </si>
  <si>
    <t>PENNDOT RIGHT-TO-KNOW LAW TRACKING LOG 2015</t>
  </si>
  <si>
    <t>Dobron</t>
  </si>
  <si>
    <t>List of all rental equipment available to PennDOT, Bucks County</t>
  </si>
  <si>
    <t>Barnes</t>
  </si>
  <si>
    <t>Any approved plans, work orders or inspections that involve Honesdale Borough</t>
  </si>
  <si>
    <t>Answered outside of RTKL:</t>
  </si>
  <si>
    <t>Marshall</t>
  </si>
  <si>
    <t>are points received against license for failure to stop at stop sign</t>
  </si>
  <si>
    <t>Llyod</t>
  </si>
  <si>
    <t>Road repairs on Blaskeslee Blvd (Rt 443) in Lehighton, PA</t>
  </si>
  <si>
    <t>Austin</t>
  </si>
  <si>
    <t>records regarding vendor check/uncashed check/stale-dated check, etc</t>
  </si>
  <si>
    <t>Waters</t>
  </si>
  <si>
    <t>ROW and Let datees and ROW plans for projects 83541, 96819, 96820</t>
  </si>
  <si>
    <t>ROW and Let datees and ROW plans for project 7588, 88524</t>
  </si>
  <si>
    <t>ROW and Let datees and ROW plans for project 11645, 57433, 90569</t>
  </si>
  <si>
    <t>Fazel</t>
  </si>
  <si>
    <t>US 22 Lane closures from 1/12 to 1/15</t>
  </si>
  <si>
    <t>Kabroth</t>
  </si>
  <si>
    <t xml:space="preserve">Video footage for accident on I81, exit 77, 1/26/15 </t>
  </si>
  <si>
    <t>Rodgers</t>
  </si>
  <si>
    <t>Delaware Riverkeeper Network</t>
  </si>
  <si>
    <t>All documents, notes, etc for Headquarters Road Bridge</t>
  </si>
  <si>
    <t>Sicoli</t>
  </si>
  <si>
    <t>Driver information for vehicle involved in hit and run</t>
  </si>
  <si>
    <t>Kwass</t>
  </si>
  <si>
    <t>Any and all records relating to the original installation of guardrail</t>
  </si>
  <si>
    <t>Wentworth</t>
  </si>
  <si>
    <t>McCormick &amp; Priore, PC</t>
  </si>
  <si>
    <t>Any and all documents pertaining to delineator posts on MacDade Blvd</t>
  </si>
  <si>
    <t>prior bid award for Bid 6100032551 and Bid 6100032401</t>
  </si>
  <si>
    <t>Any records relating to safety concerns at Brandton &amp; Lisburn Rd.</t>
  </si>
  <si>
    <t>ROW and Let dates and ROW plans for project 97839</t>
  </si>
  <si>
    <t>Records relating to Salt Storage facility located off exit 8 on 84</t>
  </si>
  <si>
    <t>Hely</t>
  </si>
  <si>
    <t>information regarding leading auto insurance providers for central PA</t>
  </si>
  <si>
    <t>Documents in connection with posting of 10 ton weight limit signs</t>
  </si>
  <si>
    <t>documents as they relate to work performed by WMCC for various projects</t>
  </si>
  <si>
    <t>Nguyen</t>
  </si>
  <si>
    <t>How to stop driver with no insurance from driving.</t>
  </si>
  <si>
    <t>Correspondence from file btwn Miller &amp; Assoc., PennDOT and Pennoni Assoc.</t>
  </si>
  <si>
    <t xml:space="preserve">Silver </t>
  </si>
  <si>
    <t>ROW acquisition plans for "I-83 capital beltway" project</t>
  </si>
  <si>
    <t>O'Brien</t>
  </si>
  <si>
    <t>any and all communications w/ regard to 'no firearm' stickers at PennDOT facilities</t>
  </si>
  <si>
    <t>Carrigan</t>
  </si>
  <si>
    <t>Road Safe LLC</t>
  </si>
  <si>
    <t xml:space="preserve">any info provided to FHWA regarding perform. Of any guardrail end terminals </t>
  </si>
  <si>
    <t>Mette, Evans &amp; Woodside</t>
  </si>
  <si>
    <t>Stanko</t>
  </si>
  <si>
    <t>Apa</t>
  </si>
  <si>
    <t>Wayneburg University</t>
  </si>
  <si>
    <t>Road maintenance for Smoketown Road, Lewisburg, Pa from 2005-2015</t>
  </si>
  <si>
    <t>Aries Insurance Company</t>
  </si>
  <si>
    <t>crash data in bulk</t>
  </si>
  <si>
    <t>Mahon</t>
  </si>
  <si>
    <t>Lovett</t>
  </si>
  <si>
    <t>Spreadsheet with ratings for all bridges in York County</t>
  </si>
  <si>
    <t>All citations for state vehicle inspeciton sites from 1/1/14 to 2/1/15</t>
  </si>
  <si>
    <t>status and most recent maps/designs for project number 57868</t>
  </si>
  <si>
    <t>certified copy of RTKL 6058 response letter</t>
  </si>
  <si>
    <t>total number of taxpayers licensed thru BDL where FL failure to pay was added to DH</t>
  </si>
  <si>
    <t>all cost resulting from clerical enry of failure to pay into PennDOT records for year 2009</t>
  </si>
  <si>
    <t>all cost resulting from notifying USPS of any BDL 1533b violation in 2009</t>
  </si>
  <si>
    <t>public record that shows failure to pay notification received from FL under 1581 in 2010</t>
  </si>
  <si>
    <t>York Daily Record</t>
  </si>
  <si>
    <t xml:space="preserve">Williams </t>
  </si>
  <si>
    <t>Liquid Fuel Tax report submitted by Haverford township</t>
  </si>
  <si>
    <t>Dixon</t>
  </si>
  <si>
    <t>When rehab of 3 structurally deficit bridges (group G) will begin</t>
  </si>
  <si>
    <t>Staley</t>
  </si>
  <si>
    <t>DVD of traffic camera footage of accident on 1/31/15</t>
  </si>
  <si>
    <t>Melvin</t>
  </si>
  <si>
    <t>Accident history for Main St and Lackawanna Ave in Dickson City.</t>
  </si>
  <si>
    <t>Answered outside of RTKL</t>
  </si>
  <si>
    <t>Suarez</t>
  </si>
  <si>
    <t>copy of driver record</t>
  </si>
  <si>
    <t>Craley</t>
  </si>
  <si>
    <t>who controls Driveway permits</t>
  </si>
  <si>
    <t>Smith</t>
  </si>
  <si>
    <t>How to make PennDOT info private, prevent access to address thru license plate</t>
  </si>
  <si>
    <t>Orzechowski</t>
  </si>
  <si>
    <t>how much money was spent on salt in Erie County and Greene County in 2013&amp;14</t>
  </si>
  <si>
    <t>Joseph</t>
  </si>
  <si>
    <t xml:space="preserve">Keystone West Study </t>
  </si>
  <si>
    <t xml:space="preserve">most recent maps/designs for various projects </t>
  </si>
  <si>
    <t>Meckler</t>
  </si>
  <si>
    <t>Buser</t>
  </si>
  <si>
    <t>Website for 422 Improvements</t>
  </si>
  <si>
    <t>most recent plans that identify alignments for projects 83541, 96819, 96820</t>
  </si>
  <si>
    <t>most recent plans that identify alignments  for projects 11645, 57433, 90569</t>
  </si>
  <si>
    <t>MUD information for SR 0018 parcel 03-04-0128-B</t>
  </si>
  <si>
    <t>Sprout</t>
  </si>
  <si>
    <t>Woolford Law, PC</t>
  </si>
  <si>
    <t>Schmitt</t>
  </si>
  <si>
    <t>all records relating to HOP Nos. 08078410 or 08078280 and any other HOPs for Project</t>
  </si>
  <si>
    <t>Land Grant Surveyors, LLC</t>
  </si>
  <si>
    <t>Any HOP plans assoc with imp. To intersection of SR 0024 &amp; Pleasant Valley Rd</t>
  </si>
  <si>
    <t>MUD information for SR 3017 parcel 1137-S-310</t>
  </si>
  <si>
    <t>MUD information for SR 3017 parcel 1137-S-110</t>
  </si>
  <si>
    <t>MUD information for SR 3017 parcel 1006-S-140</t>
  </si>
  <si>
    <t>Any and all hydrology and engineering studies relating to Geddes Run</t>
  </si>
  <si>
    <t>Franklin</t>
  </si>
  <si>
    <t>McNees Wallace &amp; Nutrick LLC</t>
  </si>
  <si>
    <t>Complete copy of accident reports &amp; other docs re accidents at requested intersection</t>
  </si>
  <si>
    <t>any record that will show any vehicle owned by JM was driven from 9/20/14-10/1/14</t>
  </si>
  <si>
    <t>Gobel</t>
  </si>
  <si>
    <t xml:space="preserve">all accident reports related to HOV lane near Perryville Ave interchange </t>
  </si>
  <si>
    <t xml:space="preserve">video footage for HOV lane near Perryville Ave interchange </t>
  </si>
  <si>
    <t>documents related to signage for HOV lane near Perryville Ave interchange</t>
  </si>
  <si>
    <t>MUD information for SR 1057 parcel 530-012-00-00-0024-00</t>
  </si>
  <si>
    <t>Luna</t>
  </si>
  <si>
    <t>McCague Borlack</t>
  </si>
  <si>
    <t>Complete police records for incident number F05-1090384</t>
  </si>
  <si>
    <t>PennDOT road eligibity requirements for liquid fuel reimb. And penalities for errors</t>
  </si>
  <si>
    <t>Bohn</t>
  </si>
  <si>
    <t>Zoning Info. Inc</t>
  </si>
  <si>
    <t>copies for any upcoming road projects requiring ROW Hwy 4006 &amp;358</t>
  </si>
  <si>
    <t>most recent maps/designs for projects 91091 and 92921</t>
  </si>
  <si>
    <t xml:space="preserve">most recent maps/designs for projects 13549,16334,64781,83736 </t>
  </si>
  <si>
    <t xml:space="preserve">most recent maps/designs for projects 86887, 89917, 94950 </t>
  </si>
  <si>
    <t xml:space="preserve">most recent maps/designs for projects 27543, 67016 </t>
  </si>
  <si>
    <t>most recent maps/designs for projects 57201, 88829, 57452, 70100, 96654</t>
  </si>
  <si>
    <t>Brennan</t>
  </si>
  <si>
    <t>Hampton</t>
  </si>
  <si>
    <t>Gaughan</t>
  </si>
  <si>
    <t>Jones</t>
  </si>
  <si>
    <t>The name of the general contractor of the I95 construction project</t>
  </si>
  <si>
    <t>any and all driving history and vehicle registration reports pertaining to Mr. Perez</t>
  </si>
  <si>
    <t>maintenance records for traffic light at E North St and N Wash. St from 6-7/2012</t>
  </si>
  <si>
    <t>paving info for intersection of Brandton and Lisburn Rd.</t>
  </si>
  <si>
    <t>Junkyard licenses 60-322-1-704 and 60-322-1-705</t>
  </si>
  <si>
    <t>Worley</t>
  </si>
  <si>
    <t>copy of vehicle registration and how to correct if necessary</t>
  </si>
  <si>
    <t>Tabb</t>
  </si>
  <si>
    <t>anticipated truck traffic for various operators</t>
  </si>
  <si>
    <t>record that shows $125/hr as resonable rate for compiling record</t>
  </si>
  <si>
    <t>salary or wages paid in excess of $100/hr to PennDOT employee</t>
  </si>
  <si>
    <t>Hamilton</t>
  </si>
  <si>
    <t>Tucker Arensberg, PC</t>
  </si>
  <si>
    <t>records relating to tree trimming or brush clearing contractors in april 2013</t>
  </si>
  <si>
    <t>Kasserman</t>
  </si>
  <si>
    <t>0riginal findings report regarding the expansion of Rt 219</t>
  </si>
  <si>
    <t>Salladin</t>
  </si>
  <si>
    <t>Browns Tree Service</t>
  </si>
  <si>
    <t>line item bid proces for all tree service contracts in 2014 for various counties</t>
  </si>
  <si>
    <t>Crash Database</t>
  </si>
  <si>
    <t>McHugh</t>
  </si>
  <si>
    <t>Cozen O'Connor</t>
  </si>
  <si>
    <t>certified copy of 12/2/13 memo and complete copy of policies and procedures for TIS</t>
  </si>
  <si>
    <t>Dbi Services</t>
  </si>
  <si>
    <t xml:space="preserve">line item bid amounts submitted by Chase </t>
  </si>
  <si>
    <t>Farrell</t>
  </si>
  <si>
    <t>copy of contract for demo of Donora Webster Bridge and how to purchase scrap</t>
  </si>
  <si>
    <t>Ashton</t>
  </si>
  <si>
    <t>The Ashton Firm LLC</t>
  </si>
  <si>
    <t>any and all records for driveway leading to Rt 61 from prop at 1168 Center Trnpk</t>
  </si>
  <si>
    <t>Scroggins</t>
  </si>
  <si>
    <t>Driveway permits for 11070 SR 3023</t>
  </si>
  <si>
    <t>Turner</t>
  </si>
  <si>
    <t>Alexandre Turner</t>
  </si>
  <si>
    <t>Information and documents regarding Markias Inc.</t>
  </si>
  <si>
    <t>Information and documents regarding Vertech International</t>
  </si>
  <si>
    <t>McAnney</t>
  </si>
  <si>
    <t>All permit applications for acces to Mars-Valencia Road</t>
  </si>
  <si>
    <t>Warner</t>
  </si>
  <si>
    <t>Thomas</t>
  </si>
  <si>
    <t>all certified payrolls for various projects and various contractors</t>
  </si>
  <si>
    <t>copy of policy</t>
  </si>
  <si>
    <t>copy of audio and video for customer service window 9-12 on 2/13 from 3-4pm</t>
  </si>
  <si>
    <t>ROW and Let datees and ROW plans for projects 47811, 47812, 47813, 57773, 85949, 47979</t>
  </si>
  <si>
    <t>Beneventano</t>
  </si>
  <si>
    <t>any and all permits issued to owners of property at 250 Ridge Rd</t>
  </si>
  <si>
    <t>Engel</t>
  </si>
  <si>
    <t>Klehr Harrison Harvey Branzburg</t>
  </si>
  <si>
    <t>all records in PennDOT' s possession regarding Deck Airport in Lebanon, PA</t>
  </si>
  <si>
    <t>road project plans that would require additional ROW for Ridge Plaza SC</t>
  </si>
  <si>
    <t>`</t>
  </si>
  <si>
    <t>Byanjankar</t>
  </si>
  <si>
    <t>Is a MD driver permit valid in PA</t>
  </si>
  <si>
    <t>Howell</t>
  </si>
  <si>
    <t>requesting auto/dealership sales license appliction to be returned</t>
  </si>
  <si>
    <t>Mosqueda</t>
  </si>
  <si>
    <t>Calderone</t>
  </si>
  <si>
    <t>LaMonda</t>
  </si>
  <si>
    <t>B&amp;K Trucking</t>
  </si>
  <si>
    <t>OS/OW permit for specific VIN and Plate</t>
  </si>
  <si>
    <t>Hydro Technical Services</t>
  </si>
  <si>
    <t>Summary of quotes for various contracts</t>
  </si>
  <si>
    <t>any current condemnation projects that require ROW in Ambridge Reg. Center</t>
  </si>
  <si>
    <t>Rules that require a payment for inspection of records</t>
  </si>
  <si>
    <t>Rotolo</t>
  </si>
  <si>
    <t>Latest speed survey for I-80 corridor mile markers 298 thru 302</t>
  </si>
  <si>
    <t>Gu</t>
  </si>
  <si>
    <t>Burrows</t>
  </si>
  <si>
    <t>Scott</t>
  </si>
  <si>
    <t>University of Mannheim</t>
  </si>
  <si>
    <t>data about bid submitted by each auction participant in each constuction auction</t>
  </si>
  <si>
    <t>ROW plans and status for projects 93330, 101960, 98126</t>
  </si>
  <si>
    <t>ROW plans and status for project 70467</t>
  </si>
  <si>
    <t>ROW plans and status for projects 96384, 95398, 61972</t>
  </si>
  <si>
    <t>ROW plans and status for projects 13347, 13440</t>
  </si>
  <si>
    <t>ROW plans and status from projects 58136, 58137, 85337</t>
  </si>
  <si>
    <t>ROW plans and status for projects 24890, 91285, 91288, 91286</t>
  </si>
  <si>
    <t>ROW plans and status for project 92930</t>
  </si>
  <si>
    <t>ROW plans and status from projects 31895, 88508, 31894, 75950</t>
  </si>
  <si>
    <t>Outdoor advertising permit for billboard loacted at I83 and Hain Rd</t>
  </si>
  <si>
    <t>Outdoor advertising permit for billboard loacted at Rt 39 north of US22</t>
  </si>
  <si>
    <t>copy of video footage from camera that overlooks Rt 22</t>
  </si>
  <si>
    <t>Lewis</t>
  </si>
  <si>
    <t>Iannacone</t>
  </si>
  <si>
    <t>special hauling permits granted to TNT Services of John McNamara Dr.</t>
  </si>
  <si>
    <t>drivers record for individual</t>
  </si>
  <si>
    <t>ROW plans and status for project 69141</t>
  </si>
  <si>
    <t>ROW plans and status for projects 27543, 82615</t>
  </si>
  <si>
    <t>ROW plans and status for projects 73514-70, 31894, 31895, 47432</t>
  </si>
  <si>
    <t>ROW plans and status for projects 69913, 48175, 13440, 16484, 63491</t>
  </si>
  <si>
    <t>ROW plans and status for projects 11419, 11413, 11645, 95398, 91091</t>
  </si>
  <si>
    <t>Beskovoyne</t>
  </si>
  <si>
    <t>owner of outdoor advertising device #06-0117</t>
  </si>
  <si>
    <t>Glass</t>
  </si>
  <si>
    <t>Kayajanian</t>
  </si>
  <si>
    <t>Ferguson</t>
  </si>
  <si>
    <t>info regarding digital billboard at Johnstown High School</t>
  </si>
  <si>
    <t>traffic signal permit for Eisenhower Blvd and Highland Ave, Harrisburg, PA</t>
  </si>
  <si>
    <t>all documents for solicitation 6100032225, 6100032621, 6100032160</t>
  </si>
  <si>
    <t>Bathgate</t>
  </si>
  <si>
    <t>RE: intersection 522 and 1011, any and all studies, accident history, traffic studies</t>
  </si>
  <si>
    <t>Stuczynski</t>
  </si>
  <si>
    <t>copies of bonding agreements with Trimont Energy re main. Of SR 2002</t>
  </si>
  <si>
    <t>Paterson</t>
  </si>
  <si>
    <t>Phillippi</t>
  </si>
  <si>
    <t>last known DL info for Tara Phillippi</t>
  </si>
  <si>
    <t>Chotiner</t>
  </si>
  <si>
    <t>Sasso</t>
  </si>
  <si>
    <t>Gros</t>
  </si>
  <si>
    <t>Darkes</t>
  </si>
  <si>
    <t>Miller</t>
  </si>
  <si>
    <t>Copies of any and all DUI Sobriety Checkpont Reports for Philadelphia</t>
  </si>
  <si>
    <t>White and Williams LLP</t>
  </si>
  <si>
    <t>Records for roadway grading and accident histories for specific intersection</t>
  </si>
  <si>
    <t>public record showing likelihood of endangering safety at ROC</t>
  </si>
  <si>
    <t>any special directive, Email or protocol to security personnel</t>
  </si>
  <si>
    <t>record identifying unidentified armed sentinel</t>
  </si>
  <si>
    <t>public financial record showing taxpayer funds to public armed sentinel</t>
  </si>
  <si>
    <t>Gallas Surveying Group</t>
  </si>
  <si>
    <t>copies of ROW, construction, as-built and appro. Plans for McKnight Rd</t>
  </si>
  <si>
    <t>McNees, Wallace &amp; Nurick</t>
  </si>
  <si>
    <t>MOU btwn PennDOT and MD regarding approved title &amp; reg. of agents</t>
  </si>
  <si>
    <t>TIS for planned warehouse developments (Liberty)</t>
  </si>
  <si>
    <t>Gatti</t>
  </si>
  <si>
    <t>complete project file for contract 73031</t>
  </si>
  <si>
    <t>Reminger Co., LPA</t>
  </si>
  <si>
    <t>complete project file for contract 29895</t>
  </si>
  <si>
    <t>complete project file for contract 7231</t>
  </si>
  <si>
    <t>complete project file for contract 29078</t>
  </si>
  <si>
    <t>Silver</t>
  </si>
  <si>
    <t>Bogdasevshy</t>
  </si>
  <si>
    <t>video recordings on 9/2/14 on PA turnpike milepost 333.7, 338.5</t>
  </si>
  <si>
    <t>Plans for I83 capital parkway (southern route) not included in previous request</t>
  </si>
  <si>
    <t>Koerbel</t>
  </si>
  <si>
    <t>Blumling &amp; Gusky, LLP</t>
  </si>
  <si>
    <t>any maintenance or repairs made to I 90 from 2008-2012</t>
  </si>
  <si>
    <t>Waibel</t>
  </si>
  <si>
    <t>PA Rep Parker (115th dist)</t>
  </si>
  <si>
    <t>This appears to be a duplicate request of 6205</t>
  </si>
  <si>
    <t xml:space="preserve"> K Hanrahan Enterprises</t>
  </si>
  <si>
    <t>Wise</t>
  </si>
  <si>
    <t>Mongell</t>
  </si>
  <si>
    <t>Hay</t>
  </si>
  <si>
    <t>Eldridge</t>
  </si>
  <si>
    <t>Law Offices of Jennifer Wise</t>
  </si>
  <si>
    <t>Penn Line Service</t>
  </si>
  <si>
    <t>Fox Rothschild LLP</t>
  </si>
  <si>
    <t>Inmate # KE0604</t>
  </si>
  <si>
    <t>ROW for I-80 through Monroe County Exit  299 and bisecting Old Mill Rd</t>
  </si>
  <si>
    <t>prior contract for On-Call Electrical for DMVA</t>
  </si>
  <si>
    <t>Bid amount and bidder name for low bidder for tree trimming letting on 2/24/15</t>
  </si>
  <si>
    <t>maps, records, docs, permits or corres. With respect to Forest Lake Dr or PennForest TR 381</t>
  </si>
  <si>
    <t xml:space="preserve">name of dir of BDL and name, address and forms necessary to file a complaint about BDL </t>
  </si>
  <si>
    <t>Lienert</t>
  </si>
  <si>
    <t>Press and Journal Publications</t>
  </si>
  <si>
    <t>RFI for P3 Keystone Cooridor Amtrak Station Improvement Project</t>
  </si>
  <si>
    <t>DelVecchio &amp; Miller, LLC</t>
  </si>
  <si>
    <t>any and all documents from 2008-present relating to Golden Oaks Rd.</t>
  </si>
  <si>
    <t>Biersdorf &amp; Associates</t>
  </si>
  <si>
    <t>ROW plans for following projects:  86970, 86887, 89198, 85652</t>
  </si>
  <si>
    <t>emails between EJO and EJJ pertaining to case no 031 AD 2014</t>
  </si>
  <si>
    <t>Baranowski</t>
  </si>
  <si>
    <t>Hyland Levin LLP</t>
  </si>
  <si>
    <t>copies of certificates of title for listed vehicles</t>
  </si>
  <si>
    <t>EQT Gathering</t>
  </si>
  <si>
    <t>Driveway information for SR 1005 0020/0150 to 0020/0250</t>
  </si>
  <si>
    <t xml:space="preserve">record that shows insurance company must notify PA  when vehicle becomes uninsured. </t>
  </si>
  <si>
    <t>Goldstein</t>
  </si>
  <si>
    <t>Pennoni Assoicates</t>
  </si>
  <si>
    <t>permit status of driveway in Beaver County</t>
  </si>
  <si>
    <t>McCallin</t>
  </si>
  <si>
    <t>Rqwle &amp; Henderson</t>
  </si>
  <si>
    <t>Documents regarding placement of "signage" on Rt 18 as of 3/15/15, including TS</t>
  </si>
  <si>
    <t>Gearhart</t>
  </si>
  <si>
    <t>records related to the bonding of SR 1046</t>
  </si>
  <si>
    <t>Kuzmkowski</t>
  </si>
  <si>
    <t>Woodard &amp; Curran</t>
  </si>
  <si>
    <t>design and project info for project assoc with NPDES permit PAG - 2-004-09--07</t>
  </si>
  <si>
    <t>Johnson</t>
  </si>
  <si>
    <t>Nemeroff Law Firm</t>
  </si>
  <si>
    <t>any and all correspondence related to request for flashing lights/signs</t>
  </si>
  <si>
    <t>driveway information for SR 0240/0980 to 0250/0340</t>
  </si>
  <si>
    <t>driveway information for SR 2026 0090/1060</t>
  </si>
  <si>
    <t>driveway information for SR 30210030/2383</t>
  </si>
  <si>
    <t>McVicker</t>
  </si>
  <si>
    <t>K2Engineering</t>
  </si>
  <si>
    <t>driveway or utility permits for rt 1042 from segment 0050 0.0 to 0050 528.0</t>
  </si>
  <si>
    <t>dirveway information for SR 1005 0020/0200</t>
  </si>
  <si>
    <t>dirveway information for SR 4029 0030/3427</t>
  </si>
  <si>
    <t>Kraut</t>
  </si>
  <si>
    <t>all communications from PennDOT to PSP re firearms</t>
  </si>
  <si>
    <t>Foty</t>
  </si>
  <si>
    <t>Kennedy Hodges LLP</t>
  </si>
  <si>
    <t>names, addresses, phone #s and employer for all indivuals with commercial DL</t>
  </si>
  <si>
    <t>Hollenbach</t>
  </si>
  <si>
    <t>Maidencreek Township</t>
  </si>
  <si>
    <t xml:space="preserve">most recent bridge inspection for Bridge 1003 </t>
  </si>
  <si>
    <t>Stiles</t>
  </si>
  <si>
    <t>Tribune-Review</t>
  </si>
  <si>
    <t>records for Interstate 70 New Stanton Interchange Project</t>
  </si>
  <si>
    <t>Asche</t>
  </si>
  <si>
    <t>Schiff Hardin LLP</t>
  </si>
  <si>
    <t>all documents related to water, sewer and storm sewer pipe along Rt22</t>
  </si>
  <si>
    <t>Dykast</t>
  </si>
  <si>
    <t>Farmers Insurance</t>
  </si>
  <si>
    <t>determination of signage ownership damaged by client.</t>
  </si>
  <si>
    <t>Harig</t>
  </si>
  <si>
    <t>Cumberland Goodwill EMS</t>
  </si>
  <si>
    <t>traffic camera video from camera at I-81 at exit 45 (Carlisle, PA)  on 3/31/15</t>
  </si>
  <si>
    <t>Valdes</t>
  </si>
  <si>
    <t>Dranoff &amp; Patrizio</t>
  </si>
  <si>
    <t>docs for intersection at Providence Rd &amp; Wallingford Ave., Delaware County</t>
  </si>
  <si>
    <t>Van der Zee</t>
  </si>
  <si>
    <t>Social Bicycles, Inc.</t>
  </si>
  <si>
    <t>records that relate to the Pittsburgh Bike Share Program, Project 102508</t>
  </si>
  <si>
    <t>Kapustin</t>
  </si>
  <si>
    <t>Chernow Kapustin, LLC</t>
  </si>
  <si>
    <t>records realted to the Allentown Road Bridge Project, Milford Twp, Bucks County</t>
  </si>
  <si>
    <t>Bane</t>
  </si>
  <si>
    <t>Buchanan Ingersoll &amp; Rooney</t>
  </si>
  <si>
    <t>Request for limos operating in Allegheny County</t>
  </si>
  <si>
    <t>Prevade</t>
  </si>
  <si>
    <t>ROW State Road 978 in Oakdale Borough, Allegheny County, PA</t>
  </si>
  <si>
    <t>Eisele</t>
  </si>
  <si>
    <t>Org charts within SOI's for listed projects</t>
  </si>
  <si>
    <t>Glassman</t>
  </si>
  <si>
    <t>Rudolph Clarke, LLC</t>
  </si>
  <si>
    <t>2008-20015 safety complaints, accident data, other docs, Main St, Collegeville, PA</t>
  </si>
  <si>
    <t>White &amp; Williams, LLP</t>
  </si>
  <si>
    <t>Rumble Strip &amp; Stop Ahead records, Old Harrisburg &amp; Heidlersbrug Roads, Adams Cnty</t>
  </si>
  <si>
    <t>ROW plans for following projects: 75950, 57455, 83446</t>
  </si>
  <si>
    <t>ROW plans for following projects: 91288, 90309</t>
  </si>
  <si>
    <t>Farias</t>
  </si>
  <si>
    <t>CIS</t>
  </si>
  <si>
    <t>Krawitz</t>
  </si>
  <si>
    <t>work/repair records re: Russell Standard Corp. for Interstate 90</t>
  </si>
  <si>
    <t>Insurance info for following DOT number:  2423039</t>
  </si>
  <si>
    <t>Brauer</t>
  </si>
  <si>
    <t>any and all info re: traffic control devices on Northway Rd and Loyalsock Dr.</t>
  </si>
  <si>
    <t>Long</t>
  </si>
  <si>
    <t>Engineering Design Studio, LLC</t>
  </si>
  <si>
    <t>any and all documentation regarding storm sewer piping for specified roads</t>
  </si>
  <si>
    <t>Thompson</t>
  </si>
  <si>
    <t>BrightFields, Inc</t>
  </si>
  <si>
    <t>any information pertaining to release of petroleum due to accidents on I-80</t>
  </si>
  <si>
    <t>Kirkwood</t>
  </si>
  <si>
    <t xml:space="preserve">Butler Township </t>
  </si>
  <si>
    <t>hauling permits issued to Mideast Truck and Tractor</t>
  </si>
  <si>
    <t>Kratsas</t>
  </si>
  <si>
    <t>Cranberry Township</t>
  </si>
  <si>
    <t>all Field work reports with regard to EPS#18708 (HOP 10020310)</t>
  </si>
  <si>
    <t>La Monda</t>
  </si>
  <si>
    <t>Zoning-Info</t>
  </si>
  <si>
    <t>RE:  Brian's court 17 West Chester Pike, any current or upcoming ROW acquisitions</t>
  </si>
  <si>
    <t>Tucker</t>
  </si>
  <si>
    <t>Darren K Parr Law Firm</t>
  </si>
  <si>
    <t>RE  Grecco Recycling:  any and all docs relating to speed limit, crash data and ROW</t>
  </si>
  <si>
    <t>Mele</t>
  </si>
  <si>
    <t>RE  ECMS project 32118:  inspection records, emails, mtg min, CPM schedules, daily reports</t>
  </si>
  <si>
    <t xml:space="preserve">PennDOT salt contamination report </t>
  </si>
  <si>
    <t>ROW and Let dates for the following project: 7588</t>
  </si>
  <si>
    <t>ROW plans for the following projects: 9745, 57868</t>
  </si>
  <si>
    <t>Merritts</t>
  </si>
  <si>
    <t>Rt 22 Canoe Creek  imp proj designs showing how Rails-to-Trails will be granted access, etc</t>
  </si>
  <si>
    <t>RE:  the Pines at West Penn, any current or upcoming ROW acquitisions</t>
  </si>
  <si>
    <t>avg hourly rate for PennDOT employee and contracted work, types of auth. Overhead</t>
  </si>
  <si>
    <t>Black Stone Land, Inc</t>
  </si>
  <si>
    <t>any and all permits &amp; agreements re placemnt of sign and shrubbery</t>
  </si>
  <si>
    <t>Egan</t>
  </si>
  <si>
    <t>update PennDOT records re vehicle registration</t>
  </si>
  <si>
    <t>Mather</t>
  </si>
  <si>
    <t>proposal submitted in response to bid 3511R03 and contract 44000010856</t>
  </si>
  <si>
    <t>Brown</t>
  </si>
  <si>
    <t>Cooper</t>
  </si>
  <si>
    <t>contract names and dollar amounts for prime consultant for various projects</t>
  </si>
  <si>
    <t>12 year plan</t>
  </si>
  <si>
    <t>traffic light sequence diagram for seven bridges rd an buttermilk falls rd.</t>
  </si>
  <si>
    <t>Agre</t>
  </si>
  <si>
    <t>OW/OS permits issue to Johnston Construction</t>
  </si>
  <si>
    <t>Monighan's Demeanor and Conduct" as affirmed by Brent D. Lawson</t>
  </si>
  <si>
    <t>Mehdizadeh</t>
  </si>
  <si>
    <t>when was my license surrender form received and processed?</t>
  </si>
  <si>
    <t>ROW plans for following projects: 69828, 64798, 17782, 74841, 64778-2002</t>
  </si>
  <si>
    <t>ROW plans for following projects:  79012, 92921, 90569, 10740, 57921</t>
  </si>
  <si>
    <t>Cook</t>
  </si>
  <si>
    <t>Possible HOLD for Gatti</t>
  </si>
  <si>
    <t>database containing information on bridge service ratings from 2010-2014</t>
  </si>
  <si>
    <t>docs relevant to payment of LD for following projects:  73031, 29895, 7231,  29078</t>
  </si>
  <si>
    <t xml:space="preserve">Miller </t>
  </si>
  <si>
    <t>roadside activity reports for PA Rt 873 for year 2015 to present</t>
  </si>
  <si>
    <t>Stidham</t>
  </si>
  <si>
    <t>do I need birth cerfificate as proof of ID if I previously lived in PA?</t>
  </si>
  <si>
    <t>Armstrong</t>
  </si>
  <si>
    <t>any pending condemnations for Galilee Village 17 Penn Valley Rd</t>
  </si>
  <si>
    <t>bid tabulations for bid #s 6100033489 and 6100033491</t>
  </si>
  <si>
    <t>Washington Twp Supervisors</t>
  </si>
  <si>
    <t>Willsch</t>
  </si>
  <si>
    <t>any and all records related to vehicle accidents to SR14 btwn Wheel Inn Ln and Shanty Hollow</t>
  </si>
  <si>
    <t>all applications, studies, HOPs and field view notes for Rt 19 and 221</t>
  </si>
  <si>
    <t>Amareld</t>
  </si>
  <si>
    <t>up to date details regarding drivers license suspension</t>
  </si>
  <si>
    <t>Harshman</t>
  </si>
  <si>
    <t>Harshman CE Group LLC</t>
  </si>
  <si>
    <t>Copy of HOP 12038805</t>
  </si>
  <si>
    <t>Bryan</t>
  </si>
  <si>
    <t>zoning permits for driveway cut and permit for operation of junk yard</t>
  </si>
  <si>
    <t>O'Donnell</t>
  </si>
  <si>
    <t>Maloney Danyi O'Donnell &amp; Tranter</t>
  </si>
  <si>
    <t>Cargill</t>
  </si>
  <si>
    <t>Zoning Info, Inc</t>
  </si>
  <si>
    <t>any upcoming road projects that would require ROW for 14 All Kings Dr</t>
  </si>
  <si>
    <t>any purchase or settlement agreements for PennDOT acquistion in Covington Twp</t>
  </si>
  <si>
    <t>Customer Complaint from United American Security Agency</t>
  </si>
  <si>
    <t>Curcio</t>
  </si>
  <si>
    <t>Norris, McLaughlin &amp; Marcus</t>
  </si>
  <si>
    <t>any and all records from 2005-present that pertain to reconstruction of MacArthur Rd</t>
  </si>
  <si>
    <t>Stein</t>
  </si>
  <si>
    <t>Kaplin, Steward, Melogg, Teiter &amp; Stein</t>
  </si>
  <si>
    <t>appraisals for portion of property in Delaware Cnty in connection w/ No2013 Term 8835</t>
  </si>
  <si>
    <t>Shire</t>
  </si>
  <si>
    <t>Shire Law Firm</t>
  </si>
  <si>
    <t>ROW docuements for projects 63490, 63491, 63486</t>
  </si>
  <si>
    <t>ROW docuements for projects 94910, 94912, 93055</t>
  </si>
  <si>
    <t>ROW docuements for projects 90309, 67185</t>
  </si>
  <si>
    <t>ROW docuements for projects 67016, 27543</t>
  </si>
  <si>
    <t>ROW docuements for projects 57452, 57201</t>
  </si>
  <si>
    <t xml:space="preserve">Follow up to prior request.  Seeking permits:  2013-085-04-10039 and 2013-085-04-10041  </t>
  </si>
  <si>
    <t>all records regarding real estate tramfer for property at 20 Circle Dr., claimant Newman</t>
  </si>
  <si>
    <t>all records regarding real estate tramfer for property at 20 Circle Dr., claimant Shearer</t>
  </si>
  <si>
    <t>Henderson</t>
  </si>
  <si>
    <t>Strasburger &amp; Price</t>
  </si>
  <si>
    <t>all documents related to application ID:  H5046435820</t>
  </si>
  <si>
    <t>Mutz</t>
  </si>
  <si>
    <t>Malley Law</t>
  </si>
  <si>
    <t>any and all information regarding road conditions of Rt 1 Ramp to N. Providence Rd</t>
  </si>
  <si>
    <t>Richard</t>
  </si>
  <si>
    <t>K2 Engineering, Inc</t>
  </si>
  <si>
    <t>HOP permit for Greene Cnty, Kirby Rd, property owner Shaft Drillers International</t>
  </si>
  <si>
    <t>Wood</t>
  </si>
  <si>
    <t>cost paid to owners for comdemnatin of property listed as Interstate Collision Center</t>
  </si>
  <si>
    <t>public record relating to "use of force curriculum" for ROC security</t>
  </si>
  <si>
    <t>any current road projects going on around project at 17 Penn Vally requiring ROW</t>
  </si>
  <si>
    <t xml:space="preserve">Bell </t>
  </si>
  <si>
    <t>Name of previous owner of VIN 1ZVHT80NX85127337</t>
  </si>
  <si>
    <t>Paden</t>
  </si>
  <si>
    <t>camera footage for 4/8 from 11-4 I 83 PA 124 interchange (Exit 18)</t>
  </si>
  <si>
    <t>Raiders</t>
  </si>
  <si>
    <t>all driver/vehicle exam reports fro disosal management services, DOT 834001</t>
  </si>
  <si>
    <t>Lyons</t>
  </si>
  <si>
    <t>copy of contract btwn PennDOT and AFSCME</t>
  </si>
  <si>
    <t>copy of ROW or study phase plans for 92414, 11565-1002</t>
  </si>
  <si>
    <t>Riviello</t>
  </si>
  <si>
    <t>Kingston Borough</t>
  </si>
  <si>
    <t>original bids, prevailing wage rates and internal PennDOT controls for contract 93125</t>
  </si>
  <si>
    <t>Philly Inquirer</t>
  </si>
  <si>
    <t>digital copy of state's list of rejected vanity plates</t>
  </si>
  <si>
    <t>Blystra</t>
  </si>
  <si>
    <t>stf global</t>
  </si>
  <si>
    <t>cost information for relocating mussels, especially the endangered ones</t>
  </si>
  <si>
    <t>Auriemmo</t>
  </si>
  <si>
    <t>pennDOT def. of easements, map filing rules, laws blocking easements, etc</t>
  </si>
  <si>
    <t>Welch</t>
  </si>
  <si>
    <t>record of street light contracts w/ electric utilities re: maintence and operations</t>
  </si>
  <si>
    <t>Rawle &amp; Henderson</t>
  </si>
  <si>
    <t>Marino</t>
  </si>
  <si>
    <t>copy of contract book for yrs 2012 -2013 that was given to DBI and all  contract materials</t>
  </si>
  <si>
    <t>Kyle</t>
  </si>
  <si>
    <t>PA Media Management LLC</t>
  </si>
  <si>
    <t>copy of permit issue to TRI-Outdoor and all docs for HOP for Rt22 322.7-322.9</t>
  </si>
  <si>
    <t xml:space="preserve">Kirk </t>
  </si>
  <si>
    <t>total number of traffic fatalities by month and county for 2005-2014</t>
  </si>
  <si>
    <t>Diehl</t>
  </si>
  <si>
    <t>Chapman</t>
  </si>
  <si>
    <t>records related to HOP 08059824, including "acknowledgement of completion".</t>
  </si>
  <si>
    <t>lease btwn PennDOT and Waste Mgmt for land located at Grays Ferry Ave Viaduct</t>
  </si>
  <si>
    <t>HOP Applications for John McNay parcel 24-05-1-5A</t>
  </si>
  <si>
    <t>Driver License suspension and renewal information.</t>
  </si>
  <si>
    <t>Heimlich</t>
  </si>
  <si>
    <t>Lockman</t>
  </si>
  <si>
    <t>Williams</t>
  </si>
  <si>
    <t>Adderly</t>
  </si>
  <si>
    <t>ROW plans and study phase plans for turnpike commission projects</t>
  </si>
  <si>
    <t>ROW plans and study phase plans for projects:  1343 and 95558</t>
  </si>
  <si>
    <t>ROW plans and study phase plans for project 83541</t>
  </si>
  <si>
    <t>ROW plans and study phase plans for project 97839</t>
  </si>
  <si>
    <t>was approval issued to install 'no stopping' sign at 220 Belgrade St</t>
  </si>
  <si>
    <t>vehicle lease agreements from dealerships in Philadelphia Cnty on March 3, 2015</t>
  </si>
  <si>
    <t>audit of Haverford Twp's LF Inventory</t>
  </si>
  <si>
    <t>copy of history to renew CDL DL and Photo Centers where photos taken</t>
  </si>
  <si>
    <t>ROW plans and study phase plans for project 88524</t>
  </si>
  <si>
    <t>Douglass</t>
  </si>
  <si>
    <t xml:space="preserve">total compensation to James Eason in ED procedings </t>
  </si>
  <si>
    <t>Katkowski</t>
  </si>
  <si>
    <t>Joe's Auto Repair</t>
  </si>
  <si>
    <t>any and all records re: settlement of claims for CT property w/ groundwater contamination</t>
  </si>
  <si>
    <t>Wall</t>
  </si>
  <si>
    <t>Dickie, McCamey and Chilcote, PC</t>
  </si>
  <si>
    <t>RE:  Reno St Ext., any and all records re: public utility equipment, etc.</t>
  </si>
  <si>
    <t>DeGennaro</t>
  </si>
  <si>
    <t>JP Mascaro &amp; Sons</t>
  </si>
  <si>
    <t>list of all class 3 and 7 state inspection licensees</t>
  </si>
  <si>
    <t>Barber</t>
  </si>
  <si>
    <t>RPS Gaia Tech</t>
  </si>
  <si>
    <t>any proposed, pending or planned roadway improvements along Rt 6 and 209</t>
  </si>
  <si>
    <t>Courts</t>
  </si>
  <si>
    <t>has anyone reviewed my driving record in last 2 years?</t>
  </si>
  <si>
    <t>Adamson</t>
  </si>
  <si>
    <t>Woolford Law</t>
  </si>
  <si>
    <t>full HOP file for HOP 05047924, 05048037, 050447920, 05048038, 05048246, 05048036</t>
  </si>
  <si>
    <t>Eaton</t>
  </si>
  <si>
    <t>HOPs for location SR24, segment 550 offset 1750</t>
  </si>
  <si>
    <t>Quigley</t>
  </si>
  <si>
    <t>Booth</t>
  </si>
  <si>
    <t>Is Benjamin Franklin Pkway part of state highway system</t>
  </si>
  <si>
    <t>records relating to Stewart Ave and Rt 65</t>
  </si>
  <si>
    <t>Pepper Hamilton LLP</t>
  </si>
  <si>
    <t>records proving work completed for HOP 790514.</t>
  </si>
  <si>
    <t>Humes</t>
  </si>
  <si>
    <t>Holland Services</t>
  </si>
  <si>
    <t>est. of SR 38, any declaration of takings, condem., ROWs, easements, etc.</t>
  </si>
  <si>
    <t>Melley</t>
  </si>
  <si>
    <t>Hangley Aronchick Segal Pudlin &amp; Schiller</t>
  </si>
  <si>
    <t>4/13/15 letter from Leslie Richards to FHA re Philly OAD and 6/10/74 letter to FHA re OAD</t>
  </si>
  <si>
    <t>all history and documents for Permit 05-0039 for which a new permit (05-3599) was issued</t>
  </si>
  <si>
    <t>Woods</t>
  </si>
  <si>
    <t>Feldman Shepherd</t>
  </si>
  <si>
    <t>copy of mid-block crosswalk &amp; safey plan, engin. studies and Roosevelt transit needs study</t>
  </si>
  <si>
    <t>Risech</t>
  </si>
  <si>
    <t>number of accidents at Firard/Delaware/Richmond interchange</t>
  </si>
  <si>
    <t>Act 235 curriculum and when armed sentinels were trained</t>
  </si>
  <si>
    <t>Fischer</t>
  </si>
  <si>
    <t>Bodell Bove LLC</t>
  </si>
  <si>
    <t>all documents related to 5/10/13 incident on Norman Ln in Philadelphia</t>
  </si>
  <si>
    <t>summary of quotes, Clearfield Cnty, 303561</t>
  </si>
  <si>
    <t>EQT Gatering LLC</t>
  </si>
  <si>
    <t>MUD SR 3017/1315 to SR 2017/1815</t>
  </si>
  <si>
    <t>Wescoe</t>
  </si>
  <si>
    <t>Weber Gallagher</t>
  </si>
  <si>
    <t>video/surveillance from camera at I-78 Exit 40</t>
  </si>
  <si>
    <t>record showing likiihood on endangering safety of ROC by releasing video</t>
  </si>
  <si>
    <t>video/surveillance from camera at 11th and Market St</t>
  </si>
  <si>
    <t>record showing special directive to armed sercurity sentinels</t>
  </si>
  <si>
    <t>Voss</t>
  </si>
  <si>
    <t>Conrad</t>
  </si>
  <si>
    <t>April 2010 application to FHA (and all corr.) seeking approval to place advertising</t>
  </si>
  <si>
    <t>Gribik</t>
  </si>
  <si>
    <t>Dillon McCandless King Coulter &amp; Graham</t>
  </si>
  <si>
    <t>any listings or records showing last know address for Edgar and Walter Ralston</t>
  </si>
  <si>
    <t>Industrial Commercial Cleaning Group</t>
  </si>
  <si>
    <t>which firm is performing mowing services along Roos. Blvd, contract amt and duration</t>
  </si>
  <si>
    <t>information, studies, complaints, lighting sequence, etc for intersection in Lebanon Cny</t>
  </si>
  <si>
    <t>Copies of various forms for VIN numbers attached.</t>
  </si>
  <si>
    <t>all docs related to requester's property being on "do not spray" list and who make request.</t>
  </si>
  <si>
    <t>Townsend</t>
  </si>
  <si>
    <t>paperwork/application for one way sign on Hilf Ave btwn Penn and Castle Shannon blvd</t>
  </si>
  <si>
    <t>George</t>
  </si>
  <si>
    <t>a copy of the study that determined sign need for section of I78</t>
  </si>
  <si>
    <t>Linkosky</t>
  </si>
  <si>
    <t xml:space="preserve">copy of doc reflecting payment to PSP for services from 8/21/14-8/26/14 </t>
  </si>
  <si>
    <t>John Linkosky &amp; Assoc</t>
  </si>
  <si>
    <t xml:space="preserve">MUD for property located 954 May Post Office Rd, owned by Rueben King </t>
  </si>
  <si>
    <t>Carfley</t>
  </si>
  <si>
    <t>Lavery Law</t>
  </si>
  <si>
    <t xml:space="preserve">records for all approved projects within previous 4 months, including ROW plans </t>
  </si>
  <si>
    <t>Lee</t>
  </si>
  <si>
    <t>American Research and Education Assoc</t>
  </si>
  <si>
    <t>Prequalification Application from Road-Con</t>
  </si>
  <si>
    <t xml:space="preserve">I70 New Stanton Interchange Project  </t>
  </si>
  <si>
    <t>Sklar</t>
  </si>
  <si>
    <t>total expenditures for winter maintenance and tons of salt used for all of PA and  Dist 4 &amp; 5</t>
  </si>
  <si>
    <t>Briscoe</t>
  </si>
  <si>
    <t>Zoning Info</t>
  </si>
  <si>
    <t>copy of current or up and coming road projects requiring ROW from CVS property</t>
  </si>
  <si>
    <t>Petrillo</t>
  </si>
  <si>
    <t>WNEP</t>
  </si>
  <si>
    <t>total number of PennDOT projects from 2014 that were time extended and costs assoc. w/ ext</t>
  </si>
  <si>
    <t>Frantz</t>
  </si>
  <si>
    <t>ROW plans and study phase plans for project 57868</t>
  </si>
  <si>
    <t>Herrholtz</t>
  </si>
  <si>
    <t>Ligonier Construction Comp</t>
  </si>
  <si>
    <t>HOP issued in 2008 for driveway to Plassio Gas Well Site.</t>
  </si>
  <si>
    <t>ROW plans and study phase plans for project 74979</t>
  </si>
  <si>
    <t>ROW plans and study phase plans for project 85652</t>
  </si>
  <si>
    <t>Fiano</t>
  </si>
  <si>
    <t>how much money was paid to acquire ROW for project 120311</t>
  </si>
  <si>
    <t>Watters</t>
  </si>
  <si>
    <t>Leininger</t>
  </si>
  <si>
    <t>was sinkhole that closed Plymouth Rd bridge caused by construction of apartment complex?</t>
  </si>
  <si>
    <t>MUD information for SR0119/PA22 West Segment 0481</t>
  </si>
  <si>
    <t>MUD information for SR22 East Segment 0020/1925</t>
  </si>
  <si>
    <t>MUD information for SR422 West Segment 0060/0590</t>
  </si>
  <si>
    <t>MUD information for SR56 Segment 0022/1850</t>
  </si>
  <si>
    <t>MUD information for SR85 Segment 0220/0690</t>
  </si>
  <si>
    <t>prime contractor awarded $ amt, addresses and work performed for I-95 imp project</t>
  </si>
  <si>
    <t>current or upcoming road projects that would effect ROW for 2135 Byron Ct White [Twp], PA</t>
  </si>
  <si>
    <t>Wilkinson</t>
  </si>
  <si>
    <t>Tully Construction</t>
  </si>
  <si>
    <t>was job 95444 postponed</t>
  </si>
  <si>
    <t>Orlando</t>
  </si>
  <si>
    <t>Orlando Law Offices, PC</t>
  </si>
  <si>
    <t>copy of all docuemnts but NOT PLANS, regarding HOP 208952</t>
  </si>
  <si>
    <t>any video records from intersection of RT 202 and Main St, records re: Yolanda King</t>
  </si>
  <si>
    <t>Daniels</t>
  </si>
  <si>
    <t>notification logs for compliance and payment re: roadkill cleanup from 6/11 to present</t>
  </si>
  <si>
    <t>settlement and general release agreement dated 9/26/15</t>
  </si>
  <si>
    <t>copy of current or up and coming road projects requiring ROW Pottstown Pike</t>
  </si>
  <si>
    <t>MUD information for SR 51 0070/0130</t>
  </si>
  <si>
    <t>Towles</t>
  </si>
  <si>
    <t>E.T. Electric, LLC</t>
  </si>
  <si>
    <t>copy of previous contract for 6100034483, electrical services to Berks County Stock Piles</t>
  </si>
  <si>
    <t>all materials signed out by DBI for use on Rt 873 from 2012 to present</t>
  </si>
  <si>
    <t>all records of work done on Rt 873 pertaining to stump treatment/sight distance complaints</t>
  </si>
  <si>
    <t>the following maps 7712, 7713, 7714 and 7715 showing routes treated with pesticides</t>
  </si>
  <si>
    <t>all SAP 301 forms for Lehigh County for August 2012</t>
  </si>
  <si>
    <t>all roadside activity reports for Washington Twp from 1/1/15 to present</t>
  </si>
  <si>
    <t>ROW plans and study phase plans for following projects:  12931, 17622, 69909, 70197, 17816</t>
  </si>
  <si>
    <t>ROW plans and conceptual plans for various projects in District 10</t>
  </si>
  <si>
    <t>Kuenzi</t>
  </si>
  <si>
    <t>Speed survey for RT 202 and Boro Line Rd, Bridgeport, PA</t>
  </si>
  <si>
    <t>ROW plans and study phase plans for following projects:  90309, 94601, 83210, 25834, 91252</t>
  </si>
  <si>
    <t>Hower</t>
  </si>
  <si>
    <t>Akman &amp; Associates, PC</t>
  </si>
  <si>
    <t>any and  all  information since 2010 for various parcels located on Millers Run Road</t>
  </si>
  <si>
    <t>Duvall</t>
  </si>
  <si>
    <t>County of Fulton</t>
  </si>
  <si>
    <t>policy to determine vehicle registration fee.  List of Fulton Cnty residents who paid reg. fee</t>
  </si>
  <si>
    <t>any and  all  information since 2010 for additioal parcels located on Millers Run Road</t>
  </si>
  <si>
    <t>MUD information for SR 2017 120/1090 to 120/1190</t>
  </si>
  <si>
    <t xml:space="preserve">Summary of quotes Eq Category 30343 </t>
  </si>
  <si>
    <t>Osborne</t>
  </si>
  <si>
    <t>surprise inspection reports from Frey Farm Landfill</t>
  </si>
  <si>
    <t>Felici</t>
  </si>
  <si>
    <t>Keystone Outdoor Advertising Co</t>
  </si>
  <si>
    <t>Cesanek</t>
  </si>
  <si>
    <t>Adams Outdoor Advertising</t>
  </si>
  <si>
    <t>records for recently constructed digital billboard on La Salle HS property</t>
  </si>
  <si>
    <t>any information pertaining to off-premise sign permits for 1855 N. Dauphin St</t>
  </si>
  <si>
    <t>Any condemnation plans, etc near K-Mart (9770) Rt 819 South</t>
  </si>
  <si>
    <t>Farmers Insurance Group</t>
  </si>
  <si>
    <t>Mgonigle</t>
  </si>
  <si>
    <t>who owns utility pole 1084862 and what lines are on the pole involved in accident</t>
  </si>
  <si>
    <t xml:space="preserve">statute that allows PennDOT to deny driving privileges </t>
  </si>
  <si>
    <t>Lennox</t>
  </si>
  <si>
    <t>Roamingwood Sewer &amp; Water Assoc</t>
  </si>
  <si>
    <t>PennDOT study prior to NEW weight restriction that went into affect 6/2014</t>
  </si>
  <si>
    <t>Snyder</t>
  </si>
  <si>
    <t>Fox Rothchild, LLP</t>
  </si>
  <si>
    <t>Declaration of taking referenced in notice of condemnation</t>
  </si>
  <si>
    <t>Kolmus</t>
  </si>
  <si>
    <t>Kolmus Consulting LLC</t>
  </si>
  <si>
    <t>Veterans Hwy design plans, modifications, maintenance agreements, etc.</t>
  </si>
  <si>
    <t>ROW documents for 94912, 89917, 94950</t>
  </si>
  <si>
    <t>ROW documents for 83541 and 98126</t>
  </si>
  <si>
    <t>ROW documents for 61972, 10701, 66296, 96284, 102312</t>
  </si>
  <si>
    <t>Cullen</t>
  </si>
  <si>
    <t>Stark &amp; Stark</t>
  </si>
  <si>
    <t>any and all records regarding the RR crossing at Main St and Sixth St</t>
  </si>
  <si>
    <t>Garland</t>
  </si>
  <si>
    <t>Acclaim Systems</t>
  </si>
  <si>
    <t>payments made for all positions for Enterprise IT staff Augmentation Services contract</t>
  </si>
  <si>
    <t>Fashik</t>
  </si>
  <si>
    <t>O'Neill</t>
  </si>
  <si>
    <t>Thomas, Thomas &amp; Hafer LLP</t>
  </si>
  <si>
    <t>Windish</t>
  </si>
  <si>
    <t>Hood</t>
  </si>
  <si>
    <t>Leonard A Windish, PC</t>
  </si>
  <si>
    <t>Massey Consulting Group</t>
  </si>
  <si>
    <t>additional info re Rapp Dam Bridge Project</t>
  </si>
  <si>
    <t>all estimates for payment and/or item summary sheets for project 79113</t>
  </si>
  <si>
    <t>any upcoming plans for 33 east main st in Lansdale, PA</t>
  </si>
  <si>
    <t>Carricato</t>
  </si>
  <si>
    <t>audio file from recorded call w/ PennDOT on 6/3/15</t>
  </si>
  <si>
    <t>Thryer</t>
  </si>
  <si>
    <t>are there any non-civil engineers in PennDOT's engineering prog?</t>
  </si>
  <si>
    <t>ROW documents for 28525, 92930, 76393, 29045, 73162</t>
  </si>
  <si>
    <t>ROW documents for 96677</t>
  </si>
  <si>
    <t>ROW documents for 94476</t>
  </si>
  <si>
    <t>copies of all correspondence btwn PennDOT and Dbi from 2012-2014 re Rt 873</t>
  </si>
  <si>
    <t>all documentation used to fill out form SAP 301</t>
  </si>
  <si>
    <t>summary of quotes Eq Category 303403 6/10/15 and 6/9/15</t>
  </si>
  <si>
    <t>ROW documents for project 96677</t>
  </si>
  <si>
    <t>ROW documents for project 11645</t>
  </si>
  <si>
    <t>ROW documents for project 16577</t>
  </si>
  <si>
    <t>Bauer</t>
  </si>
  <si>
    <t>information on Hendricks Station Rod alterations</t>
  </si>
  <si>
    <t>ROW documents for projects 75917, 75976-81</t>
  </si>
  <si>
    <t>ROW documents for projects 57201, 70100, 96654</t>
  </si>
  <si>
    <t>ROW documents for project various projects</t>
  </si>
  <si>
    <t>Bham</t>
  </si>
  <si>
    <t>documents that relate to past and current road conditions along Rt 611</t>
  </si>
  <si>
    <t>Eppley</t>
  </si>
  <si>
    <t>Stroud Township</t>
  </si>
  <si>
    <t>I-80 corridor study and associated environmental impact statements</t>
  </si>
  <si>
    <t>ROW documents for projects 75050 and 57940</t>
  </si>
  <si>
    <t>complete application package for HOP 08082361</t>
  </si>
  <si>
    <t>any and all records pertaining to Rapps Dam Covered Bridge Construction</t>
  </si>
  <si>
    <t>Serino</t>
  </si>
  <si>
    <t>CBS News</t>
  </si>
  <si>
    <t>K2 Engineering</t>
  </si>
  <si>
    <t>driveway or utility permits for SR 0119 segment 0520 offset 30.0</t>
  </si>
  <si>
    <t>claims submitted by drivers to be reimbursed for damage caused by potholes</t>
  </si>
  <si>
    <t>Fieldcamp</t>
  </si>
  <si>
    <t xml:space="preserve">file relating to notice of condemnation for SE Bridge &amp; Harbison </t>
  </si>
  <si>
    <t>Windham Township</t>
  </si>
  <si>
    <t>records regarding recent road repair near Chmberlain Pond Dam</t>
  </si>
  <si>
    <t>Wittich</t>
  </si>
  <si>
    <t>Atkins North America</t>
  </si>
  <si>
    <t>Copies of proposals for Procurement E03417</t>
  </si>
  <si>
    <t>Copies of proposals for Procurement E02948</t>
  </si>
  <si>
    <t>Copies of proposals for Procurement E03275</t>
  </si>
  <si>
    <t>Steckel and Stopp</t>
  </si>
  <si>
    <t>can I transfer a verhicle title into a trust?</t>
  </si>
  <si>
    <t>Mahoney</t>
  </si>
  <si>
    <t>what is PA law on local truck driver required lunch breaks</t>
  </si>
  <si>
    <t>Whalen</t>
  </si>
  <si>
    <t>Civil and Environmental Consultants, Inc</t>
  </si>
  <si>
    <t>HOP at SR 0519 segment 0360 offset 274-359</t>
  </si>
  <si>
    <t>Patterson</t>
  </si>
  <si>
    <t>are there and upcoming road projects requiring ROW from 1400 Providence Rd</t>
  </si>
  <si>
    <t>Klein</t>
  </si>
  <si>
    <t>Smigel, Anderson &amp; Sacks</t>
  </si>
  <si>
    <t>construction plan for I-83 east shore section 1 widening project</t>
  </si>
  <si>
    <t>claims submitted in Philadelphia by drivers to be reimbursed for damage caused by potholes</t>
  </si>
  <si>
    <t>Moore</t>
  </si>
  <si>
    <t>current state mowing contract and herbicide spraying contracts for dist 5 &amp; 8</t>
  </si>
  <si>
    <t>Salvatore</t>
  </si>
  <si>
    <t>Flannery</t>
  </si>
  <si>
    <t>Duane Morris LLP</t>
  </si>
  <si>
    <t>copy of insurance certificate for Beth's Barricades</t>
  </si>
  <si>
    <t>all records regarding warning devices at railroad highway crossing at 6th and Main</t>
  </si>
  <si>
    <t>Riccardo</t>
  </si>
  <si>
    <t>any permits for Lansford-Coaldale Joint Water Authority</t>
  </si>
  <si>
    <t>American Research &amp; Assoc, Inc</t>
  </si>
  <si>
    <t>most recent Prequalification application from Road Con</t>
  </si>
  <si>
    <t>Harner</t>
  </si>
  <si>
    <t>Logan</t>
  </si>
  <si>
    <t>Jokelson</t>
  </si>
  <si>
    <t>Powell Trachtman Logan Carrle &amp; Lombardo</t>
  </si>
  <si>
    <t>Jokelson Law Group</t>
  </si>
  <si>
    <t>MS4 mapping for 1 square mile around 5257 Simpson Ferry Road</t>
  </si>
  <si>
    <t>entire project file re contract btwn Column Construction and PennDOT for 80060</t>
  </si>
  <si>
    <t>all accident information and roadway design documents for SR3026 near Waterway Rd</t>
  </si>
  <si>
    <t xml:space="preserve">summary of quotes Eq Category 303403 6/19/15 </t>
  </si>
  <si>
    <t>Hurnyak</t>
  </si>
  <si>
    <t>Crisman</t>
  </si>
  <si>
    <t>Rydberg Law Offices, LLC</t>
  </si>
  <si>
    <t>Arnold's Golf Course</t>
  </si>
  <si>
    <t>ROW plans for the following projects 96470 and 88935</t>
  </si>
  <si>
    <t>DOT report #PAS284003384 pursuant to defendents truck on 2/23/15</t>
  </si>
  <si>
    <t>docs re bank erosion caused by causeway redirecting water toward Arnold's GC</t>
  </si>
  <si>
    <t>Purdy</t>
  </si>
  <si>
    <t>all relevant information to the evaluation process including scoring and pricing</t>
  </si>
  <si>
    <t>last known address for Maria Quinones</t>
  </si>
  <si>
    <t>Feldman Shepard</t>
  </si>
  <si>
    <t>complete copy of phase 1 and 2 of Roosevelt Blvd mid-block crosswalk plans</t>
  </si>
  <si>
    <t>Mastandrea</t>
  </si>
  <si>
    <t>Cedar Realy Trust</t>
  </si>
  <si>
    <t>public notice re work for project 94759, drawings, commun. &amp; accident reports</t>
  </si>
  <si>
    <t>Alicea</t>
  </si>
  <si>
    <t>list of contractors or subcontractors who purchased bid docs for various projects</t>
  </si>
  <si>
    <t>Camlin</t>
  </si>
  <si>
    <t>Collision Reconstruction Consultants</t>
  </si>
  <si>
    <t>traffic and engineering studies relating to intersection of SR0662 and SR2020</t>
  </si>
  <si>
    <t>complete HOP process package for HOP 08082361</t>
  </si>
  <si>
    <t>Haynes</t>
  </si>
  <si>
    <t>Just 4 Accident Victims</t>
  </si>
  <si>
    <t>Davis</t>
  </si>
  <si>
    <t>all accident reports from the day of June 24, 2015.</t>
  </si>
  <si>
    <t>Manderson</t>
  </si>
  <si>
    <t>Economy Motors LLC</t>
  </si>
  <si>
    <t>letters removing Dennis Perry and Hermondoz Thompson as owners of Econ. Motors</t>
  </si>
  <si>
    <t>Bechtell</t>
  </si>
  <si>
    <t>Silko &amp; Associates</t>
  </si>
  <si>
    <t>any and all docs related to the Saxonburg enhancement project</t>
  </si>
  <si>
    <t>Blacher</t>
  </si>
  <si>
    <t>list of personalized LPs rejected since 1/1/14 along with requester &amp; reason for rejection.</t>
  </si>
  <si>
    <t>NBC News</t>
  </si>
  <si>
    <t>Mason</t>
  </si>
  <si>
    <t>ROW plans for the following project 86887</t>
  </si>
  <si>
    <t>traffic camera footage for I81/US16 on 6/6/15 3:30 - 5:00 am</t>
  </si>
  <si>
    <t xml:space="preserve">  </t>
  </si>
  <si>
    <t>Weinzierl</t>
  </si>
  <si>
    <t>copies of HOP 18411</t>
  </si>
  <si>
    <t>6481(a) (b)</t>
  </si>
  <si>
    <t>Sheley</t>
  </si>
  <si>
    <t>ROW plans for the following projects 69141 and 85574</t>
  </si>
  <si>
    <t>Devlin</t>
  </si>
  <si>
    <t>PennDOT form TE-106 for Beeson Ave in Upper Chichester Twp</t>
  </si>
  <si>
    <t>amount of money that time extended projects costs every year from 2004-2013</t>
  </si>
  <si>
    <t>Rosen</t>
  </si>
  <si>
    <t>snow removal contracts for Scranton Expressway, etc</t>
  </si>
  <si>
    <t>Kortright</t>
  </si>
  <si>
    <t>contact person to talk about SR 72 in Jonestown</t>
  </si>
  <si>
    <t>Bishop</t>
  </si>
  <si>
    <t>are there and upcoming road projects requiring ROW from 4212 Williamsburg Dr.</t>
  </si>
  <si>
    <t>curriculum/training that will show endangerment of ROC by release of record</t>
  </si>
  <si>
    <t>Simmonds</t>
  </si>
  <si>
    <t>Seidel</t>
  </si>
  <si>
    <t>IBEW Local Union 126</t>
  </si>
  <si>
    <t>Kats, Jamison &amp; Associates</t>
  </si>
  <si>
    <t>records with any archaeological information related to Arnold's Golf Course</t>
  </si>
  <si>
    <t>number of vehicles and EPA standards paying $36 fee and sr. citizens paying $10 vs $36 fee</t>
  </si>
  <si>
    <t xml:space="preserve">payroll records for traffic signal work </t>
  </si>
  <si>
    <t>re: 6017 N Broad St 1. HOPs, 2. plan sheets, 3. signage sheets, 4. pavement 5. gen'l notes</t>
  </si>
  <si>
    <t>ROW, sewer, road or bridge drawings for rqeusted area</t>
  </si>
  <si>
    <t>Engelkemier</t>
  </si>
  <si>
    <t>PA GOP</t>
  </si>
  <si>
    <t>copies of all flight logs for state airplane from 1/15 to present</t>
  </si>
  <si>
    <t>van der Zee</t>
  </si>
  <si>
    <t>Social Bicycles</t>
  </si>
  <si>
    <t>test and acceptance of equipment provided for bike share program</t>
  </si>
  <si>
    <t>Ohrwaschel</t>
  </si>
  <si>
    <t>Stephens Environmental</t>
  </si>
  <si>
    <t>ROW and design plans for SR 3026 along section 0060 and 0070</t>
  </si>
  <si>
    <t>ROW plans for the following project 81747</t>
  </si>
  <si>
    <t>ROW plans for the following project 57940</t>
  </si>
  <si>
    <t>ROW plans for the following project 75917</t>
  </si>
  <si>
    <t>ROW plans for the following projects 95517, 74979, 79473, 102160, 83087</t>
  </si>
  <si>
    <t>ROW plans for the following projects 88767, 17622, 48187, 75854, 14532</t>
  </si>
  <si>
    <t>ROW plans for the following projects 78672, 97828, 92931, 92924</t>
  </si>
  <si>
    <t>ROW plans for the following projects 28525, 76393, 29162</t>
  </si>
  <si>
    <t>ROW plans for the following projects 84234, 75978</t>
  </si>
  <si>
    <t>Beckett</t>
  </si>
  <si>
    <t>Dentons US, LLP</t>
  </si>
  <si>
    <t>copies of agreements for driver record services from various vendors</t>
  </si>
  <si>
    <t>ROW Plans for the following projects 91285, 91286, 67185, 24409</t>
  </si>
  <si>
    <t>Burger</t>
  </si>
  <si>
    <t>when was HR department made aware the license had expired</t>
  </si>
  <si>
    <t>Santo</t>
  </si>
  <si>
    <t>Hourigan, Kluger &amp; Quinn</t>
  </si>
  <si>
    <t>any and all information pertaining to TL on Rt 11 at the entrance to Gateway SC</t>
  </si>
  <si>
    <t>Kotzen</t>
  </si>
  <si>
    <t>any and all video images from traffic cameras on I-76 at or near Montegomery Dr</t>
  </si>
  <si>
    <t>DBE submittals and subcontractor approval docs for contractors bidding on various project</t>
  </si>
  <si>
    <t>certified payroll records for work performed by CM High on 102633</t>
  </si>
  <si>
    <t>Nolen</t>
  </si>
  <si>
    <t>Spirit News</t>
  </si>
  <si>
    <t>updated various ESA reports for I95 GIR, BRI, BSR, and CPR</t>
  </si>
  <si>
    <t>Silko &amp; Assoc.</t>
  </si>
  <si>
    <t>specified categories of records  related to the Saxonburg enhancement project</t>
  </si>
  <si>
    <t>ROW plans for 13606, 48193, 13549, 46956, 69913</t>
  </si>
  <si>
    <t>paid</t>
  </si>
  <si>
    <t>Dodd-o</t>
  </si>
  <si>
    <t>Thomas, Thomas &amp; Hafer, LLP</t>
  </si>
  <si>
    <t>light sequence for traffic light at SR100 and Mohr Ln</t>
  </si>
  <si>
    <t>ROW plans for various projects</t>
  </si>
  <si>
    <t>King</t>
  </si>
  <si>
    <t>Gunlocke</t>
  </si>
  <si>
    <t xml:space="preserve">audio file of phone conversations with DVS  call center </t>
  </si>
  <si>
    <t>Industrial Commercial Cleaning</t>
  </si>
  <si>
    <t>bid tabs from previous bids for current various trash removal bids</t>
  </si>
  <si>
    <t>less invoices reversed</t>
  </si>
  <si>
    <t>Totals by Decision:</t>
  </si>
  <si>
    <t>Granted in Part</t>
  </si>
  <si>
    <t xml:space="preserve">Outside RTKL </t>
  </si>
  <si>
    <t>Withdrawn</t>
  </si>
  <si>
    <t>Longley</t>
  </si>
  <si>
    <t>Huffman</t>
  </si>
  <si>
    <t>Montage Enterprises, Inc</t>
  </si>
  <si>
    <t>CBS 3</t>
  </si>
  <si>
    <t xml:space="preserve">ROW plans for 57868 </t>
  </si>
  <si>
    <t>Inspection station reports for 2301 E. Market St in York</t>
  </si>
  <si>
    <t>info on speed change on Rt 5 in Fairview Township, PA</t>
  </si>
  <si>
    <t>records "inventory".  List of every database PennDOT maintains w/ record layout</t>
  </si>
  <si>
    <t>List of roadside mowing contractors used by District 12</t>
  </si>
  <si>
    <t>Lombardo</t>
  </si>
  <si>
    <t>Prewitt</t>
  </si>
  <si>
    <t>phase diagram and light cycle timing for intersection of Wyomin and 8th</t>
  </si>
  <si>
    <t>any current or upcoming road projects that require ROW intersection of HW 625 &amp; 724</t>
  </si>
  <si>
    <t>all documents evidencing vehicle ownership and transferred ownership for Storer</t>
  </si>
  <si>
    <t>each public record that identifies Joshua a Monighan each time a record was created</t>
  </si>
  <si>
    <t>any current or upcoming road projects that require ROW 105 N 2nd St</t>
  </si>
  <si>
    <t>Britton</t>
  </si>
  <si>
    <t>Universal Field Services</t>
  </si>
  <si>
    <t>soil boring data and geo-tech info bridge id 53008110741121</t>
  </si>
  <si>
    <t>Shumski</t>
  </si>
  <si>
    <t>info on plan for pavement markings at traffic signals</t>
  </si>
  <si>
    <t>Lukesh</t>
  </si>
  <si>
    <t>Harvey Pennington LTD</t>
  </si>
  <si>
    <t>any and all records for 50015757</t>
  </si>
  <si>
    <t>Thorpe</t>
  </si>
  <si>
    <t>confirm if Faith Baker's license has been restored an if ignition interlock is installed</t>
  </si>
  <si>
    <t>Wrigley</t>
  </si>
  <si>
    <t>where have thermoplastic wagonwheel designs been used</t>
  </si>
  <si>
    <t>Grove</t>
  </si>
  <si>
    <t>unclear</t>
  </si>
  <si>
    <t>Mescolotto</t>
  </si>
  <si>
    <t>Lee D Mescolotto Law Office</t>
  </si>
  <si>
    <t>HOP Permit 05030155 and all suppliments</t>
  </si>
  <si>
    <t>Gray</t>
  </si>
  <si>
    <t>Samy</t>
  </si>
  <si>
    <t>Kibbe</t>
  </si>
  <si>
    <t>Athan</t>
  </si>
  <si>
    <t>Taylor</t>
  </si>
  <si>
    <t>Would like shrubbery cleared for better visiblitiy</t>
  </si>
  <si>
    <t>speed limit permits for SR 0441 Segment 110 and 100</t>
  </si>
  <si>
    <t>lease for DMV building at 1320 Lincoln Way East in Chambersburg</t>
  </si>
  <si>
    <t>HOP application, plans traffic study and any other materials re permit 12035118</t>
  </si>
  <si>
    <t>Re:  RFP 3513R10, contract 4400014774, copies of proposals and bid tabulations</t>
  </si>
  <si>
    <t>what formulation and rates were applied and copies of spray records and 609 reports</t>
  </si>
  <si>
    <t>Veltman</t>
  </si>
  <si>
    <t>copy of driving record</t>
  </si>
  <si>
    <t>Weber</t>
  </si>
  <si>
    <t>a list of the current state contractors for mowing</t>
  </si>
  <si>
    <t>Randsom</t>
  </si>
  <si>
    <t>please confirm someone is driving with valid license</t>
  </si>
  <si>
    <t>shrubbery blocking view</t>
  </si>
  <si>
    <t>Douglas</t>
  </si>
  <si>
    <t>ROW documents for project 69141</t>
  </si>
  <si>
    <t>Bonini</t>
  </si>
  <si>
    <t>certified vehicle history report</t>
  </si>
  <si>
    <t xml:space="preserve">claim for release of payment for eminent domain </t>
  </si>
  <si>
    <t>Cipriani</t>
  </si>
  <si>
    <t>any records related to a storm water drainage pipe below Mill Rd</t>
  </si>
  <si>
    <t>highway projects with the specified companies involved</t>
  </si>
  <si>
    <t>current or upcoming projects that will require ROW from 406 N Baltimore Ave</t>
  </si>
  <si>
    <t>current or upcoming projects that will require ROW from 1297 w Pitt St</t>
  </si>
  <si>
    <t>ROW plans for project 82615 and 27543</t>
  </si>
  <si>
    <t>ROW plans for project 92748</t>
  </si>
  <si>
    <t>Glister</t>
  </si>
  <si>
    <t>do James and Theresa Hoyle have salvage license?</t>
  </si>
  <si>
    <t>Beynon</t>
  </si>
  <si>
    <t>RE/MAX Enterprise</t>
  </si>
  <si>
    <t>HOP and supporting documents for property at 371 Boston Hollow Rd.</t>
  </si>
  <si>
    <t>Hindes</t>
  </si>
  <si>
    <t>Sign V alue</t>
  </si>
  <si>
    <t>Billboard Permit located at 243 N. Lawrence St</t>
  </si>
  <si>
    <t>Lohrmann</t>
  </si>
  <si>
    <t>Solomon</t>
  </si>
  <si>
    <t>Dion, Solomon &amp; Shapiro, LLC</t>
  </si>
  <si>
    <t>any and all maintenance requests, WO, 311 requests, permits, etc for 33rd &amp; Berks St</t>
  </si>
  <si>
    <t>Myers</t>
  </si>
  <si>
    <t>Wildberger</t>
  </si>
  <si>
    <t>Wynn</t>
  </si>
  <si>
    <t>Buckingham Township</t>
  </si>
  <si>
    <t>Gismondi &amp; Associates</t>
  </si>
  <si>
    <t>all records for a stretch of road btwn markers 10 and 11 on Rt 80 in Mercer</t>
  </si>
  <si>
    <t xml:space="preserve">the person who owns identifed vehicles </t>
  </si>
  <si>
    <t>license records for Slack airport</t>
  </si>
  <si>
    <t>ROW plans for project 89198</t>
  </si>
  <si>
    <t>ROW plans for project 83443, 57452, 57455, and 83446</t>
  </si>
  <si>
    <t>Gehman</t>
  </si>
  <si>
    <t>who fixes curbs in PA</t>
  </si>
  <si>
    <t>Schiff Hardin</t>
  </si>
  <si>
    <t>maps of sewer or water lines running along or in proximity to US 22</t>
  </si>
  <si>
    <t>K Hanrahan Enterprises</t>
  </si>
  <si>
    <t xml:space="preserve">prior successful bidder for Dist 6 salt dome electrical maint. </t>
  </si>
  <si>
    <t>Schiavoni</t>
  </si>
  <si>
    <t>Smith Butz, LLC</t>
  </si>
  <si>
    <t>all records relating the Railroad Crossing US DOT-AAR no. 145-252D</t>
  </si>
  <si>
    <t>Alincic</t>
  </si>
  <si>
    <t>landowner agreement lease and request for signage for 50962</t>
  </si>
  <si>
    <t>Boyd</t>
  </si>
  <si>
    <t>current or upcoming plans for 850 Toftres Ave in State College</t>
  </si>
  <si>
    <t>how to transfer HOP</t>
  </si>
  <si>
    <t>Rabenold</t>
  </si>
  <si>
    <t xml:space="preserve">how to correctly set up a work zone </t>
  </si>
  <si>
    <t>J Lewis Paint</t>
  </si>
  <si>
    <t>all projects from 2012-2015 that have used Canyon Tone Concrete</t>
  </si>
  <si>
    <t>payroll records for traffic signal work for project 72717</t>
  </si>
  <si>
    <t>Gullone</t>
  </si>
  <si>
    <t>DOT</t>
  </si>
  <si>
    <t>all corr. sent to Dist 4 HR from Mr. Gadomski and any docs related to an investigation.</t>
  </si>
  <si>
    <t>Ortiz</t>
  </si>
  <si>
    <t>all recordings and emails regarding requesters efforts to change license from PR to PA</t>
  </si>
  <si>
    <t>Garza</t>
  </si>
  <si>
    <t>Pricing and timelines for construction for Rapp Dam Bridge Project</t>
  </si>
  <si>
    <t>Mancini</t>
  </si>
  <si>
    <t>advertising device permits for 06-0112, 06-1722, 06-1723 and 06-3089</t>
  </si>
  <si>
    <t>record that identifies chemicals being used to defoliate roadways in chester county</t>
  </si>
  <si>
    <t>record showing $5 Act 89 reg fee and corr. btwn PennDOT &amp; cumberland cnty</t>
  </si>
  <si>
    <t>Johns</t>
  </si>
  <si>
    <t>pre-bid sign in sheet</t>
  </si>
  <si>
    <t>MUD info for SR 19  0100/0665</t>
  </si>
  <si>
    <t>names and contact info, contract amt for A/E and CM for Betsey Ross Bridge project</t>
  </si>
  <si>
    <t>ROW plans for project 24409 and 85574</t>
  </si>
  <si>
    <t>current or upcoming plans for Shoemaker Rd and E Church Rd Montgomery cnty</t>
  </si>
  <si>
    <t>Ferenchak</t>
  </si>
  <si>
    <t>Univ of Colorado Denver</t>
  </si>
  <si>
    <t xml:space="preserve">data pertaining to all motor vehicle crashes in Philly </t>
  </si>
  <si>
    <t>Hernandez</t>
  </si>
  <si>
    <t>email attachment of pdf copy of Motor Vehicle Records</t>
  </si>
  <si>
    <t>DeMatt</t>
  </si>
  <si>
    <t>Turin &amp; DeMatt</t>
  </si>
  <si>
    <t>HOP 12009247 and all related docuements</t>
  </si>
  <si>
    <t>Kumor</t>
  </si>
  <si>
    <t>height of a sign located on I95</t>
  </si>
  <si>
    <t>Merranko Strain</t>
  </si>
  <si>
    <t>Harvey</t>
  </si>
  <si>
    <t>plan view drawings for safety program and intersection PA66&amp; Heidrick St</t>
  </si>
  <si>
    <t>dates when PennDOT snowplow came thru neighborhood</t>
  </si>
  <si>
    <t>Zelch</t>
  </si>
  <si>
    <t>survey information from when bridge was replaced on Harts Run Rd</t>
  </si>
  <si>
    <t>ROW plans for projects 57433, 79012, 92921, 92414, 11565-1002</t>
  </si>
  <si>
    <t>Eshelman Friedline</t>
  </si>
  <si>
    <t>Yarns</t>
  </si>
  <si>
    <t>Clarks Summit PD</t>
  </si>
  <si>
    <t>all winter road maintenance records for Fairview Rd, Justus Blvd, and Rt 6</t>
  </si>
  <si>
    <t>Hopko</t>
  </si>
  <si>
    <t>detailed plan of Swabia Creek Bridge replacement asnd strom water runoff</t>
  </si>
  <si>
    <t>Tishler</t>
  </si>
  <si>
    <t>The insurance carrier for Eric Kiefer</t>
  </si>
  <si>
    <t>ROW plans for project 88524</t>
  </si>
  <si>
    <t>Connoquenessing Township</t>
  </si>
  <si>
    <t>driveway permit for Fox Drive</t>
  </si>
  <si>
    <t>Campbell</t>
  </si>
  <si>
    <t>Equipment Data Associates</t>
  </si>
  <si>
    <t>inventory of construction and industrial equipment operated by the state</t>
  </si>
  <si>
    <t>Mescolotto Law Office</t>
  </si>
  <si>
    <t>drawings associated with HOP 05030155</t>
  </si>
  <si>
    <t>Kearney</t>
  </si>
  <si>
    <t>original contract and amendments for Pickering Dam bridge replacement</t>
  </si>
  <si>
    <t>Erlain</t>
  </si>
  <si>
    <t>Cercone, Erlain &amp; Associates</t>
  </si>
  <si>
    <t>Re Rt 66 on 11/22/14, work orders, complaints, maintenance records, etc</t>
  </si>
  <si>
    <t>certified payroll for traffic signal work on ECMS job 11443</t>
  </si>
  <si>
    <t>RE 14010 Perry Highway, Warrendale, PA, any up and coming projects requiring ROW</t>
  </si>
  <si>
    <t>Horn</t>
  </si>
  <si>
    <t>most recent engineering study of 10 ton allocated bridge  btwn Rt 73 and Rt 63</t>
  </si>
  <si>
    <t>Waldron</t>
  </si>
  <si>
    <t>municipal roads map for Scott Township showing status of township roads</t>
  </si>
  <si>
    <t>Boyce</t>
  </si>
  <si>
    <t>all PA emission inspectors that have been suspended from 1995-2015</t>
  </si>
  <si>
    <t>re: 213 Jones Blvd, any pending road projects that might require ROW</t>
  </si>
  <si>
    <t>Hugg</t>
  </si>
  <si>
    <t>Clark Hill, PLC</t>
  </si>
  <si>
    <t>Various records regarding Union Deposit Road Safety Improvement Proj</t>
  </si>
  <si>
    <t>Saneck</t>
  </si>
  <si>
    <t>Sorce</t>
  </si>
  <si>
    <t>Murphy</t>
  </si>
  <si>
    <t>Lessem</t>
  </si>
  <si>
    <t>Fuller</t>
  </si>
  <si>
    <t>Collura</t>
  </si>
  <si>
    <t>Aldous\Walker</t>
  </si>
  <si>
    <t>HOP 0621001 and TIS</t>
  </si>
  <si>
    <t>BRFPW goals and objectives on 6/3/13 and as updated on 8/17/15</t>
  </si>
  <si>
    <t>regarding 2250 N. George St, any pending road proj that might require ROW</t>
  </si>
  <si>
    <t>full survey of proper at 153 S. Keyser Ave in Lackawanna Cnty</t>
  </si>
  <si>
    <t>all RTKL requests and responses re ET-Plus from 6/2014 to present</t>
  </si>
  <si>
    <t>regarding 1250 Baltimore Pike, any pending road proj that might require ROW</t>
  </si>
  <si>
    <t>all documents discussing possible condemnation for prop 7.3-5-000-01265</t>
  </si>
  <si>
    <t>Bergman</t>
  </si>
  <si>
    <t>Tucker Arensberg, P.C.</t>
  </si>
  <si>
    <t>certified payroll for  ECMS job 23813</t>
  </si>
  <si>
    <t>all HOPs along SR21 in Fayette County</t>
  </si>
  <si>
    <t>any and all permits and agreeements concerning placement of a sign</t>
  </si>
  <si>
    <t>Rosianski</t>
  </si>
  <si>
    <t>various letters from Lower Macungie Twp to PennDOT and construction plans</t>
  </si>
  <si>
    <t>Brogan</t>
  </si>
  <si>
    <t>list of potholes sent to hwy main shop at 426 s Old Middletown Rd.</t>
  </si>
  <si>
    <t>ROW plans for 92323, 2773, 47979,16577,16726</t>
  </si>
  <si>
    <t>ROW plans for 57868</t>
  </si>
  <si>
    <t>Kline</t>
  </si>
  <si>
    <t>Katherman Briggs &amp; Greenberg</t>
  </si>
  <si>
    <t>animal kill accidents in Fairview Twp and traffic radar reports</t>
  </si>
  <si>
    <t>all records related to tree trimming work along Tyler Run Rd w/in last 5 yrs.</t>
  </si>
  <si>
    <t>24 K Inc.</t>
  </si>
  <si>
    <t>what is needed to retrieve/recover vehicles from PA</t>
  </si>
  <si>
    <t>Marshall &amp; Smith PC</t>
  </si>
  <si>
    <t>any and all information regarding accidents the occurred in are of SR 2031</t>
  </si>
  <si>
    <t>Caza</t>
  </si>
  <si>
    <t>copies of video-log of SR 664 at/or about segment 320</t>
  </si>
  <si>
    <t>Duda</t>
  </si>
  <si>
    <t>Duda's Farm Inc</t>
  </si>
  <si>
    <t>documentation showing farmer's markets forced to remove signs, etc.</t>
  </si>
  <si>
    <t>summary of quotes for 303403, cleaner sweeper</t>
  </si>
  <si>
    <t>Bittner</t>
  </si>
  <si>
    <t>why are you doing a traffic study on Corrigan Dr. in Allegheny Cnty Park?</t>
  </si>
  <si>
    <t>Danel</t>
  </si>
  <si>
    <t>Edgar Snyder &amp; Associates</t>
  </si>
  <si>
    <t>any accidents involving utility pole 1Q479 and was pole relocated or replaced</t>
  </si>
  <si>
    <t>Malone</t>
  </si>
  <si>
    <t>internal guidelines, etc for Secy re duty to decide on exceptions to reports</t>
  </si>
  <si>
    <t>any records from Secy regarding duty to grant or deny exceptions to reports</t>
  </si>
  <si>
    <t>HOP issued for local road into Farrells Subdivision</t>
  </si>
  <si>
    <t>copies of competitor price and technical proposals &amp; evaluator points and notes</t>
  </si>
  <si>
    <t>Alpern</t>
  </si>
  <si>
    <t xml:space="preserve">how many reportable accidents in last 10 years on PA 51 </t>
  </si>
  <si>
    <t>Dotson</t>
  </si>
  <si>
    <t>is there a statute of limitation on how long a persons driving prov can be suspended?</t>
  </si>
  <si>
    <t>Sanchez</t>
  </si>
  <si>
    <t>any up and coming road projects that require ROW from various properties</t>
  </si>
  <si>
    <t>Levans</t>
  </si>
  <si>
    <t>Munley Law</t>
  </si>
  <si>
    <t>documents identifying all road construction projects on SR 196  btwn 8/1/14-8/30/15</t>
  </si>
  <si>
    <t>Stark</t>
  </si>
  <si>
    <t>form for property damage</t>
  </si>
  <si>
    <t>ROW plans for Project 35049</t>
  </si>
  <si>
    <t>Van Osdol</t>
  </si>
  <si>
    <t>WTAE</t>
  </si>
  <si>
    <t>records relating to PD bldg 01240411, eq purchased for brine manu</t>
  </si>
  <si>
    <t>Hutton</t>
  </si>
  <si>
    <t>HOP, studies and corr for seg 140 OS 150 and seg 150 OS 660 on SR 118 from 1/2000-pres</t>
  </si>
  <si>
    <t>Drumm</t>
  </si>
  <si>
    <t>copy of video footage from 8/8 at McKees Rocks Br. North &amp; Ohio Blvd</t>
  </si>
  <si>
    <t>Sheridan-Megela</t>
  </si>
  <si>
    <t>Thomas J. Kelley &amp; Associates</t>
  </si>
  <si>
    <t>owner/responsible party for maintenance of various roads in city of Scranton</t>
  </si>
  <si>
    <t>Duda's Farm, Inc.</t>
  </si>
  <si>
    <t>OAD permits by district for roadside farmer market signs</t>
  </si>
  <si>
    <t>Rodriguez</t>
  </si>
  <si>
    <t>Deppen</t>
  </si>
  <si>
    <t>Weidenboerner</t>
  </si>
  <si>
    <t>recorded conversation to call center in harrisburg from 9/1/13 to 10/22/13</t>
  </si>
  <si>
    <t>Bradford Era</t>
  </si>
  <si>
    <t>any investigative materials collected re Pennsy bridge collaspe on 6/18/15</t>
  </si>
  <si>
    <t>inspection report and any supporting docs related to Pennsy bridge collaspe on 6/18/15</t>
  </si>
  <si>
    <t>Schneider</t>
  </si>
  <si>
    <t>Garlitz</t>
  </si>
  <si>
    <t>operation materials for ENRADD EJU-91 wireless system</t>
  </si>
  <si>
    <t>application permiting documents and plan sheets for HOP permit 10020816</t>
  </si>
  <si>
    <t>state law or reg which permits sharing of driver's SSN with law enforcement</t>
  </si>
  <si>
    <t>contract information for I-83 interchange improvement project</t>
  </si>
  <si>
    <t>Taxpayer</t>
  </si>
  <si>
    <t>the first cumberland county owned bridge to be replaced pursuant to Act 89</t>
  </si>
  <si>
    <t>Yimam</t>
  </si>
  <si>
    <t>WTAE-TV</t>
  </si>
  <si>
    <t xml:space="preserve">total amount spent on utility delay claims </t>
  </si>
  <si>
    <t>Malawskey</t>
  </si>
  <si>
    <t>Patriot News</t>
  </si>
  <si>
    <t>crash database from 2009-2014 for various counties</t>
  </si>
  <si>
    <t>Stranere</t>
  </si>
  <si>
    <t>Ciocca Dealerships</t>
  </si>
  <si>
    <t>date of sale of camero in 1975</t>
  </si>
  <si>
    <t>Cafardi Ferguson Wyrick Weis &amp; Stotler LLC</t>
  </si>
  <si>
    <t>all HOP applications, plans &amp; images for 5852 Stubenville Pike</t>
  </si>
  <si>
    <t>Flynn</t>
  </si>
  <si>
    <t>Anastopoulo Law Firm</t>
  </si>
  <si>
    <t>any and all records related to Terry Bumbarner and John Lucas</t>
  </si>
  <si>
    <t>Smyth</t>
  </si>
  <si>
    <t>is there asbestos in the dust from recent road milling at W Ferry and W Bridge streets</t>
  </si>
  <si>
    <t>Pickens</t>
  </si>
  <si>
    <t>any up and coming projects that will impact 2490 New Schuylkill Rd</t>
  </si>
  <si>
    <t>Dickie, McCamey and Chilcote</t>
  </si>
  <si>
    <t xml:space="preserve">inspection, maintenance, repair &amp; service records, etc for Rt 218 </t>
  </si>
  <si>
    <t>Casey</t>
  </si>
  <si>
    <t>rules that govern pipeline locations under roadways</t>
  </si>
  <si>
    <t>Freeman</t>
  </si>
  <si>
    <t>most recent speed survey for SR 1031 from SR 921 to Willow Springs Lane</t>
  </si>
  <si>
    <t>Eggert</t>
  </si>
  <si>
    <t>Meyers</t>
  </si>
  <si>
    <t xml:space="preserve">Adams Outdoor Advertising </t>
  </si>
  <si>
    <t>all studies, etc for various sections of Rt 209 from 1/2005-9/2015</t>
  </si>
  <si>
    <t>Reilly Associates</t>
  </si>
  <si>
    <t>Signal pattern map for intersection of Pittston bypass and williams st</t>
  </si>
  <si>
    <t>Wilson</t>
  </si>
  <si>
    <t>Scotlandyard Security Services</t>
  </si>
  <si>
    <t>bid abstracts submitted and awarded under statewide contract 4400010284</t>
  </si>
  <si>
    <t>Goodman</t>
  </si>
  <si>
    <t>Saltz Mongeluzzi Barrett &amp; Bendesky</t>
  </si>
  <si>
    <t>re proj on turnpike ext, traffic control plan, progress photos, accident reports, mtg min.</t>
  </si>
  <si>
    <t xml:space="preserve">11/24/09 letter referenced in 12/15/14 letter </t>
  </si>
  <si>
    <t>Meekins</t>
  </si>
  <si>
    <t>status of license</t>
  </si>
  <si>
    <t>At the Scene</t>
  </si>
  <si>
    <t>any and all reports and records regarding 300 ft of Lakeside Dr from 1/1/95 to current</t>
  </si>
  <si>
    <t>Fahringer</t>
  </si>
  <si>
    <t>copy of driveway permit 0302505</t>
  </si>
  <si>
    <t>DePaul</t>
  </si>
  <si>
    <t>Tony DePaul and Son</t>
  </si>
  <si>
    <t>bid results for contract no 2210-01, rental of highway equip for various counties</t>
  </si>
  <si>
    <t>speed posting for US 222 seg 92 to 151</t>
  </si>
  <si>
    <t>Mitchell</t>
  </si>
  <si>
    <t>current or up and coming road projects near 380 Starr Road New Garden Township</t>
  </si>
  <si>
    <t>Biersdorf &amp; Assoc</t>
  </si>
  <si>
    <t>ROW plans for projects 83736, 69655, 17622, 70197, 74841</t>
  </si>
  <si>
    <t>ROW plans for projects 73514-70, 70047, 32118</t>
  </si>
  <si>
    <t>Posthumus</t>
  </si>
  <si>
    <t>trouble with Lukoil inspection station in New Hope</t>
  </si>
  <si>
    <t>ROW Plans for Interstate 78 interchange reconstruction project</t>
  </si>
  <si>
    <t>entire RW-745 application for permit at 7277 William Avenue, Allentown, PA</t>
  </si>
  <si>
    <t>entire RW-745 application for various permits</t>
  </si>
  <si>
    <t>Engineering Study used to set speed limit on SR 347</t>
  </si>
  <si>
    <t>summary of quotes for 303403</t>
  </si>
  <si>
    <t>any pending road projects that would require ROW from property at 536 Jones Blvd</t>
  </si>
  <si>
    <t>any pending road projects that would require ROW from property at 105 Jones Blvd</t>
  </si>
  <si>
    <t>all records relating to OAD permit 06-0265</t>
  </si>
  <si>
    <t>Briechle</t>
  </si>
  <si>
    <t>Briechle Law Office</t>
  </si>
  <si>
    <t>Boehm</t>
  </si>
  <si>
    <t>any past sanctions or penalties for specific station</t>
  </si>
  <si>
    <t>Datar</t>
  </si>
  <si>
    <t>justification for construction on York road</t>
  </si>
  <si>
    <t>Does PennDOT own roadbed for Boot Rd, Ship Rd and S. Chester Rd?</t>
  </si>
  <si>
    <t>all roadside activity reports for PA route 873 from 1/2015 to present</t>
  </si>
  <si>
    <t>ACLU of PA</t>
  </si>
  <si>
    <t>policy/guideline to process applications for vanity plates and list of banned plates</t>
  </si>
  <si>
    <t>Devine</t>
  </si>
  <si>
    <t>Gibley and McWilliams</t>
  </si>
  <si>
    <t>traffic studies, complaints, and accident reports for intersection of Concord &amp; Mattson</t>
  </si>
  <si>
    <t>Overbay</t>
  </si>
  <si>
    <t>copies of planned roads projects for 2251 Newlins Mill Rd</t>
  </si>
  <si>
    <t>Felsgurg</t>
  </si>
  <si>
    <t>Samba Safety</t>
  </si>
  <si>
    <t>number of driving records received by various service providers in 2014 and 2015</t>
  </si>
  <si>
    <t>Murshed</t>
  </si>
  <si>
    <t>University of Texas Austin</t>
  </si>
  <si>
    <t>early detection and warning systems to avoid bridge collisions</t>
  </si>
  <si>
    <t>Hildebrandt</t>
  </si>
  <si>
    <t>Form MV-220 and all attachments</t>
  </si>
  <si>
    <t>Center for Digital Government</t>
  </si>
  <si>
    <t>info related to current network and internet usage, speed and spend</t>
  </si>
  <si>
    <t>online vehicle registration</t>
  </si>
  <si>
    <t>Woodward</t>
  </si>
  <si>
    <t>any information regarding dealership inspection station</t>
  </si>
  <si>
    <t>ROW plans for 61345-2031, 92930</t>
  </si>
  <si>
    <t>Downes</t>
  </si>
  <si>
    <t>duplicate copy of trailer title</t>
  </si>
  <si>
    <t>Fasano</t>
  </si>
  <si>
    <t>NBC's Today Show</t>
  </si>
  <si>
    <t>taxes and fees on traffic tickets</t>
  </si>
  <si>
    <t>Richwine</t>
  </si>
  <si>
    <t>notification to close road not sent</t>
  </si>
  <si>
    <t>Emich</t>
  </si>
  <si>
    <t>first registration date for vehicle</t>
  </si>
  <si>
    <t>ROW plans for project 98126</t>
  </si>
  <si>
    <t>Dwyer</t>
  </si>
  <si>
    <t>Land Trust Properties</t>
  </si>
  <si>
    <t>construction plans for new PennDOT bridge on West Elm St</t>
  </si>
  <si>
    <t>current or up and coming road projects near 2618 East Market St</t>
  </si>
  <si>
    <t>Neiswonger</t>
  </si>
  <si>
    <t>Nieswonger Construction</t>
  </si>
  <si>
    <t>pricing that Amerikohl used in Greene County for anti-skid in 2015-16</t>
  </si>
  <si>
    <t>PennDOT for DL-13 for Thomas Callahan</t>
  </si>
  <si>
    <t>Bing</t>
  </si>
  <si>
    <t>Maheshwari</t>
  </si>
  <si>
    <t>Boschung America, LLC</t>
  </si>
  <si>
    <t>copy of proposal and all contract docs for contract 4400014824, RWIS Deployment</t>
  </si>
  <si>
    <t>revenues paid by PennDot to Computer Aid for application main proj 4400005737</t>
  </si>
  <si>
    <t xml:space="preserve"> Baker</t>
  </si>
  <si>
    <t>how to reinstate license after letter from PennDOT</t>
  </si>
  <si>
    <t>how long before you have to change plates after moving to PA</t>
  </si>
  <si>
    <t>Kent</t>
  </si>
  <si>
    <t>all records relating to accident on 12/1/14 on SR 92 and Hilborn Rd.</t>
  </si>
  <si>
    <t>Vitelli</t>
  </si>
  <si>
    <t>most recent date Three Degree Rd was paved and when it will be paved to include updates</t>
  </si>
  <si>
    <t>Conover</t>
  </si>
  <si>
    <t>any information regarding duplicate driving tickets and how to correct record</t>
  </si>
  <si>
    <t>Wilcox</t>
  </si>
  <si>
    <t>list of all permitted crosswalks on state and borough roads</t>
  </si>
  <si>
    <t>Fulkroad</t>
  </si>
  <si>
    <t>Jay Fulkroad and Sons, Inc</t>
  </si>
  <si>
    <t>re: ECMS project 97529, DBE contacts and submissions for approval</t>
  </si>
  <si>
    <t>Spreha</t>
  </si>
  <si>
    <t>reprots concerning all motor vehicle accidents at the intersection of Lewisberry &amp; Poplar</t>
  </si>
  <si>
    <t>Byrum</t>
  </si>
  <si>
    <t>any up and coming projects that will impact 485 St Johns Church Rd</t>
  </si>
  <si>
    <t>Bair</t>
  </si>
  <si>
    <t>records pertaining to access or inquiries into DL data</t>
  </si>
  <si>
    <t>payroll certifications for Titan Industrial Services Project 94935</t>
  </si>
  <si>
    <t>Iglot</t>
  </si>
  <si>
    <t>is it illegal to drive under perscription medication?</t>
  </si>
  <si>
    <t>Hall</t>
  </si>
  <si>
    <t>price and technical proposals submitted in response to RFP 3511R03</t>
  </si>
  <si>
    <t>Bidlingmaier</t>
  </si>
  <si>
    <t>current address and license number for John Coffman, Jr.</t>
  </si>
  <si>
    <t>ROW plans for project 57689</t>
  </si>
  <si>
    <t>Purtell</t>
  </si>
  <si>
    <t>McEldrew Young</t>
  </si>
  <si>
    <t>any and all records related to 3000-8000 Henry Ave project</t>
  </si>
  <si>
    <t>remove my signature from your records</t>
  </si>
  <si>
    <t>Stefanski</t>
  </si>
  <si>
    <t>information on dangers of driving under the infulence</t>
  </si>
  <si>
    <t>Fausold</t>
  </si>
  <si>
    <t>verification of past employment</t>
  </si>
  <si>
    <t>Roberts</t>
  </si>
  <si>
    <t>how to file mechanics lien with DMV</t>
  </si>
  <si>
    <t>Eby</t>
  </si>
  <si>
    <t>Eagle Disposal of PA, Inc</t>
  </si>
  <si>
    <t>who is the current hauler for Chester County Municipal Waste Services IFB 610000033703</t>
  </si>
  <si>
    <t>Beck</t>
  </si>
  <si>
    <t>GDF Engineers, Inc</t>
  </si>
  <si>
    <t>bridge plans for two bridges for SR0220, segments 0260 and 0261</t>
  </si>
  <si>
    <t>Kaveski</t>
  </si>
  <si>
    <t>all performance records for ENRADD speed timing devices</t>
  </si>
  <si>
    <t>Verlihay</t>
  </si>
  <si>
    <t>copy of permit issued to extend storm sewer pipe</t>
  </si>
  <si>
    <t>Goldammer</t>
  </si>
  <si>
    <t>how to obtain a letter with the date my first license was issued in PA</t>
  </si>
  <si>
    <t>Koerper</t>
  </si>
  <si>
    <t>AIS, Inc.</t>
  </si>
  <si>
    <t>all HOPs for ramps to Philly airport, who did work &amp; who's responsible for snow removal</t>
  </si>
  <si>
    <t xml:space="preserve">HOP for 450 State Route 2036 </t>
  </si>
  <si>
    <t>Earnest</t>
  </si>
  <si>
    <t>Borrayo</t>
  </si>
  <si>
    <t>how many points are on my license</t>
  </si>
  <si>
    <t>how to get reimbursed for CDL fee</t>
  </si>
  <si>
    <t>Routt</t>
  </si>
  <si>
    <t>ROW plans for 57201</t>
  </si>
  <si>
    <t>traffic light sequence prior to 6/14 for intersection of SR100 and Mohr Ln</t>
  </si>
  <si>
    <t>annual reports (MS 991 Report of Cnty LFT Funds) since 2008</t>
  </si>
  <si>
    <t>Borgia</t>
  </si>
  <si>
    <t>Frankie</t>
  </si>
  <si>
    <t>Taggert</t>
  </si>
  <si>
    <t>is driving alone with a jr. DL allowed in PA</t>
  </si>
  <si>
    <t>can you get an OLL with two DUIs</t>
  </si>
  <si>
    <t>Malush</t>
  </si>
  <si>
    <t>driver with CDL driving with 4 DUIs</t>
  </si>
  <si>
    <t>CDL driver convicted of drug trafficing</t>
  </si>
  <si>
    <t>complete bid results for SRM contract 4400014762 for chester county</t>
  </si>
  <si>
    <t>Bellafatto</t>
  </si>
  <si>
    <t>Ralph J. Bellafatto, P.C.</t>
  </si>
  <si>
    <t>info regarding placement of warning signs, etc., other accidents and compliance</t>
  </si>
  <si>
    <t>Mikus</t>
  </si>
  <si>
    <t>how to remove name from title if co-signer</t>
  </si>
  <si>
    <t>tmomail.net</t>
  </si>
  <si>
    <t>Harris</t>
  </si>
  <si>
    <t>Have PA license, got DUI while in FL 10 years ago.  How to expunge from record.</t>
  </si>
  <si>
    <t>McDonough</t>
  </si>
  <si>
    <t>how to obtain driver history</t>
  </si>
  <si>
    <t>Wiley</t>
  </si>
  <si>
    <t>list of all vehicles that have been registered to me since 2006</t>
  </si>
  <si>
    <t>charged for accident which was vindicated in court - how do I get this removed from record</t>
  </si>
  <si>
    <t>underlying crash data for specified intersection</t>
  </si>
  <si>
    <t>Tunison</t>
  </si>
  <si>
    <t>RE:  SR196 Sterling Rd, various documents from 8/22-8/31 2014</t>
  </si>
  <si>
    <t>copies of police reports, traffic studies, ownership &amp; maintenance reports for 22/322</t>
  </si>
  <si>
    <t>Means</t>
  </si>
  <si>
    <t>road maintenance and repairs for RT 372 in Quarryville, PA</t>
  </si>
  <si>
    <t>Van Cleef Engineering Assoc</t>
  </si>
  <si>
    <t>plans for proj at corner of Wyandotte St and W. Fourth St</t>
  </si>
  <si>
    <t>Fugro Roadware</t>
  </si>
  <si>
    <t>Debord</t>
  </si>
  <si>
    <t>Westlaw Court Express</t>
  </si>
  <si>
    <t>full responses received in response to RFQ 3512R13</t>
  </si>
  <si>
    <t>Esposito</t>
  </si>
  <si>
    <t>GEO Tech</t>
  </si>
  <si>
    <t>tech(?) snow plow contract for 2013-14 winter season in chester county for SR 1</t>
  </si>
  <si>
    <t>ROW plans for 57921</t>
  </si>
  <si>
    <t>McDonnell</t>
  </si>
  <si>
    <t>Gawthrop Greenwood, PC</t>
  </si>
  <si>
    <t>all requests for permits, denials and issued, HOPs, site plans, inspections, reviews, etc</t>
  </si>
  <si>
    <t>Drzal</t>
  </si>
  <si>
    <t>Law Offices of Brett W. Batoff</t>
  </si>
  <si>
    <t>any entity that worked on sidewalk on Whitby Ave with 53rd st</t>
  </si>
  <si>
    <t>Domanski</t>
  </si>
  <si>
    <t>does every village in PA have to have an identifying sign?</t>
  </si>
  <si>
    <t>Nicholas</t>
  </si>
  <si>
    <t>Song</t>
  </si>
  <si>
    <t>insurance dispute</t>
  </si>
  <si>
    <t>can I drive in PA with internation license</t>
  </si>
  <si>
    <t>Reyes</t>
  </si>
  <si>
    <t>home address for Jenise Ramos</t>
  </si>
  <si>
    <t>Kieffer</t>
  </si>
  <si>
    <t>PA Farm Bureau</t>
  </si>
  <si>
    <t>electronic listing of all registrants of farm vehicles, etc</t>
  </si>
  <si>
    <t>any up and coming projects that will impact 1100 Newportville Rd</t>
  </si>
  <si>
    <t>HOP for driveway leading to Pocono TreeVentures</t>
  </si>
  <si>
    <t>Pinchot</t>
  </si>
  <si>
    <t>copy of settlement agreement for Puhl vs. PennDOT</t>
  </si>
  <si>
    <t>Witter</t>
  </si>
  <si>
    <t>info regarding construction on Parkway East 1376 btwn Penn-Hills and Murryville</t>
  </si>
  <si>
    <t>Clemens</t>
  </si>
  <si>
    <t>Ferree</t>
  </si>
  <si>
    <t>not sure</t>
  </si>
  <si>
    <t>need photo of Khanh Duc Nguyen</t>
  </si>
  <si>
    <t>Goffney</t>
  </si>
  <si>
    <t>how do I request driver information</t>
  </si>
  <si>
    <t>Sharon Herold Co.</t>
  </si>
  <si>
    <t>Sleeper</t>
  </si>
  <si>
    <t xml:space="preserve">records regarding PA  vehicle inspection station </t>
  </si>
  <si>
    <t>prime, $ amount, contract info, sub-cont, SDB, etc for P3 projects</t>
  </si>
  <si>
    <t>Hoepp</t>
  </si>
  <si>
    <t>need handicapped placard</t>
  </si>
  <si>
    <t>Appelbaum</t>
  </si>
  <si>
    <t>is it legal to take both lanes while crossing the West End bridge.</t>
  </si>
  <si>
    <t>Cecil</t>
  </si>
  <si>
    <t>my boss told me to drive unsafe vehicle.  Where can I gather more information</t>
  </si>
  <si>
    <t>Yadlosky</t>
  </si>
  <si>
    <t>Elliot</t>
  </si>
  <si>
    <t>Data Driven Safety</t>
  </si>
  <si>
    <t>schema for yearly public data and copy of contract with Carfax</t>
  </si>
  <si>
    <t>Drayer</t>
  </si>
  <si>
    <t>what is "ROW" measurement alond Haasadahl Rd?</t>
  </si>
  <si>
    <t>why are penndot employees allowed to drive government owned vehicles home?</t>
  </si>
  <si>
    <t>is there a map or diagram available for portion of I-76 at MP 1.70?</t>
  </si>
  <si>
    <t>M-609s for all spraying activies in Dist 3 from 3/15/15 to present</t>
  </si>
  <si>
    <t>Zellner</t>
  </si>
  <si>
    <t>engineering and traffic study for Lower Macungie Township</t>
  </si>
  <si>
    <t>Gregory</t>
  </si>
  <si>
    <t>M-609s for all spraying activies in Dist 6 from 3/15/15 to present</t>
  </si>
  <si>
    <t>GM Hopewell</t>
  </si>
  <si>
    <t>McKee</t>
  </si>
  <si>
    <t>cost breakdown of most recent reconstructin of Crooked Lane Bridge over SEPTA line</t>
  </si>
  <si>
    <t>Hendricks</t>
  </si>
  <si>
    <t>Kuntz</t>
  </si>
  <si>
    <t>Purchase &amp; george, P.C.</t>
  </si>
  <si>
    <t>any records regarding the condition of SR 77 for past 5 years</t>
  </si>
  <si>
    <t>Lateef</t>
  </si>
  <si>
    <t>BDL was to contact requester for interview - haven't heard from them.</t>
  </si>
  <si>
    <t>Moyer</t>
  </si>
  <si>
    <t>Pisanchyn Law Firm</t>
  </si>
  <si>
    <t>any and all records relating to road work, etc for Sibley Ave from 8/2/14 thru 8/29/15</t>
  </si>
  <si>
    <t>ROW plans for 86887</t>
  </si>
  <si>
    <t>need to get NDR 313-05-831 off driving record</t>
  </si>
  <si>
    <t>Bachik</t>
  </si>
  <si>
    <t>Fisher</t>
  </si>
  <si>
    <t>information on unrefunded/uncashed/unclaimed, etc. funds</t>
  </si>
  <si>
    <t>soil testing and boring conditions for Haynes St. Bridge project</t>
  </si>
  <si>
    <t>records created for PennDOT Case No. 031 AD 2014</t>
  </si>
  <si>
    <t>traffic or engineering study for US 222 segment 143</t>
  </si>
  <si>
    <t>city of Philadelphia Law Enforcement traffic stop data, weapons usage, use of force</t>
  </si>
  <si>
    <t>tech proposals and financial proposals for rapid bridge replacement project</t>
  </si>
  <si>
    <t>Furman</t>
  </si>
  <si>
    <t>PennDOT report from 1/2010 that deemed davisville rd in Willow Grove as hazardous</t>
  </si>
  <si>
    <t>Cavey</t>
  </si>
  <si>
    <t>The Growing Patch</t>
  </si>
  <si>
    <t xml:space="preserve">records documenting removal of tank under Main Street in Fairfield </t>
  </si>
  <si>
    <t>Rux</t>
  </si>
  <si>
    <t>all information on car with license plate number JTN 8296</t>
  </si>
  <si>
    <t>Diener</t>
  </si>
  <si>
    <t>plans for repair and reconstruction of bridge on SR940 for October 2015</t>
  </si>
  <si>
    <t>Krug</t>
  </si>
  <si>
    <t>names and addresses of all registered snowmobile owners from 1/14-present</t>
  </si>
  <si>
    <t>overtime payments to managers and supervisors in District 10 office</t>
  </si>
  <si>
    <t>Strong</t>
  </si>
  <si>
    <t>Lopez</t>
  </si>
  <si>
    <t>copies of any construction related documents for HOP 083109</t>
  </si>
  <si>
    <t>Woodson</t>
  </si>
  <si>
    <t>Reed Smith LLP</t>
  </si>
  <si>
    <t>Not a RTKL request</t>
  </si>
  <si>
    <t>any project photos prior to 11/21/11related to project on Mushroom Farm Road</t>
  </si>
  <si>
    <t>any information for Khanh Duc Nguyen</t>
  </si>
  <si>
    <t>Sulewski</t>
  </si>
  <si>
    <t>name and address for inspection station A725</t>
  </si>
  <si>
    <t>Caldwell</t>
  </si>
  <si>
    <t>PennState student</t>
  </si>
  <si>
    <t>how many billboards built in PA each year</t>
  </si>
  <si>
    <t>all records related to OAD permit # 06-0230</t>
  </si>
  <si>
    <t xml:space="preserve">Le </t>
  </si>
  <si>
    <t>current or future road projects that would take ROW from 761 Airport Rd</t>
  </si>
  <si>
    <t>Cawley</t>
  </si>
  <si>
    <t>TIS and plans assoc with traffic signal on rt 6 at intersection with Craftmaster rd</t>
  </si>
  <si>
    <t>Gonzalez</t>
  </si>
  <si>
    <t>need to know status of handicap placard application</t>
  </si>
  <si>
    <t>Varriale</t>
  </si>
  <si>
    <t>Crane Cartage LLC</t>
  </si>
  <si>
    <t>auto policy in effect for Kellie Clyde on 10/5/15</t>
  </si>
  <si>
    <t>Dubois</t>
  </si>
  <si>
    <t>can I triple tow while driving thru PA</t>
  </si>
  <si>
    <t>ROW plans for 64795-3045, 79828, 64798, 49315-6309</t>
  </si>
  <si>
    <t>list of PennDOT's terminated contracts for convenience under V.28 Contract -023.1a</t>
  </si>
  <si>
    <t>Becca</t>
  </si>
  <si>
    <t>ROW, construction, as-built and appropriation plasn for Allegheny County</t>
  </si>
  <si>
    <t>copy of driving record for Bar Exam</t>
  </si>
  <si>
    <t>Kenneth M. Rodgers</t>
  </si>
  <si>
    <t>video footage from 10/15/15 at Callowhill St and 3rd st.</t>
  </si>
  <si>
    <t>Juvonen</t>
  </si>
  <si>
    <t>number of points on my PA driver license</t>
  </si>
  <si>
    <t>Cangialosi</t>
  </si>
  <si>
    <t>Cella &amp; Associates, LLC</t>
  </si>
  <si>
    <t>address or information for Kelbin Lopez de Jesus</t>
  </si>
  <si>
    <t>certified payrolls for traffic signal work at Haines Rd and Mt Rose Ave</t>
  </si>
  <si>
    <t>Amentas</t>
  </si>
  <si>
    <t>Carosella &amp; Associates</t>
  </si>
  <si>
    <t>address for Joanne Rosenthal</t>
  </si>
  <si>
    <t>Carlson</t>
  </si>
  <si>
    <t>A Plus Marketing</t>
  </si>
  <si>
    <t>traffic survey for East Bradford township and letter approving 25 MPS speed restriction</t>
  </si>
  <si>
    <t>master index of records and any policies or rules regarding requests for records</t>
  </si>
  <si>
    <t>Warihay</t>
  </si>
  <si>
    <t>DeShong</t>
  </si>
  <si>
    <t>Meise</t>
  </si>
  <si>
    <t>Hertzog</t>
  </si>
  <si>
    <t>The Claims Center</t>
  </si>
  <si>
    <t>any report regarding damage for incident near 507 and Sunset Drive</t>
  </si>
  <si>
    <t>data regarding location of accidents for teens in Dover Township</t>
  </si>
  <si>
    <t>all docs related to construction /repair /renocations on Rt 100 in West Whiteland Twp</t>
  </si>
  <si>
    <t>McCallen</t>
  </si>
  <si>
    <t>CDL driver time off between 8 hour shifts</t>
  </si>
  <si>
    <t>Body shop violations</t>
  </si>
  <si>
    <t>Clayton</t>
  </si>
  <si>
    <t>AMS Waste Disposal</t>
  </si>
  <si>
    <t>bid tab/summary for municipal waste services in Chester and Montgomery Cnty</t>
  </si>
  <si>
    <t>results to IFB 6100033703 montgomery county</t>
  </si>
  <si>
    <t>results to IFB 6100033703 delaware county</t>
  </si>
  <si>
    <t>Peyton</t>
  </si>
  <si>
    <t>HP application 06087745 Cutler Group</t>
  </si>
  <si>
    <t>Meehan</t>
  </si>
  <si>
    <t>Raffaele &amp; Puppio, LLP</t>
  </si>
  <si>
    <t>public records to confirm current address of Swisher and Roberts</t>
  </si>
  <si>
    <t>Mulcahey</t>
  </si>
  <si>
    <t>Wright &amp; Reihner</t>
  </si>
  <si>
    <t>bid proposals, subcontract, wage docs, etc of Kuharchik for ECMS proj 57728</t>
  </si>
  <si>
    <t>bid proposals, subcontract, wage docs, etc of Bruce &amp; Merrilees for ECMS proj 47955</t>
  </si>
  <si>
    <t>when is it ok to use fog lights when no fog, tinted windows, tires beyond fenders, etc</t>
  </si>
  <si>
    <t xml:space="preserve">Cafardi Ferguson Wyrick Weis + </t>
  </si>
  <si>
    <t>HOP applications, plans, reports, studies, etc for proposed Walmart in McCandless</t>
  </si>
  <si>
    <t>Hileman</t>
  </si>
  <si>
    <t>Hill Internation Trucks, LLC</t>
  </si>
  <si>
    <t>insurance information for Ms Windle</t>
  </si>
  <si>
    <t>where to get information on major projects in SouthWest PA</t>
  </si>
  <si>
    <t>Vincent</t>
  </si>
  <si>
    <t>Cole</t>
  </si>
  <si>
    <t>PA requirements to own 1991 Nissan Skyline GTR</t>
  </si>
  <si>
    <t>Will driving with an expired registration put points on my license?</t>
  </si>
  <si>
    <t>Broyles</t>
  </si>
  <si>
    <t>The Law Offices of Bruce M. Broyles</t>
  </si>
  <si>
    <t>Manifests for Hazardous Waste for project 11080</t>
  </si>
  <si>
    <t>Goldsmith</t>
  </si>
  <si>
    <t xml:space="preserve">MV inspection records relating to 1995 Jeep grand cherokee VIN provided </t>
  </si>
  <si>
    <t>Spencer</t>
  </si>
  <si>
    <t>how to obtain DL data</t>
  </si>
  <si>
    <t>photos from project 63226 on 11/19/11-11/21/11</t>
  </si>
  <si>
    <t>Fahnestock</t>
  </si>
  <si>
    <t>who bid and bid prices for mowing bids in Berks county in 2015</t>
  </si>
  <si>
    <t>Genovese</t>
  </si>
  <si>
    <t>permits issued to Custom Contracting on 8/10 and 9/29 to haul over SR 2008 or SR 2015</t>
  </si>
  <si>
    <t>Le</t>
  </si>
  <si>
    <t>current or future road projects that would take ROW from 6100 City Ave in Philadelphia</t>
  </si>
  <si>
    <t>Hoover</t>
  </si>
  <si>
    <t>Nieswonger Construction Inc</t>
  </si>
  <si>
    <t>price of anti-skid for clarion, jefferson and venango counties for last 3 years</t>
  </si>
  <si>
    <t>Letayf</t>
  </si>
  <si>
    <t>ControlTech Automation</t>
  </si>
  <si>
    <t>HOP for 4823 N Main St in Whitehall, PA</t>
  </si>
  <si>
    <t>any and all footage from cameras servicing Rt 676 btwn 2nd and 4th st and I-95 westbound</t>
  </si>
  <si>
    <t>Garrell</t>
  </si>
  <si>
    <t xml:space="preserve">Orlando Law Offices </t>
  </si>
  <si>
    <t>all records relating to HOP issued to Frederic Miller 05023657</t>
  </si>
  <si>
    <t>Moss</t>
  </si>
  <si>
    <t>engineer's report relating to closure of PA Rt 18 on 9/2/15 and any RTKL requests</t>
  </si>
  <si>
    <t>Tusman</t>
  </si>
  <si>
    <t>PA Venture Capital Inc.</t>
  </si>
  <si>
    <t>proj name, contact person, team members, contract &amp; sub amount, etc for P3 projects</t>
  </si>
  <si>
    <t>construction, ROW, slope easement, drainage info for SR 987 segment 50</t>
  </si>
  <si>
    <t>NO OS-103 = 5</t>
  </si>
  <si>
    <t>Referral</t>
  </si>
  <si>
    <t>GIP or Granted = 2</t>
  </si>
  <si>
    <t>Denied or No Records = 3</t>
  </si>
  <si>
    <t>Purchase &amp; George, P.C.</t>
  </si>
  <si>
    <t>any and all records concerning accidents or imp on SR 8 and Branchton Rd since 1/1/00</t>
  </si>
  <si>
    <t>Toomey</t>
  </si>
  <si>
    <t>who bid and bid prices for mowing bids in District 8 from 2013-present</t>
  </si>
  <si>
    <t>records created for PennDOT Case No. 031 AD 2014 as of 11/5/15</t>
  </si>
  <si>
    <t>Farnung</t>
  </si>
  <si>
    <t>Lightower Fiber Networks</t>
  </si>
  <si>
    <t>any files that depict all of the roads that DOT maintains.</t>
  </si>
  <si>
    <t>Bessette</t>
  </si>
  <si>
    <t>Fair Dermody Consulting Engineers</t>
  </si>
  <si>
    <t>original plans for steel railroad bridges on the Buffalo and Pittsburgh Railroad</t>
  </si>
  <si>
    <t>Henigan</t>
  </si>
  <si>
    <t>Eckell, Sparks, Levy, Auerbach, etc.</t>
  </si>
  <si>
    <t>all records relating to the taking of property know as 30 Merion Dr.</t>
  </si>
  <si>
    <t>details for road repair recently completed on Rt 372 near segment 0170 (Buck &amp; Church Rd)</t>
  </si>
  <si>
    <t>how do I get a copy of my driving record</t>
  </si>
  <si>
    <t>Parker</t>
  </si>
  <si>
    <t>LifeSafer</t>
  </si>
  <si>
    <t>all records relating to 10/14/15 attahced decision re ignition interlock program</t>
  </si>
  <si>
    <t>Swartz</t>
  </si>
  <si>
    <t>how do I get a copy of outstanding auto liens?</t>
  </si>
  <si>
    <t>how do I get a copy of a HOP?</t>
  </si>
  <si>
    <t>Fineberg-Miller</t>
  </si>
  <si>
    <t>Marcus &amp; Shapira</t>
  </si>
  <si>
    <t>Graham</t>
  </si>
  <si>
    <t>requirements to start a rental agency</t>
  </si>
  <si>
    <t>how do I obtain a copy of traffic light sequencing</t>
  </si>
  <si>
    <t>Krebs</t>
  </si>
  <si>
    <t>can you drive with a trailer on a learner's permit?</t>
  </si>
  <si>
    <t>how to look up a driver by their license plate?</t>
  </si>
  <si>
    <t>Bloom</t>
  </si>
  <si>
    <t>Downs</t>
  </si>
  <si>
    <t>Misturak-Gingrich</t>
  </si>
  <si>
    <t>Klevan</t>
  </si>
  <si>
    <t>Mitchell H. Klevan, LLC</t>
  </si>
  <si>
    <t>Construction permits for work at N. N Delaware Ave. near Montgomer, Ave, Phila, PA on 1/7/2015</t>
  </si>
  <si>
    <t>Francis J. Palo, Inc.</t>
  </si>
  <si>
    <t>Pennsy Bridge Forensic Investigation Report by Modjeski &amp; Masters</t>
  </si>
  <si>
    <t>any current or upcoming road projects that will impact property at 645 Main St</t>
  </si>
  <si>
    <t>any current or upcoming road projects that will impact property at 2970 Market St</t>
  </si>
  <si>
    <t>any current or upcoming road projects that will impact property at 2930L Chestnut St</t>
  </si>
  <si>
    <t>Cabrera</t>
  </si>
  <si>
    <t>Roner</t>
  </si>
  <si>
    <t>have someone from DVS contact him</t>
  </si>
  <si>
    <t>average cost of landslide remediations</t>
  </si>
  <si>
    <t>ROW plans for 83443, 83446, 57455</t>
  </si>
  <si>
    <t>ROW plans for 94873</t>
  </si>
  <si>
    <t>any and all docs, permits, applications, plans, etc for 48 /65 S. Hoernerstown Rd</t>
  </si>
  <si>
    <t>Sopata</t>
  </si>
  <si>
    <t xml:space="preserve">Roner </t>
  </si>
  <si>
    <t>MUD permits for 885 Amity Ridge Rd</t>
  </si>
  <si>
    <t>what is the width of Moose Ave as per the Liquid Fuels list for Patton Borough</t>
  </si>
  <si>
    <t>TrafficCount</t>
  </si>
  <si>
    <t>all bid pages from all consultants/vendors for RTQ 61000019400</t>
  </si>
  <si>
    <t>Pinkerton</t>
  </si>
  <si>
    <t>Range Resources - Appalachia, LLC</t>
  </si>
  <si>
    <t>inspection reports for following bridges: 62104900401901 &amp; 62104900400000</t>
  </si>
  <si>
    <t>Kyles</t>
  </si>
  <si>
    <t>appeal for driving eligibility</t>
  </si>
  <si>
    <t>Brenzel</t>
  </si>
  <si>
    <t>Martinez</t>
  </si>
  <si>
    <t>copy of near miss report for July 6,2015 incident.</t>
  </si>
  <si>
    <t>how to get learner's permit with visa while waiting for green card</t>
  </si>
  <si>
    <t>all records relating to road maintenance on Bishop Hollow RD during Sept 2015</t>
  </si>
  <si>
    <t>Hassler</t>
  </si>
  <si>
    <t>how to report insurance company nonresponse for request for payment</t>
  </si>
  <si>
    <t>Scanlon</t>
  </si>
  <si>
    <t>Allen Chase Enterprises, Inc</t>
  </si>
  <si>
    <t>most recent fully executed PO for road side vegetation contral spraying</t>
  </si>
  <si>
    <t>Coughlin</t>
  </si>
  <si>
    <t>Phelps</t>
  </si>
  <si>
    <t>Kaplin Stewart Meloff Reiter &amp; Stein</t>
  </si>
  <si>
    <t>all docs relating to temp traffic control plans for York Rd including temp no turn on red sign</t>
  </si>
  <si>
    <t>Premier Media LLC</t>
  </si>
  <si>
    <t>OAD application for permit number 08-5392</t>
  </si>
  <si>
    <t>Global Zoning LLC</t>
  </si>
  <si>
    <t>any current or pending road projects that might require ROW from 1505 Pittsburg ave</t>
  </si>
  <si>
    <t>Pigliacelli</t>
  </si>
  <si>
    <t>Meto Reg Coun of Philly &amp; Vicinity</t>
  </si>
  <si>
    <t>all certified payrolls for project 64796</t>
  </si>
  <si>
    <t>Huber</t>
  </si>
  <si>
    <t>road study to reduce speed limit on chestnut street in Emmaus</t>
  </si>
  <si>
    <t>Walker</t>
  </si>
  <si>
    <t>tapes of call to customer call center regarding license suspension</t>
  </si>
  <si>
    <t>any current or pending road projects that might require ROW from1513 Scalp Ave</t>
  </si>
  <si>
    <t>Sogoian</t>
  </si>
  <si>
    <t>KINBER</t>
  </si>
  <si>
    <t>copy of permits issue to Sunesys and information on how to transfer them</t>
  </si>
  <si>
    <t>Berlardi Law Offices</t>
  </si>
  <si>
    <t>any and all documents relating to litigation between PennDOT and Kojsza &amp; Bevilaqua</t>
  </si>
  <si>
    <t>Parnell</t>
  </si>
  <si>
    <t>how to apply for State ID</t>
  </si>
  <si>
    <t>copy of letter that was sent to requester indicating that a check was missing</t>
  </si>
  <si>
    <t>Gresham</t>
  </si>
  <si>
    <t>is it possible to set up an inspection station in MD for PA inspections</t>
  </si>
  <si>
    <t>Lindsay</t>
  </si>
  <si>
    <t>Connow, Weber, &amp; Oberlies PC</t>
  </si>
  <si>
    <t>any and all records pertaining to Inspection Station EH89, Rosati's Garage</t>
  </si>
  <si>
    <t>Smigel, Anderson &amp; Sacks LLP</t>
  </si>
  <si>
    <t>construction plans for I-83 East Shore widening project</t>
  </si>
  <si>
    <t>Garofalo</t>
  </si>
  <si>
    <t>how do I transfer a title from my father to my brother</t>
  </si>
  <si>
    <t>Cummings</t>
  </si>
  <si>
    <t>Mintzer Sarowitz Zeris Ledva &amp; Meyers</t>
  </si>
  <si>
    <t>on behalf of the borough of W Hazelton - docs related to Broad St Corr. Proj.</t>
  </si>
  <si>
    <t>Liu</t>
  </si>
  <si>
    <t>am I authorized to drive in PA</t>
  </si>
  <si>
    <t>Jones-Briscoe</t>
  </si>
  <si>
    <t>Shuber</t>
  </si>
  <si>
    <t>Strassburger, McKenna, Gutnick &amp; Gefsky</t>
  </si>
  <si>
    <t>all docs and crash report related to Coal Hollow Rd</t>
  </si>
  <si>
    <t>any current or pending road projects that might require ROW from162 Resort Plaza Dr</t>
  </si>
  <si>
    <t>Belardi</t>
  </si>
  <si>
    <t xml:space="preserve">Belardi Law Offices </t>
  </si>
  <si>
    <t>regarding SR 006, blasting contractor used for project</t>
  </si>
  <si>
    <t>Spina</t>
  </si>
  <si>
    <t>can someone other than a parent take you to get a permit</t>
  </si>
  <si>
    <t>Triana</t>
  </si>
  <si>
    <t>ASM</t>
  </si>
  <si>
    <t>ROW or AS-Built Maps for SR 18 btwn Hillcrest &amp; W. Clenmoore Blvd</t>
  </si>
  <si>
    <t>McDavid</t>
  </si>
  <si>
    <t>Ashton Bonding - Insurance</t>
  </si>
  <si>
    <t>How to get copy of bond - completed DL-135 was returned as incomplete</t>
  </si>
  <si>
    <t>Bowers</t>
  </si>
  <si>
    <t>Peter Bowers PC</t>
  </si>
  <si>
    <t>all video footage from camera located near Exit 346A on 76 westbound from 11/18/15</t>
  </si>
  <si>
    <t>road side activity reports for PA Rt 873 for 2015 YTD</t>
  </si>
  <si>
    <t>Rogin</t>
  </si>
  <si>
    <t>StateFarm</t>
  </si>
  <si>
    <t>light sequence chart for traffic light located at 717 Christopher Columbus Blvd &amp; I95</t>
  </si>
  <si>
    <t>Lerner</t>
  </si>
  <si>
    <t>Law Offices of Michael B. Lerner</t>
  </si>
  <si>
    <t>any and all records (ie surveillance, citations, etc) relating to accident in Philadelphia</t>
  </si>
  <si>
    <t>Gayl</t>
  </si>
  <si>
    <t>JF Gayl Inc</t>
  </si>
  <si>
    <t>All plans submitted by the Cutler Group for Crossover Blvd , signalization, reallignment, etc</t>
  </si>
  <si>
    <t>Ainsman</t>
  </si>
  <si>
    <t>Ainsman Levine LLC</t>
  </si>
  <si>
    <t>All surveillance video from inside Squirrel Hill tunnel</t>
  </si>
  <si>
    <t>Nagy</t>
  </si>
  <si>
    <t>Longswamp Township</t>
  </si>
  <si>
    <t>29..70</t>
  </si>
  <si>
    <t>every notice of condemnation from 2010 to present for any bridge or road repair</t>
  </si>
  <si>
    <t>docs and corr of all offers of just compensation for every condemnation from 2010 to present</t>
  </si>
  <si>
    <t xml:space="preserve">all engineering studies, etc in anticipation of closures of Swabia Bridge from 2010 forward </t>
  </si>
  <si>
    <t>bid docs in response for award and all contractors involved with bridge from 2010 on</t>
  </si>
  <si>
    <t>all letters issued awarding any contract to prepare/study bridges from 2010 forward</t>
  </si>
  <si>
    <t>all requests for professional services to prepare/study bridges from 2010 forward</t>
  </si>
  <si>
    <t>all detour studies for any repairs to any bridges within Longswamp Twp</t>
  </si>
  <si>
    <t>all communications btwn D5 and consultants re Swabia Creek bridge</t>
  </si>
  <si>
    <t>all communications with any emergency service provider in Longswamp Twp</t>
  </si>
  <si>
    <t>all appraisals conducted for property located at 2201 State St., Alburtis, PA</t>
  </si>
  <si>
    <t>all traffic studies, etc for bridge repairs on Swabia Creek bridge</t>
  </si>
  <si>
    <t>all field notes for any investigation or mtgs with regard to bridge repairs</t>
  </si>
  <si>
    <t>all docs to Hanover Engin Assoc involving bridge repairs, HOP or other projects</t>
  </si>
  <si>
    <t>ROW plans for the following projects:  75917 and 47123</t>
  </si>
  <si>
    <t>ROW plans for the following project:  73162</t>
  </si>
  <si>
    <t>where can I write to report offensive vanity plates and what doc do you require?</t>
  </si>
  <si>
    <t>Cantria</t>
  </si>
  <si>
    <t>reporting reckless driver</t>
  </si>
  <si>
    <t>Bacon</t>
  </si>
  <si>
    <t>all docs of the establishment of school zone on Mountain Rd</t>
  </si>
  <si>
    <t>Hoffman</t>
  </si>
  <si>
    <t>has Land Rover Main Line been sanctioned for safety or emission inspections?</t>
  </si>
  <si>
    <t>Brill</t>
  </si>
  <si>
    <t>ROW plans for 69909, 48193, 13606, 92733, 95429</t>
  </si>
  <si>
    <t>Gallas Survey</t>
  </si>
  <si>
    <t>ROW, contruction, as-built and appropriation plans for Rt 22 fronting parcel 0856-E-00249</t>
  </si>
  <si>
    <t>Carletti</t>
  </si>
  <si>
    <t>Are CDL recog by PA &amp; OH to travel btwn states, etc…</t>
  </si>
  <si>
    <t>EMA issued to Custom Contracting of ACME, PE for SR 2008 and SR 2015</t>
  </si>
  <si>
    <t>Cannon</t>
  </si>
  <si>
    <t>Identification of safey corridors on I-81 btwn mile markers 40 and 50</t>
  </si>
  <si>
    <t>Hayes</t>
  </si>
  <si>
    <t>OverSize Load permit for SR4023</t>
  </si>
  <si>
    <t>The Buncher Company</t>
  </si>
  <si>
    <t>HOP for access drive on SR 4004 Segment 0100, offset 1554</t>
  </si>
  <si>
    <t>Watson</t>
  </si>
  <si>
    <t>Need to taken off national driver registry - have documentation from 2012 to verify</t>
  </si>
  <si>
    <t>GOP</t>
  </si>
  <si>
    <t>copies of all records detailing reimbursement for us of state aircraft</t>
  </si>
  <si>
    <t>any documentation for repairs or maintenance to signs near exit 185 for SR 3022</t>
  </si>
  <si>
    <t>BrightFields, Inc.</t>
  </si>
  <si>
    <t>any infomration pertaining to the presence of hazardous substances within project area</t>
  </si>
  <si>
    <t>contracts awarded for the gps/avl snow-plow tracker system</t>
  </si>
  <si>
    <t>Huynh</t>
  </si>
  <si>
    <t>how to change name on PA ID card</t>
  </si>
  <si>
    <t>NBC Philadelphia</t>
  </si>
  <si>
    <t>audits of entities with access to driver license records from 2010-11 to present</t>
  </si>
  <si>
    <t>McGuire</t>
  </si>
  <si>
    <t xml:space="preserve">Preferred Mutual </t>
  </si>
  <si>
    <t>police report number and the police agency that responded to an accident on 8/14/15</t>
  </si>
  <si>
    <t>Lanager</t>
  </si>
  <si>
    <t>is a driveway a private drive or part of old 322</t>
  </si>
  <si>
    <t>Nhli2007</t>
  </si>
  <si>
    <t>does a citation with code 3111 A add points to the license</t>
  </si>
  <si>
    <t>Geoffrey-White</t>
  </si>
  <si>
    <t>how to change address on leased car</t>
  </si>
  <si>
    <t>Robinson</t>
  </si>
  <si>
    <t>maintenance guide for maintenance pattern along PA Turnpike on 12/8/10</t>
  </si>
  <si>
    <t>Possinger</t>
  </si>
  <si>
    <t>Law Offices of Richard T. Curley</t>
  </si>
  <si>
    <t>Gesu</t>
  </si>
  <si>
    <t>Documents necessary to bring car from Italy.  Is Italian license valid?</t>
  </si>
  <si>
    <t>any and all records related to above referenced vehicle</t>
  </si>
  <si>
    <t>tmomail</t>
  </si>
  <si>
    <t>I have a handicapped placard - what rights do I have?</t>
  </si>
  <si>
    <t>Sommers</t>
  </si>
  <si>
    <t>Is the School Bus driver page on DMV's website still being updated?</t>
  </si>
  <si>
    <t>White</t>
  </si>
  <si>
    <t>Has my vehicle been repossessed?  What's the prcedure for canceling auto insurance?</t>
  </si>
  <si>
    <t>Zoning Info, Inc.</t>
  </si>
  <si>
    <t>regarding 721 South 25th Street, copies of current/up and coming work projects</t>
  </si>
  <si>
    <t>Grochowski</t>
  </si>
  <si>
    <t>explanation of lost letter</t>
  </si>
  <si>
    <t>Levine</t>
  </si>
  <si>
    <t>records related to the salt storage facility in Letrobe</t>
  </si>
  <si>
    <t>Re proposed water utility project in Scranton, requesting ADA ramp designs</t>
  </si>
  <si>
    <t>Peloso</t>
  </si>
  <si>
    <t>hauling permit and app for Summit Modular Transporter  obtained btwn 12/10-12/19</t>
  </si>
  <si>
    <t>McDonald</t>
  </si>
  <si>
    <t>The McDonald Group, LLP</t>
  </si>
  <si>
    <t>Ulozas</t>
  </si>
  <si>
    <t>Budd</t>
  </si>
  <si>
    <t>how can you verify your current driver status</t>
  </si>
  <si>
    <t>all records relating to all survey work for 7371 Sterrettania Rd in Nov 2015</t>
  </si>
  <si>
    <t>written confirmation that there was an accident on I-95 on 12-8-15 from 4-6pm</t>
  </si>
  <si>
    <t>Vaught</t>
  </si>
  <si>
    <t>was PennDOT notified that driver involved in accident did not have insurance?</t>
  </si>
  <si>
    <t>Love-Hobson</t>
  </si>
  <si>
    <t>Forry Ullman Law Offices</t>
  </si>
  <si>
    <t>diagrams showing left turn lanes for 2011 &amp; 2012 at various intersections</t>
  </si>
  <si>
    <t>PA Venture Capital LLC</t>
  </si>
  <si>
    <t>ROW maps, condemnation letters, plans and correspondence for future traffic circles</t>
  </si>
  <si>
    <t>Caparimo</t>
  </si>
  <si>
    <t>D'Alessio</t>
  </si>
  <si>
    <t>Russell</t>
  </si>
  <si>
    <t>can I be reported for aggressive driving and how do I know if I have been reported</t>
  </si>
  <si>
    <t>project report to install round-a-bout at corner of Portzer Rd and Bethlehem Pike</t>
  </si>
  <si>
    <t>all ROW and maintenance records  for Saylor School Rd at Lat 40 13:41.810 and Long 78 57:22.580</t>
  </si>
  <si>
    <t>Boerner</t>
  </si>
  <si>
    <t>Section 3817 reports for 2009-2014, implied consent, DUI materials</t>
  </si>
  <si>
    <t xml:space="preserve">copies of all information concerning permit for billboard at Burger King </t>
  </si>
  <si>
    <t>htownsendmi</t>
  </si>
  <si>
    <t>can a garage remove an inspection sticker</t>
  </si>
  <si>
    <t>Singh</t>
  </si>
  <si>
    <t>PA learner's permit and state ID for foreigner</t>
  </si>
  <si>
    <t>Cashman</t>
  </si>
  <si>
    <t>Reiff and Bily</t>
  </si>
  <si>
    <t>information related to an accident - scene photos, videos, incident reports, etc.</t>
  </si>
  <si>
    <t>Randall</t>
  </si>
  <si>
    <t>need title number so I can fill out MV-380</t>
  </si>
  <si>
    <t>Kratz</t>
  </si>
  <si>
    <t>Stevens &amp; Lee</t>
  </si>
  <si>
    <t>any letters from PennDOT in nov and dec 2015 to Northampton SD re: bus routes</t>
  </si>
  <si>
    <t>Endrich</t>
  </si>
  <si>
    <t>insurance company requires salvage title - is there any other way to handle this?</t>
  </si>
  <si>
    <t>Arner</t>
  </si>
  <si>
    <t>Jackson Township</t>
  </si>
  <si>
    <t>contract document to receive loads of shoulder material btwn dist 5 and Campo</t>
  </si>
  <si>
    <t>Luvara</t>
  </si>
  <si>
    <t>Dickie, McCamey &amp; Chilcote, PC</t>
  </si>
  <si>
    <t>Hourigan, Kluger &amp; Quinn, PC</t>
  </si>
  <si>
    <t>name, etc of each contractor, etc performing paving or repairs on I-80 and all resulting docs</t>
  </si>
  <si>
    <t>overhead rates for various companies</t>
  </si>
  <si>
    <t>any records relative to accident on 6/15/15 on SR 309 involving PennDOT dumptruck</t>
  </si>
  <si>
    <t>Johnston</t>
  </si>
  <si>
    <t>complete driving history for Letitia Lawrence</t>
  </si>
  <si>
    <t>D'Allessio</t>
  </si>
  <si>
    <t>how to get accident reports</t>
  </si>
  <si>
    <t xml:space="preserve">please confirm information that was provided by the customer call center </t>
  </si>
  <si>
    <t>Lamar Advirtising</t>
  </si>
  <si>
    <t>Kenney</t>
  </si>
  <si>
    <t>Is there a minimum green light time?</t>
  </si>
  <si>
    <t>Weaver</t>
  </si>
  <si>
    <t>TRC Engineers, Inc</t>
  </si>
  <si>
    <t>statement of interest submitted by Michael Baker for agreement E03351 Salina Bridge</t>
  </si>
  <si>
    <t>statement of interest submitted by HDR Engin for agreement E03244 Freedom Rd Turnpike</t>
  </si>
  <si>
    <t>Albano</t>
  </si>
  <si>
    <t>Fritz</t>
  </si>
  <si>
    <t>Soloff &amp; Zervanos, P.C.</t>
  </si>
  <si>
    <t>all records relating to install, main or repair of guardrail from 2004-2014</t>
  </si>
  <si>
    <t>Perrucci</t>
  </si>
  <si>
    <t>Florio Perrucci Steinhardt &amp; Fader</t>
  </si>
  <si>
    <t>records evidencing ownership for Canal Rd, tree maintenance and policies for tree trimming</t>
  </si>
  <si>
    <t>Venkatesh</t>
  </si>
  <si>
    <t>need inspection for car registered in NJ while staying in PA</t>
  </si>
  <si>
    <t>Schlossberg</t>
  </si>
  <si>
    <t>Astor Weiss Kaplan &amp; Mandel</t>
  </si>
  <si>
    <t>`any video, photo or imaging for JFK Blvd and 16th St on 12/19/15 at 2 am and incident reports</t>
  </si>
  <si>
    <t xml:space="preserve">Kinder </t>
  </si>
  <si>
    <t>confirmation that DL has been restored</t>
  </si>
  <si>
    <t>Information related to a billboard at Parce#F8 19 1 0626</t>
  </si>
  <si>
    <t>Infromation related to billboard at 2201 28th Street SW, Allentown, PA</t>
  </si>
  <si>
    <t xml:space="preserve">Delaware Riverkeeper </t>
  </si>
  <si>
    <t>MPMS #92146 (Creamery Road Bridge over Tohickon Creek, SR 1014)</t>
  </si>
  <si>
    <t>Serpe</t>
  </si>
  <si>
    <t>Inquiry/concern speeding trucks</t>
  </si>
  <si>
    <t>Zielinski</t>
  </si>
  <si>
    <t>Real ID Act, PA status, and need for new Driver's License.</t>
  </si>
  <si>
    <t>VD number for Kenny Ross Ford South for salesperson license</t>
  </si>
  <si>
    <t>Permits for construction N. Delaware Avenue 1/11/14 to 1/30/15</t>
  </si>
  <si>
    <t>Records declaring a hazardous route for 3 intersections in Bath</t>
  </si>
  <si>
    <t>Braun</t>
  </si>
  <si>
    <t>Inquiry regarding "private motor coach"</t>
  </si>
  <si>
    <t>Caviglia</t>
  </si>
  <si>
    <t>Verification of insurance coverage for an individual driver</t>
  </si>
  <si>
    <t>Deering</t>
  </si>
  <si>
    <t>Cemen Tech</t>
  </si>
  <si>
    <t>Permits for 286 segment 440</t>
  </si>
  <si>
    <t>ROW plans for 89198, 78672, 79700, 94910, and 92924</t>
  </si>
  <si>
    <t>ROW plans for 87772, 28806, 29393, 92930, 28525</t>
  </si>
  <si>
    <t>Row plans for 93494, 96432, 95518, 79473, 10701</t>
  </si>
  <si>
    <t>Row Plans for 88829, 88508, 94893</t>
  </si>
  <si>
    <t>Greco</t>
  </si>
  <si>
    <t>Wittekind</t>
  </si>
  <si>
    <t>O'Connor Kimball LLP</t>
  </si>
  <si>
    <t>Records concerning eminent domain of 30  Merion Drive, Glen Mills PA</t>
  </si>
  <si>
    <t>ROW plans for 24890 and 95546</t>
  </si>
  <si>
    <t>ROW plans for: 15251, 57865, 74822, 47979, 64778-2002</t>
  </si>
  <si>
    <t>ROW plans for:  101960</t>
  </si>
  <si>
    <t>ROW plans for: 70467</t>
  </si>
  <si>
    <t>Bitting</t>
  </si>
  <si>
    <t>Koch &amp; Hock</t>
  </si>
  <si>
    <t>Plans, Estimates, Studies, and Utility Poles impacting 2201 State Street, Alburtis, PA</t>
  </si>
  <si>
    <t>Carter</t>
  </si>
  <si>
    <t>are you updating school bus driver page?</t>
  </si>
  <si>
    <t>Urdzik</t>
  </si>
  <si>
    <t>just sent in sticker and registration due to suspension.  Will you automatically send back?</t>
  </si>
  <si>
    <t>traffic citation has wrong state - is that grounds for dismissal?</t>
  </si>
  <si>
    <t>location where awarded bids are displayed for district 6</t>
  </si>
  <si>
    <t>all info re use of herbicides on chester county roads</t>
  </si>
  <si>
    <t>Records relating to incident at I-81 North at mile marker 178.5</t>
  </si>
  <si>
    <t>answered outside RTKL</t>
  </si>
  <si>
    <t>Gary Forman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</si>
</sst>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26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name val="Calibri"/>
      <family val="2"/>
      <scheme val="minor"/>
    </font>
    <font>
      <sz val="1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3" borderId="0" applyNumberFormat="0" applyBorder="0" applyAlignment="0" applyProtection="0"/>
    <xf numFmtId="0" fontId="3" fillId="8" borderId="0" applyNumberFormat="0" applyBorder="0" applyAlignment="0" applyProtection="0"/>
    <xf numFmtId="0" fontId="6" fillId="13" borderId="0" applyNumberFormat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35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14" fontId="1" fillId="4" borderId="1" xfId="0" applyNumberFormat="1" applyFont="1" applyFill="1" applyBorder="1" applyAlignment="1">
      <alignment horizontal="center" vertical="top" wrapText="1"/>
    </xf>
    <xf numFmtId="14" fontId="1" fillId="4" borderId="1" xfId="0" applyNumberFormat="1" applyFont="1" applyFill="1" applyBorder="1" applyAlignment="1">
      <alignment horizontal="center" vertical="top"/>
    </xf>
    <xf numFmtId="164" fontId="1" fillId="4" borderId="1" xfId="0" applyNumberFormat="1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14" fontId="1" fillId="0" borderId="2" xfId="0" applyNumberFormat="1" applyFont="1" applyBorder="1" applyAlignment="1">
      <alignment horizontal="center" vertical="top" wrapText="1"/>
    </xf>
    <xf numFmtId="1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14" fontId="5" fillId="2" borderId="1" xfId="0" applyNumberFormat="1" applyFont="1" applyFill="1" applyBorder="1" applyAlignment="1">
      <alignment horizontal="center" vertical="top" wrapText="1"/>
    </xf>
    <xf numFmtId="164" fontId="5" fillId="2" borderId="1" xfId="0" applyNumberFormat="1" applyFont="1" applyFill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 wrapText="1"/>
    </xf>
    <xf numFmtId="0" fontId="1" fillId="4" borderId="1" xfId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4" fontId="1" fillId="2" borderId="1" xfId="0" applyNumberFormat="1" applyFont="1" applyFill="1" applyBorder="1" applyAlignment="1">
      <alignment horizontal="center" vertical="top" wrapText="1"/>
    </xf>
    <xf numFmtId="14" fontId="1" fillId="2" borderId="1" xfId="0" applyNumberFormat="1" applyFont="1" applyFill="1" applyBorder="1" applyAlignment="1">
      <alignment horizontal="center" vertical="top"/>
    </xf>
    <xf numFmtId="0" fontId="1" fillId="2" borderId="1" xfId="1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14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11" borderId="1" xfId="0" applyFont="1" applyFill="1" applyBorder="1" applyAlignment="1">
      <alignment horizontal="center" vertical="top" wrapText="1"/>
    </xf>
    <xf numFmtId="2" fontId="1" fillId="0" borderId="1" xfId="0" applyNumberFormat="1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top" wrapText="1"/>
    </xf>
    <xf numFmtId="2" fontId="1" fillId="4" borderId="1" xfId="0" applyNumberFormat="1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left" vertical="top"/>
    </xf>
    <xf numFmtId="0" fontId="5" fillId="2" borderId="3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/>
    </xf>
    <xf numFmtId="0" fontId="1" fillId="4" borderId="0" xfId="1" applyFont="1" applyFill="1" applyBorder="1" applyAlignment="1">
      <alignment horizontal="center" vertical="top" wrapText="1"/>
    </xf>
    <xf numFmtId="0" fontId="1" fillId="4" borderId="3" xfId="1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14" fontId="1" fillId="4" borderId="1" xfId="1" applyNumberFormat="1" applyFont="1" applyFill="1" applyBorder="1" applyAlignment="1">
      <alignment horizontal="center" vertical="top" wrapText="1"/>
    </xf>
    <xf numFmtId="14" fontId="1" fillId="4" borderId="1" xfId="1" applyNumberFormat="1" applyFont="1" applyFill="1" applyBorder="1" applyAlignment="1">
      <alignment horizontal="center" vertical="top"/>
    </xf>
    <xf numFmtId="164" fontId="1" fillId="4" borderId="1" xfId="1" applyNumberFormat="1" applyFont="1" applyFill="1" applyBorder="1" applyAlignment="1">
      <alignment horizontal="center" vertical="top" wrapText="1"/>
    </xf>
    <xf numFmtId="2" fontId="1" fillId="4" borderId="1" xfId="1" applyNumberFormat="1" applyFont="1" applyFill="1" applyBorder="1" applyAlignment="1">
      <alignment horizontal="center" vertical="top" wrapText="1"/>
    </xf>
    <xf numFmtId="0" fontId="1" fillId="0" borderId="0" xfId="0" applyFont="1"/>
    <xf numFmtId="49" fontId="4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14" fontId="1" fillId="4" borderId="1" xfId="2" applyNumberFormat="1" applyFont="1" applyFill="1" applyBorder="1" applyAlignment="1">
      <alignment horizontal="center" vertical="top" wrapText="1"/>
    </xf>
    <xf numFmtId="0" fontId="1" fillId="4" borderId="3" xfId="3" applyFont="1" applyFill="1" applyBorder="1" applyAlignment="1">
      <alignment horizontal="center" vertical="top" wrapText="1"/>
    </xf>
    <xf numFmtId="0" fontId="1" fillId="4" borderId="1" xfId="3" applyFont="1" applyFill="1" applyBorder="1" applyAlignment="1">
      <alignment horizontal="center" vertical="top" wrapText="1"/>
    </xf>
    <xf numFmtId="14" fontId="1" fillId="4" borderId="1" xfId="3" applyNumberFormat="1" applyFont="1" applyFill="1" applyBorder="1" applyAlignment="1">
      <alignment horizontal="center" vertical="top" wrapText="1"/>
    </xf>
    <xf numFmtId="14" fontId="1" fillId="4" borderId="1" xfId="3" applyNumberFormat="1" applyFont="1" applyFill="1" applyBorder="1" applyAlignment="1">
      <alignment horizontal="center" vertical="top"/>
    </xf>
    <xf numFmtId="164" fontId="1" fillId="4" borderId="1" xfId="3" applyNumberFormat="1" applyFont="1" applyFill="1" applyBorder="1" applyAlignment="1">
      <alignment horizontal="center" vertical="top" wrapText="1"/>
    </xf>
    <xf numFmtId="2" fontId="1" fillId="4" borderId="1" xfId="3" applyNumberFormat="1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vertical="top" wrapText="1"/>
    </xf>
    <xf numFmtId="0" fontId="1" fillId="14" borderId="3" xfId="0" applyFont="1" applyFill="1" applyBorder="1" applyAlignment="1">
      <alignment horizontal="center" vertical="top" wrapText="1"/>
    </xf>
    <xf numFmtId="0" fontId="0" fillId="0" borderId="1" xfId="0" applyBorder="1"/>
    <xf numFmtId="14" fontId="0" fillId="0" borderId="1" xfId="0" applyNumberFormat="1" applyBorder="1"/>
    <xf numFmtId="14" fontId="1" fillId="15" borderId="1" xfId="0" applyNumberFormat="1" applyFont="1" applyFill="1" applyBorder="1" applyAlignment="1">
      <alignment horizontal="center" vertical="top" wrapText="1"/>
    </xf>
    <xf numFmtId="0" fontId="0" fillId="18" borderId="1" xfId="0" applyFill="1" applyBorder="1" applyAlignment="1">
      <alignment horizontal="center" vertical="top"/>
    </xf>
    <xf numFmtId="0" fontId="1" fillId="17" borderId="3" xfId="0" applyFont="1" applyFill="1" applyBorder="1" applyAlignment="1">
      <alignment horizontal="center" vertical="top" wrapText="1"/>
    </xf>
    <xf numFmtId="0" fontId="1" fillId="16" borderId="3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/>
    </xf>
    <xf numFmtId="0" fontId="1" fillId="10" borderId="3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14" fontId="1" fillId="10" borderId="1" xfId="0" applyNumberFormat="1" applyFont="1" applyFill="1" applyBorder="1" applyAlignment="1">
      <alignment horizontal="center" vertical="top" wrapText="1"/>
    </xf>
    <xf numFmtId="14" fontId="1" fillId="10" borderId="1" xfId="2" applyNumberFormat="1" applyFont="1" applyFill="1" applyBorder="1" applyAlignment="1">
      <alignment horizontal="center" vertical="top" wrapText="1"/>
    </xf>
    <xf numFmtId="14" fontId="1" fillId="10" borderId="1" xfId="0" applyNumberFormat="1" applyFont="1" applyFill="1" applyBorder="1" applyAlignment="1">
      <alignment horizontal="center" vertical="top"/>
    </xf>
    <xf numFmtId="0" fontId="1" fillId="10" borderId="1" xfId="1" applyFont="1" applyFill="1" applyBorder="1" applyAlignment="1">
      <alignment horizontal="center" vertical="top" wrapText="1"/>
    </xf>
    <xf numFmtId="164" fontId="1" fillId="10" borderId="1" xfId="0" applyNumberFormat="1" applyFont="1" applyFill="1" applyBorder="1" applyAlignment="1">
      <alignment horizontal="center" vertical="top" wrapText="1"/>
    </xf>
    <xf numFmtId="0" fontId="0" fillId="10" borderId="0" xfId="0" applyFill="1"/>
    <xf numFmtId="14" fontId="1" fillId="19" borderId="1" xfId="0" applyNumberFormat="1" applyFont="1" applyFill="1" applyBorder="1" applyAlignment="1">
      <alignment horizontal="center" vertical="top" wrapText="1"/>
    </xf>
    <xf numFmtId="0" fontId="8" fillId="17" borderId="1" xfId="4" applyFont="1" applyFill="1" applyBorder="1" applyAlignment="1">
      <alignment horizontal="center" vertical="top"/>
    </xf>
    <xf numFmtId="0" fontId="8" fillId="16" borderId="1" xfId="4" applyFont="1" applyFill="1" applyBorder="1" applyAlignment="1">
      <alignment horizontal="center" vertical="top"/>
    </xf>
    <xf numFmtId="0" fontId="8" fillId="14" borderId="1" xfId="4" applyFont="1" applyFill="1" applyBorder="1" applyAlignment="1">
      <alignment horizontal="center" vertical="top"/>
    </xf>
    <xf numFmtId="0" fontId="9" fillId="17" borderId="1" xfId="4" applyFont="1" applyFill="1" applyBorder="1" applyAlignment="1">
      <alignment horizontal="center" vertical="top"/>
    </xf>
    <xf numFmtId="0" fontId="8" fillId="6" borderId="1" xfId="4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 wrapText="1"/>
    </xf>
    <xf numFmtId="14" fontId="1" fillId="5" borderId="1" xfId="0" applyNumberFormat="1" applyFont="1" applyFill="1" applyBorder="1" applyAlignment="1">
      <alignment horizontal="center" vertical="top" wrapText="1"/>
    </xf>
    <xf numFmtId="14" fontId="1" fillId="5" borderId="1" xfId="0" applyNumberFormat="1" applyFont="1" applyFill="1" applyBorder="1" applyAlignment="1">
      <alignment horizontal="center" vertical="top"/>
    </xf>
    <xf numFmtId="0" fontId="1" fillId="5" borderId="1" xfId="1" applyFont="1" applyFill="1" applyBorder="1" applyAlignment="1">
      <alignment horizontal="center" vertical="top" wrapText="1"/>
    </xf>
    <xf numFmtId="164" fontId="1" fillId="5" borderId="1" xfId="0" applyNumberFormat="1" applyFont="1" applyFill="1" applyBorder="1" applyAlignment="1">
      <alignment horizontal="center" vertical="top" wrapText="1"/>
    </xf>
    <xf numFmtId="2" fontId="1" fillId="5" borderId="1" xfId="0" applyNumberFormat="1" applyFont="1" applyFill="1" applyBorder="1" applyAlignment="1">
      <alignment horizontal="center" vertical="top" wrapText="1"/>
    </xf>
    <xf numFmtId="0" fontId="9" fillId="14" borderId="1" xfId="4" applyFont="1" applyFill="1" applyBorder="1" applyAlignment="1">
      <alignment horizontal="center" vertical="top"/>
    </xf>
    <xf numFmtId="0" fontId="9" fillId="16" borderId="1" xfId="4" applyFont="1" applyFill="1" applyBorder="1" applyAlignment="1">
      <alignment horizontal="center" vertical="top"/>
    </xf>
    <xf numFmtId="0" fontId="10" fillId="15" borderId="1" xfId="4" applyFont="1" applyFill="1" applyBorder="1" applyAlignment="1">
      <alignment horizontal="center" vertical="top"/>
    </xf>
    <xf numFmtId="14" fontId="1" fillId="5" borderId="1" xfId="2" applyNumberFormat="1" applyFont="1" applyFill="1" applyBorder="1" applyAlignment="1">
      <alignment horizontal="center" vertical="top" wrapText="1"/>
    </xf>
    <xf numFmtId="0" fontId="8" fillId="17" borderId="5" xfId="4" applyFont="1" applyFill="1" applyBorder="1" applyAlignment="1">
      <alignment horizontal="center" vertical="top"/>
    </xf>
    <xf numFmtId="0" fontId="8" fillId="14" borderId="5" xfId="4" applyFont="1" applyFill="1" applyBorder="1" applyAlignment="1">
      <alignment horizontal="center" vertical="top"/>
    </xf>
    <xf numFmtId="0" fontId="9" fillId="6" borderId="1" xfId="4" applyFont="1" applyFill="1" applyBorder="1" applyAlignment="1">
      <alignment horizontal="center" vertical="top"/>
    </xf>
    <xf numFmtId="0" fontId="10" fillId="6" borderId="1" xfId="4" applyFont="1" applyFill="1" applyBorder="1" applyAlignment="1">
      <alignment horizontal="center" vertical="top"/>
    </xf>
    <xf numFmtId="0" fontId="8" fillId="6" borderId="5" xfId="4" applyFont="1" applyFill="1" applyBorder="1" applyAlignment="1">
      <alignment horizontal="center" vertical="top"/>
    </xf>
    <xf numFmtId="0" fontId="1" fillId="6" borderId="5" xfId="0" applyFont="1" applyFill="1" applyBorder="1"/>
    <xf numFmtId="0" fontId="8" fillId="20" borderId="1" xfId="4" applyFont="1" applyFill="1" applyBorder="1" applyAlignment="1">
      <alignment horizontal="center" vertical="top"/>
    </xf>
    <xf numFmtId="0" fontId="8" fillId="16" borderId="5" xfId="4" applyFont="1" applyFill="1" applyBorder="1" applyAlignment="1">
      <alignment horizontal="center" vertical="top"/>
    </xf>
    <xf numFmtId="0" fontId="9" fillId="20" borderId="1" xfId="4" applyFont="1" applyFill="1" applyBorder="1" applyAlignment="1">
      <alignment horizontal="center" vertical="top"/>
    </xf>
    <xf numFmtId="0" fontId="9" fillId="21" borderId="1" xfId="4" applyFont="1" applyFill="1" applyBorder="1" applyAlignment="1">
      <alignment horizontal="center" vertical="top"/>
    </xf>
    <xf numFmtId="0" fontId="0" fillId="5" borderId="3" xfId="0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center" vertical="top" wrapText="1"/>
    </xf>
    <xf numFmtId="14" fontId="0" fillId="5" borderId="1" xfId="0" applyNumberFormat="1" applyFont="1" applyFill="1" applyBorder="1" applyAlignment="1">
      <alignment horizontal="center" vertical="top" wrapText="1"/>
    </xf>
    <xf numFmtId="14" fontId="0" fillId="5" borderId="1" xfId="0" applyNumberFormat="1" applyFont="1" applyFill="1" applyBorder="1" applyAlignment="1">
      <alignment horizontal="center" vertical="top"/>
    </xf>
    <xf numFmtId="0" fontId="0" fillId="5" borderId="1" xfId="1" applyFont="1" applyFill="1" applyBorder="1" applyAlignment="1">
      <alignment horizontal="center" vertical="top" wrapText="1"/>
    </xf>
    <xf numFmtId="164" fontId="0" fillId="5" borderId="1" xfId="0" applyNumberFormat="1" applyFont="1" applyFill="1" applyBorder="1" applyAlignment="1">
      <alignment horizontal="center" vertical="top" wrapText="1"/>
    </xf>
    <xf numFmtId="2" fontId="0" fillId="5" borderId="1" xfId="0" applyNumberFormat="1" applyFont="1" applyFill="1" applyBorder="1" applyAlignment="1">
      <alignment horizontal="center" vertical="top" wrapText="1"/>
    </xf>
    <xf numFmtId="0" fontId="1" fillId="11" borderId="3" xfId="0" applyFont="1" applyFill="1" applyBorder="1" applyAlignment="1">
      <alignment horizontal="center" vertical="top" wrapText="1"/>
    </xf>
    <xf numFmtId="14" fontId="1" fillId="11" borderId="1" xfId="0" applyNumberFormat="1" applyFont="1" applyFill="1" applyBorder="1" applyAlignment="1">
      <alignment horizontal="center" vertical="top" wrapText="1"/>
    </xf>
    <xf numFmtId="14" fontId="1" fillId="11" borderId="1" xfId="0" applyNumberFormat="1" applyFont="1" applyFill="1" applyBorder="1" applyAlignment="1">
      <alignment horizontal="center" vertical="top"/>
    </xf>
    <xf numFmtId="0" fontId="1" fillId="11" borderId="1" xfId="1" applyFont="1" applyFill="1" applyBorder="1" applyAlignment="1">
      <alignment horizontal="center" vertical="top" wrapText="1"/>
    </xf>
    <xf numFmtId="164" fontId="1" fillId="11" borderId="1" xfId="0" applyNumberFormat="1" applyFont="1" applyFill="1" applyBorder="1" applyAlignment="1">
      <alignment horizontal="center" vertical="top" wrapText="1"/>
    </xf>
    <xf numFmtId="2" fontId="1" fillId="11" borderId="1" xfId="0" applyNumberFormat="1" applyFont="1" applyFill="1" applyBorder="1" applyAlignment="1">
      <alignment horizontal="center" vertical="top" wrapText="1"/>
    </xf>
    <xf numFmtId="0" fontId="11" fillId="4" borderId="3" xfId="0" applyFont="1" applyFill="1" applyBorder="1" applyAlignment="1">
      <alignment horizontal="left" vertical="top"/>
    </xf>
    <xf numFmtId="0" fontId="0" fillId="22" borderId="0" xfId="0" applyFill="1"/>
    <xf numFmtId="0" fontId="8" fillId="24" borderId="1" xfId="4" applyFont="1" applyFill="1" applyBorder="1" applyAlignment="1">
      <alignment horizontal="center" vertical="top"/>
    </xf>
    <xf numFmtId="0" fontId="0" fillId="0" borderId="0" xfId="0" applyBorder="1"/>
    <xf numFmtId="0" fontId="1" fillId="10" borderId="0" xfId="0" applyFont="1" applyFill="1" applyBorder="1" applyAlignment="1">
      <alignment horizontal="center" vertical="top" wrapText="1"/>
    </xf>
    <xf numFmtId="0" fontId="8" fillId="24" borderId="1" xfId="5" applyNumberFormat="1" applyFont="1" applyFill="1" applyBorder="1" applyAlignment="1">
      <alignment horizontal="center" vertical="top"/>
    </xf>
    <xf numFmtId="44" fontId="0" fillId="0" borderId="0" xfId="6" applyFont="1" applyBorder="1"/>
    <xf numFmtId="0" fontId="8" fillId="26" borderId="1" xfId="4" applyFont="1" applyFill="1" applyBorder="1" applyAlignment="1">
      <alignment horizontal="center" vertical="top"/>
    </xf>
    <xf numFmtId="164" fontId="0" fillId="0" borderId="0" xfId="0" applyNumberFormat="1" applyBorder="1"/>
    <xf numFmtId="14" fontId="1" fillId="23" borderId="1" xfId="0" applyNumberFormat="1" applyFont="1" applyFill="1" applyBorder="1" applyAlignment="1">
      <alignment horizontal="center" vertical="top" wrapText="1"/>
    </xf>
    <xf numFmtId="0" fontId="0" fillId="25" borderId="1" xfId="0" applyFill="1" applyBorder="1" applyAlignment="1">
      <alignment horizontal="center" vertical="top"/>
    </xf>
    <xf numFmtId="14" fontId="1" fillId="24" borderId="1" xfId="0" applyNumberFormat="1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9" fillId="6" borderId="4" xfId="4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7">
    <cellStyle name="40% - Accent2" xfId="3" builtinId="35"/>
    <cellStyle name="Currency" xfId="6" builtinId="4"/>
    <cellStyle name="Good" xfId="1" builtinId="26"/>
    <cellStyle name="Hyperlink" xfId="4" builtinId="8"/>
    <cellStyle name="Neutral" xfId="2" builtinId="28"/>
    <cellStyle name="Normal" xfId="0" builtinId="0"/>
    <cellStyle name="Percent" xfId="5" builtinId="5"/>
  </cellStyles>
  <dxfs count="0"/>
  <tableStyles count="0" defaultTableStyle="TableStyleMedium9" defaultPivotStyle="PivotStyleLight16"/>
  <colors>
    <mruColors>
      <color rgb="FFBBECB4"/>
      <color rgb="FFF1F5BB"/>
      <color rgb="FFFFFFCC"/>
      <color rgb="FFEDF2BE"/>
      <color rgb="FFF3F0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Users\Ryscott\AppData\Local\Microsoft\Windows\Temporary%20Internet%20Files\Content.Outlook\4C7K30YB\2015\January\6010%20Cahalan" TargetMode="External"/><Relationship Id="rId18" Type="http://schemas.openxmlformats.org/officeDocument/2006/relationships/hyperlink" Target="file:///C:\Users\Ryscott\AppData\Local\Microsoft\Windows\Temporary%20Internet%20Files\Content.Outlook\4C7K30YB\2015\January\6014%20Scicchitano" TargetMode="External"/><Relationship Id="rId26" Type="http://schemas.openxmlformats.org/officeDocument/2006/relationships/hyperlink" Target="file:///C:\Users\Ryscott\AppData\Local\Microsoft\Windows\Temporary%20Internet%20Files\Content.Outlook\4C7K30YB\2015\January\6022%20Cofield" TargetMode="External"/><Relationship Id="rId39" Type="http://schemas.openxmlformats.org/officeDocument/2006/relationships/hyperlink" Target="file:///C:\Users\Ryscott\AppData\Local\Microsoft\Windows\Temporary%20Internet%20Files\Content.Outlook\4C7K30YB\2015\January\6036%20Knight" TargetMode="External"/><Relationship Id="rId21" Type="http://schemas.openxmlformats.org/officeDocument/2006/relationships/hyperlink" Target="file:///C:\Users\Ryscott\AppData\Local\Microsoft\Windows\Temporary%20Internet%20Files\Content.Outlook\4C7K30YB\2015\January\6017%20Franzen" TargetMode="External"/><Relationship Id="rId34" Type="http://schemas.openxmlformats.org/officeDocument/2006/relationships/hyperlink" Target="file:///C:\Users\Ryscott\AppData\Local\Microsoft\Windows\Temporary%20Internet%20Files\Content.Outlook\4C7K30YB\2015\January\6031%20Possenti" TargetMode="External"/><Relationship Id="rId42" Type="http://schemas.openxmlformats.org/officeDocument/2006/relationships/hyperlink" Target="file:///C:\Users\Ryscott\AppData\Local\Microsoft\Windows\Temporary%20Internet%20Files\Content.Outlook\4C7K30YB\2015\January\6039%20Mellen" TargetMode="External"/><Relationship Id="rId47" Type="http://schemas.openxmlformats.org/officeDocument/2006/relationships/hyperlink" Target="file:///C:\Users\Ryscott\AppData\Local\Microsoft\Windows\Temporary%20Internet%20Files\Content.Outlook\4C7K30YB\2015\January\6044%20Kahn" TargetMode="External"/><Relationship Id="rId50" Type="http://schemas.openxmlformats.org/officeDocument/2006/relationships/hyperlink" Target="file:///C:\Users\Ryscott\AppData\Local\Microsoft\Windows\Temporary%20Internet%20Files\Content.Outlook\4C7K30YB\2015\January\6047%20Balgowan" TargetMode="External"/><Relationship Id="rId55" Type="http://schemas.openxmlformats.org/officeDocument/2006/relationships/hyperlink" Target="file:///C:\Users\Ryscott\AppData\Local\Microsoft\Windows\Temporary%20Internet%20Files\Content.Outlook\4C7K30YB\2015\January\6052%20Wolfe" TargetMode="External"/><Relationship Id="rId63" Type="http://schemas.openxmlformats.org/officeDocument/2006/relationships/hyperlink" Target="file:///C:\Users\Ryscott\AppData\Local\Microsoft\Windows\Temporary%20Internet%20Files\Content.Outlook\4C7K30YB\2015\January\6060%20Dobron" TargetMode="External"/><Relationship Id="rId68" Type="http://schemas.openxmlformats.org/officeDocument/2006/relationships/hyperlink" Target="file:///C:\Users\Ryscott\AppData\Local\Microsoft\Windows\Temporary%20Internet%20Files\Content.Outlook\4C7K30YB\2015\January\6065%20Waters" TargetMode="External"/><Relationship Id="rId76" Type="http://schemas.openxmlformats.org/officeDocument/2006/relationships/hyperlink" Target="file:///C:\Users\Ryscott\AppData\Local\Microsoft\Windows\Temporary%20Internet%20Files\Content.Outlook\4C7K30YB\2015\January\6072%20Wentworth" TargetMode="External"/><Relationship Id="rId7" Type="http://schemas.openxmlformats.org/officeDocument/2006/relationships/hyperlink" Target="file:///C:\Users\Ryscott\AppData\Local\Microsoft\Windows\Temporary%20Internet%20Files\Content.Outlook\4C7K30YB\2015\January\6003%20Wemple" TargetMode="External"/><Relationship Id="rId71" Type="http://schemas.openxmlformats.org/officeDocument/2006/relationships/hyperlink" Target="file:///C:\Users\Ryscott\AppData\Local\Microsoft\Windows\Temporary%20Internet%20Files\Content.Outlook\4C7K30YB\2015\January\6068%20Kabroth" TargetMode="External"/><Relationship Id="rId2" Type="http://schemas.openxmlformats.org/officeDocument/2006/relationships/hyperlink" Target="file:///C:\Users\Ryscott\AppData\Local\Microsoft\Windows\Temporary%20Internet%20Files\Content.Outlook\4C7K30YB\2015\5998%20Monighan" TargetMode="External"/><Relationship Id="rId16" Type="http://schemas.openxmlformats.org/officeDocument/2006/relationships/hyperlink" Target="file:///C:\Users\Ryscott\AppData\Local\Microsoft\Windows\Temporary%20Internet%20Files\Content.Outlook\4C7K30YB\2015\January\6009%20Mercuri" TargetMode="External"/><Relationship Id="rId29" Type="http://schemas.openxmlformats.org/officeDocument/2006/relationships/hyperlink" Target="file:///C:\Users\Ryscott\AppData\Local\Microsoft\Windows\Temporary%20Internet%20Files\Content.Outlook\4C7K30YB\2015\January\6026%20Franchi" TargetMode="External"/><Relationship Id="rId11" Type="http://schemas.openxmlformats.org/officeDocument/2006/relationships/hyperlink" Target="file:///C:\Users\Ryscott\AppData\Local\Microsoft\Windows\Temporary%20Internet%20Files\Content.Outlook\4C7K30YB\2015\January\6008%20Beveridge" TargetMode="External"/><Relationship Id="rId24" Type="http://schemas.openxmlformats.org/officeDocument/2006/relationships/hyperlink" Target="file:///C:\Users\Ryscott\AppData\Local\Microsoft\Windows\Temporary%20Internet%20Files\Content.Outlook\4C7K30YB\2015\January\6020%20Franzen" TargetMode="External"/><Relationship Id="rId32" Type="http://schemas.openxmlformats.org/officeDocument/2006/relationships/hyperlink" Target="file:///C:\Users\Ryscott\AppData\Local\Microsoft\Windows\Temporary%20Internet%20Files\Content.Outlook\4C7K30YB\2015\January\6029%20Broadbent" TargetMode="External"/><Relationship Id="rId37" Type="http://schemas.openxmlformats.org/officeDocument/2006/relationships/hyperlink" Target="file:///C:\Users\Ryscott\AppData\Local\Microsoft\Windows\Temporary%20Internet%20Files\Content.Outlook\4C7K30YB\2015\January\6034%20Bell" TargetMode="External"/><Relationship Id="rId40" Type="http://schemas.openxmlformats.org/officeDocument/2006/relationships/hyperlink" Target="file:///C:\Users\Ryscott\AppData\Local\Microsoft\Windows\Temporary%20Internet%20Files\Content.Outlook\4C7K30YB\2015\January\6037%20DiAngelus" TargetMode="External"/><Relationship Id="rId45" Type="http://schemas.openxmlformats.org/officeDocument/2006/relationships/hyperlink" Target="file:///C:\Users\Ryscott\AppData\Local\Microsoft\Windows\Temporary%20Internet%20Files\Content.Outlook\4C7K30YB\2015\January\6042%20Hatchett" TargetMode="External"/><Relationship Id="rId53" Type="http://schemas.openxmlformats.org/officeDocument/2006/relationships/hyperlink" Target="file:///C:\Users\Ryscott\AppData\Local\Microsoft\Windows\Temporary%20Internet%20Files\Content.Outlook\4C7K30YB\2015\January\6050%20Vallone" TargetMode="External"/><Relationship Id="rId58" Type="http://schemas.openxmlformats.org/officeDocument/2006/relationships/hyperlink" Target="file:///C:\Users\Ryscott\AppData\Local\Microsoft\Windows\Temporary%20Internet%20Files\Content.Outlook\4C7K30YB\2015\January\6055%20Park" TargetMode="External"/><Relationship Id="rId66" Type="http://schemas.openxmlformats.org/officeDocument/2006/relationships/hyperlink" Target="file:///C:\Users\Ryscott\AppData\Local\Microsoft\Windows\Temporary%20Internet%20Files\Content.Outlook\4C7K30YB\2015\January\6063%20Austin" TargetMode="External"/><Relationship Id="rId74" Type="http://schemas.openxmlformats.org/officeDocument/2006/relationships/hyperlink" Target="file:///C:\Users\Ryscott\AppData\Local\Microsoft\Windows\Temporary%20Internet%20Files\Content.Outlook\4C7K30YB\2015\January\6071%20Kwass" TargetMode="External"/><Relationship Id="rId5" Type="http://schemas.openxmlformats.org/officeDocument/2006/relationships/hyperlink" Target="file:///C:\Users\Ryscott\AppData\Local\Microsoft\Windows\Temporary%20Internet%20Files\Content.Outlook\4C7K30YB\2015\January\6001%20Broadbent" TargetMode="External"/><Relationship Id="rId15" Type="http://schemas.openxmlformats.org/officeDocument/2006/relationships/hyperlink" Target="file:///C:\Users\Ryscott\AppData\Local\Microsoft\Windows\Temporary%20Internet%20Files\Content.Outlook\4C7K30YB\2015\January\6007%20Callahan" TargetMode="External"/><Relationship Id="rId23" Type="http://schemas.openxmlformats.org/officeDocument/2006/relationships/hyperlink" Target="file:///C:\Users\Ryscott\AppData\Local\Microsoft\Windows\Temporary%20Internet%20Files\Content.Outlook\4C7K30YB\2015\January\6019%20Franzen" TargetMode="External"/><Relationship Id="rId28" Type="http://schemas.openxmlformats.org/officeDocument/2006/relationships/hyperlink" Target="file:///C:\Users\Ryscott\AppData\Local\Microsoft\Windows\Temporary%20Internet%20Files\Content.Outlook\4C7K30YB\2015\January\6024%20Wolfe" TargetMode="External"/><Relationship Id="rId36" Type="http://schemas.openxmlformats.org/officeDocument/2006/relationships/hyperlink" Target="file:///C:\Users\Ryscott\AppData\Local\Microsoft\Windows\Temporary%20Internet%20Files\Content.Outlook\4C7K30YB\2015\January\6033%20O'Boyle" TargetMode="External"/><Relationship Id="rId49" Type="http://schemas.openxmlformats.org/officeDocument/2006/relationships/hyperlink" Target="file:///C:\Users\Ryscott\AppData\Local\Microsoft\Windows\Temporary%20Internet%20Files\Content.Outlook\4C7K30YB\2015\January\6046%20Haigh" TargetMode="External"/><Relationship Id="rId57" Type="http://schemas.openxmlformats.org/officeDocument/2006/relationships/hyperlink" Target="file:///C:\Users\Ryscott\AppData\Local\Microsoft\Windows\Temporary%20Internet%20Files\Content.Outlook\4C7K30YB\2015\January\6054%20Park" TargetMode="External"/><Relationship Id="rId61" Type="http://schemas.openxmlformats.org/officeDocument/2006/relationships/hyperlink" Target="file:///C:\Users\Ryscott\AppData\Local\Microsoft\Windows\Temporary%20Internet%20Files\Content.Outlook\4C7K30YB\2015\January\6058%20Monighan" TargetMode="External"/><Relationship Id="rId10" Type="http://schemas.openxmlformats.org/officeDocument/2006/relationships/hyperlink" Target="file:///C:\Users\Ryscott\AppData\Local\Microsoft\Windows\Temporary%20Internet%20Files\Content.Outlook\4C7K30YB\2015\January\6006%20Younger" TargetMode="External"/><Relationship Id="rId19" Type="http://schemas.openxmlformats.org/officeDocument/2006/relationships/hyperlink" Target="file:///C:\Users\Ryscott\AppData\Local\Microsoft\Windows\Temporary%20Internet%20Files\Content.Outlook\4C7K30YB\2015\January\6015%20Franzen" TargetMode="External"/><Relationship Id="rId31" Type="http://schemas.openxmlformats.org/officeDocument/2006/relationships/hyperlink" Target="file:///C:\Users\Ryscott\AppData\Local\Microsoft\Windows\Temporary%20Internet%20Files\Content.Outlook\4C7K30YB\2015\January\6028%20Sinkiewicz" TargetMode="External"/><Relationship Id="rId44" Type="http://schemas.openxmlformats.org/officeDocument/2006/relationships/hyperlink" Target="file:///C:\Users\Ryscott\AppData\Local\Microsoft\Windows\Temporary%20Internet%20Files\Content.Outlook\4C7K30YB\2015\January\6041%20Ness" TargetMode="External"/><Relationship Id="rId52" Type="http://schemas.openxmlformats.org/officeDocument/2006/relationships/hyperlink" Target="file:///C:\Users\Ryscott\AppData\Local\Microsoft\Windows\Temporary%20Internet%20Files\Content.Outlook\4C7K30YB\2015\January\6049%20Okuniewski" TargetMode="External"/><Relationship Id="rId60" Type="http://schemas.openxmlformats.org/officeDocument/2006/relationships/hyperlink" Target="file:///C:\Users\Ryscott\AppData\Local\Microsoft\Windows\Temporary%20Internet%20Files\Content.Outlook\4C7K30YB\2015\January\6057%20Zullo" TargetMode="External"/><Relationship Id="rId65" Type="http://schemas.openxmlformats.org/officeDocument/2006/relationships/hyperlink" Target="file:///C:\Users\Ryscott\AppData\Local\Microsoft\Windows\Temporary%20Internet%20Files\Content.Outlook\4C7K30YB\2015\January\6062%20Lloyd" TargetMode="External"/><Relationship Id="rId73" Type="http://schemas.openxmlformats.org/officeDocument/2006/relationships/hyperlink" Target="file:///C:\Users\Ryscott\AppData\Local\Microsoft\Windows\Temporary%20Internet%20Files\Content.Outlook\4C7K30YB\2015\January\6070%20Sicoli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file:///C:\Users\Ryscott\AppData\Local\Microsoft\Windows\Temporary%20Internet%20Files\Content.Outlook\4C7K30YB\2015\January\6000%20MacDonald" TargetMode="External"/><Relationship Id="rId9" Type="http://schemas.openxmlformats.org/officeDocument/2006/relationships/hyperlink" Target="file:///C:\Users\Ryscott\AppData\Local\Microsoft\Windows\Temporary%20Internet%20Files\Content.Outlook\4C7K30YB\2015\January\6005%20Stewart" TargetMode="External"/><Relationship Id="rId14" Type="http://schemas.openxmlformats.org/officeDocument/2006/relationships/hyperlink" Target="file:///C:\Users\Ryscott\AppData\Local\Microsoft\Windows\Temporary%20Internet%20Files\Content.Outlook\4C7K30YB\2015\January\6012%20Dodick" TargetMode="External"/><Relationship Id="rId22" Type="http://schemas.openxmlformats.org/officeDocument/2006/relationships/hyperlink" Target="file:///C:\Users\Ryscott\AppData\Local\Microsoft\Windows\Temporary%20Internet%20Files\Content.Outlook\4C7K30YB\2015\January\6018%20Franzen" TargetMode="External"/><Relationship Id="rId27" Type="http://schemas.openxmlformats.org/officeDocument/2006/relationships/hyperlink" Target="file:///C:\Users\Ryscott\AppData\Local\Microsoft\Windows\Temporary%20Internet%20Files\Content.Outlook\4C7K30YB\2015\January\6023%20Meilton" TargetMode="External"/><Relationship Id="rId30" Type="http://schemas.openxmlformats.org/officeDocument/2006/relationships/hyperlink" Target="file:///C:\Users\Ryscott\AppData\Local\Microsoft\Windows\Temporary%20Internet%20Files\Content.Outlook\4C7K30YB\2015\January\6027%20Zupancic" TargetMode="External"/><Relationship Id="rId35" Type="http://schemas.openxmlformats.org/officeDocument/2006/relationships/hyperlink" Target="file:///C:\Users\Ryscott\AppData\Local\Microsoft\Windows\Temporary%20Internet%20Files\Content.Outlook\4C7K30YB\2015\January\6032%20Acharya" TargetMode="External"/><Relationship Id="rId43" Type="http://schemas.openxmlformats.org/officeDocument/2006/relationships/hyperlink" Target="file:///C:\Users\Ryscott\AppData\Local\Microsoft\Windows\Temporary%20Internet%20Files\Content.Outlook\4C7K30YB\2015\January\6040%20Wistuba" TargetMode="External"/><Relationship Id="rId48" Type="http://schemas.openxmlformats.org/officeDocument/2006/relationships/hyperlink" Target="file:///C:\Users\Ryscott\AppData\Local\Microsoft\Windows\Temporary%20Internet%20Files\Content.Outlook\4C7K30YB\2015\January\6045%20Shapiro" TargetMode="External"/><Relationship Id="rId56" Type="http://schemas.openxmlformats.org/officeDocument/2006/relationships/hyperlink" Target="file:///C:\Users\Ryscott\AppData\Local\Microsoft\Windows\Temporary%20Internet%20Files\Content.Outlook\4C7K30YB\2015\January\6053%20Wolfe" TargetMode="External"/><Relationship Id="rId64" Type="http://schemas.openxmlformats.org/officeDocument/2006/relationships/hyperlink" Target="file:///C:\Users\Ryscott\AppData\Local\Microsoft\Windows\Temporary%20Internet%20Files\Content.Outlook\4C7K30YB\2015\January\6061%20Barnes" TargetMode="External"/><Relationship Id="rId69" Type="http://schemas.openxmlformats.org/officeDocument/2006/relationships/hyperlink" Target="file:///C:\Users\Ryscott\AppData\Local\Microsoft\Windows\Temporary%20Internet%20Files\Content.Outlook\4C7K30YB\2015\January\6066%20Waters" TargetMode="External"/><Relationship Id="rId77" Type="http://schemas.openxmlformats.org/officeDocument/2006/relationships/hyperlink" Target="file:///C:\Users\Ryscott\AppData\Local\Microsoft\Windows\Temporary%20Internet%20Files\Content.Outlook\4C7K30YB\2015\January\6074%20Meilton" TargetMode="External"/><Relationship Id="rId8" Type="http://schemas.openxmlformats.org/officeDocument/2006/relationships/hyperlink" Target="file:///C:\Users\Ryscott\AppData\Local\Microsoft\Windows\Temporary%20Internet%20Files\Content.Outlook\4C7K30YB\2015\January\6004%20Farr" TargetMode="External"/><Relationship Id="rId51" Type="http://schemas.openxmlformats.org/officeDocument/2006/relationships/hyperlink" Target="file:///C:\Users\Ryscott\AppData\Local\Microsoft\Windows\Temporary%20Internet%20Files\Content.Outlook\4C7K30YB\2015\January\6048%20Duffy" TargetMode="External"/><Relationship Id="rId72" Type="http://schemas.openxmlformats.org/officeDocument/2006/relationships/hyperlink" Target="file:///C:\Users\Ryscott\AppData\Local\Microsoft\Windows\Temporary%20Internet%20Files\Content.Outlook\4C7K30YB\2015\January\6069%20Rodgers" TargetMode="External"/><Relationship Id="rId3" Type="http://schemas.openxmlformats.org/officeDocument/2006/relationships/hyperlink" Target="file:///C:\Users\Ryscott\AppData\Local\Microsoft\Windows\Temporary%20Internet%20Files\Content.Outlook\4C7K30YB\2015\5999%20Sakin" TargetMode="External"/><Relationship Id="rId12" Type="http://schemas.openxmlformats.org/officeDocument/2006/relationships/hyperlink" Target="file:///C:\Users\Ryscott\AppData\Local\Microsoft\Windows\Temporary%20Internet%20Files\Content.Outlook\4C7K30YB\2015\January\6011%20Steinmeier" TargetMode="External"/><Relationship Id="rId17" Type="http://schemas.openxmlformats.org/officeDocument/2006/relationships/hyperlink" Target="file:///C:\Users\Ryscott\AppData\Local\Microsoft\Windows\Temporary%20Internet%20Files\Content.Outlook\4C7K30YB\2015\January\6013%20Jaiyeola" TargetMode="External"/><Relationship Id="rId25" Type="http://schemas.openxmlformats.org/officeDocument/2006/relationships/hyperlink" Target="file:///C:\Users\Ryscott\AppData\Local\Microsoft\Windows\Temporary%20Internet%20Files\Content.Outlook\4C7K30YB\2015\January\6021%20Bradley" TargetMode="External"/><Relationship Id="rId33" Type="http://schemas.openxmlformats.org/officeDocument/2006/relationships/hyperlink" Target="file:///C:\Users\Ryscott\AppData\Local\Microsoft\Windows\Temporary%20Internet%20Files\Content.Outlook\4C7K30YB\2015\January\6030%20Adams" TargetMode="External"/><Relationship Id="rId38" Type="http://schemas.openxmlformats.org/officeDocument/2006/relationships/hyperlink" Target="file:///C:\Users\Ryscott\AppData\Local\Microsoft\Windows\Temporary%20Internet%20Files\Content.Outlook\4C7K30YB\2015\January\6035%20Fuzeto" TargetMode="External"/><Relationship Id="rId46" Type="http://schemas.openxmlformats.org/officeDocument/2006/relationships/hyperlink" Target="file:///C:\Users\Ryscott\AppData\Local\Microsoft\Windows\Temporary%20Internet%20Files\Content.Outlook\4C7K30YB\2015\January\6043%20Abrokwa-Johnson" TargetMode="External"/><Relationship Id="rId59" Type="http://schemas.openxmlformats.org/officeDocument/2006/relationships/hyperlink" Target="file:///C:\Users\Ryscott\AppData\Local\Microsoft\Windows\Temporary%20Internet%20Files\Content.Outlook\4C7K30YB\2015\January\6056%20Turley" TargetMode="External"/><Relationship Id="rId67" Type="http://schemas.openxmlformats.org/officeDocument/2006/relationships/hyperlink" Target="file:///C:\Users\Ryscott\AppData\Local\Microsoft\Windows\Temporary%20Internet%20Files\Content.Outlook\4C7K30YB\2015\January\6064%20Waters" TargetMode="External"/><Relationship Id="rId20" Type="http://schemas.openxmlformats.org/officeDocument/2006/relationships/hyperlink" Target="file:///C:\Users\Ryscott\AppData\Local\Microsoft\Windows\Temporary%20Internet%20Files\Content.Outlook\4C7K30YB\2015\January\6016%20Franzen" TargetMode="External"/><Relationship Id="rId41" Type="http://schemas.openxmlformats.org/officeDocument/2006/relationships/hyperlink" Target="file:///C:\Users\Ryscott\AppData\Local\Microsoft\Windows\Temporary%20Internet%20Files\Content.Outlook\4C7K30YB\2015\January\6038%20Rosenberg" TargetMode="External"/><Relationship Id="rId54" Type="http://schemas.openxmlformats.org/officeDocument/2006/relationships/hyperlink" Target="file:///C:\Users\Ryscott\AppData\Local\Microsoft\Windows\Temporary%20Internet%20Files\Content.Outlook\4C7K30YB\2015\January\6051%20Wolfe" TargetMode="External"/><Relationship Id="rId62" Type="http://schemas.openxmlformats.org/officeDocument/2006/relationships/hyperlink" Target="file:///C:\Users\Ryscott\AppData\Local\Microsoft\Windows\Temporary%20Internet%20Files\Content.Outlook\4C7K30YB\2015\January\6059%20Craig" TargetMode="External"/><Relationship Id="rId70" Type="http://schemas.openxmlformats.org/officeDocument/2006/relationships/hyperlink" Target="file:///C:\Users\Ryscott\AppData\Local\Microsoft\Windows\Temporary%20Internet%20Files\Content.Outlook\4C7K30YB\2015\January\6067%20Fazel" TargetMode="External"/><Relationship Id="rId75" Type="http://schemas.openxmlformats.org/officeDocument/2006/relationships/hyperlink" Target="file:///C:\Users\Ryscott\AppData\Local\Microsoft\Windows\Temporary%20Internet%20Files\Content.Outlook\4C7K30YB\2015\January\6073%20Wistuba" TargetMode="External"/><Relationship Id="rId1" Type="http://schemas.openxmlformats.org/officeDocument/2006/relationships/hyperlink" Target="file:///C:\Users\Ryscott\AppData\Local\Microsoft\Windows\Temporary%20Internet%20Files\Content.Outlook\4C7K30YB\2015\5997%20Capitano" TargetMode="External"/><Relationship Id="rId6" Type="http://schemas.openxmlformats.org/officeDocument/2006/relationships/hyperlink" Target="file:///C:\Users\Ryscott\AppData\Local\Microsoft\Windows\Temporary%20Internet%20Files\Content.Outlook\4C7K30YB\2015\January\6002%20Barbacci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7"/>
  <sheetViews>
    <sheetView zoomScale="85" zoomScaleNormal="85" workbookViewId="0">
      <selection activeCell="P13" sqref="P13"/>
    </sheetView>
  </sheetViews>
  <sheetFormatPr defaultColWidth="9.140625" defaultRowHeight="15" x14ac:dyDescent="0.25"/>
  <cols>
    <col min="1" max="1" width="12.85546875" style="51" customWidth="1"/>
    <col min="2" max="2" width="17.140625" style="51" customWidth="1"/>
    <col min="3" max="3" width="17" style="51" customWidth="1"/>
    <col min="4" max="4" width="14.42578125" style="51" customWidth="1"/>
    <col min="5" max="5" width="14.140625" style="51" customWidth="1"/>
    <col min="6" max="6" width="11.140625" style="51" customWidth="1"/>
    <col min="7" max="7" width="39.140625" style="51" customWidth="1"/>
    <col min="8" max="8" width="10.85546875" style="51" customWidth="1"/>
    <col min="9" max="9" width="15.140625" style="51" customWidth="1"/>
    <col min="10" max="11" width="9.140625" style="51"/>
    <col min="12" max="12" width="15.42578125" style="51" customWidth="1"/>
    <col min="13" max="13" width="11.7109375" style="51" customWidth="1"/>
  </cols>
  <sheetData>
    <row r="1" spans="1:13" ht="33.75" x14ac:dyDescent="0.25">
      <c r="A1" s="52" t="s">
        <v>210</v>
      </c>
      <c r="B1" s="36"/>
      <c r="C1" s="9"/>
      <c r="D1" s="10"/>
      <c r="E1" s="10"/>
      <c r="F1" s="11"/>
      <c r="G1" s="12"/>
      <c r="H1" s="1"/>
      <c r="I1" s="13"/>
      <c r="J1" s="14"/>
      <c r="K1" s="14"/>
      <c r="L1" s="32"/>
      <c r="M1" s="1"/>
    </row>
    <row r="2" spans="1:13" ht="30" x14ac:dyDescent="0.25">
      <c r="A2" s="53" t="s">
        <v>0</v>
      </c>
      <c r="B2" s="37" t="s">
        <v>2</v>
      </c>
      <c r="C2" s="16" t="s">
        <v>1</v>
      </c>
      <c r="D2" s="17" t="s">
        <v>45</v>
      </c>
      <c r="E2" s="17" t="s">
        <v>46</v>
      </c>
      <c r="F2" s="17" t="s">
        <v>53</v>
      </c>
      <c r="G2" s="16" t="s">
        <v>47</v>
      </c>
      <c r="H2" s="16" t="s">
        <v>19</v>
      </c>
      <c r="I2" s="16" t="s">
        <v>3</v>
      </c>
      <c r="J2" s="18" t="s">
        <v>4</v>
      </c>
      <c r="K2" s="18" t="s">
        <v>16</v>
      </c>
      <c r="L2" s="33" t="s">
        <v>17</v>
      </c>
      <c r="M2" s="16" t="s">
        <v>18</v>
      </c>
    </row>
    <row r="3" spans="1:13" s="51" customFormat="1" ht="30" customHeight="1" x14ac:dyDescent="0.25">
      <c r="A3" s="81">
        <v>5997</v>
      </c>
      <c r="B3" s="86" t="s">
        <v>62</v>
      </c>
      <c r="C3" s="3"/>
      <c r="D3" s="87">
        <v>42006</v>
      </c>
      <c r="E3" s="87">
        <v>42013</v>
      </c>
      <c r="F3" s="88"/>
      <c r="G3" s="3" t="s">
        <v>63</v>
      </c>
      <c r="H3" s="89" t="s">
        <v>52</v>
      </c>
      <c r="I3" s="3" t="s">
        <v>39</v>
      </c>
      <c r="J3" s="90" t="s">
        <v>57</v>
      </c>
      <c r="K3" s="90"/>
      <c r="L3" s="91">
        <f>0.75+0.75</f>
        <v>1.5</v>
      </c>
      <c r="M3" s="3" t="s">
        <v>57</v>
      </c>
    </row>
    <row r="4" spans="1:13" s="51" customFormat="1" ht="30" customHeight="1" x14ac:dyDescent="0.25">
      <c r="A4" s="82">
        <v>5998</v>
      </c>
      <c r="B4" s="86" t="s">
        <v>64</v>
      </c>
      <c r="C4" s="3"/>
      <c r="D4" s="87">
        <v>42009</v>
      </c>
      <c r="E4" s="87">
        <v>42016</v>
      </c>
      <c r="F4" s="88"/>
      <c r="G4" s="3" t="s">
        <v>65</v>
      </c>
      <c r="H4" s="89" t="s">
        <v>52</v>
      </c>
      <c r="I4" s="3" t="s">
        <v>38</v>
      </c>
      <c r="J4" s="90"/>
      <c r="K4" s="90"/>
      <c r="L4" s="91">
        <f>0.5+0.75</f>
        <v>1.25</v>
      </c>
      <c r="M4" s="3"/>
    </row>
    <row r="5" spans="1:13" s="51" customFormat="1" ht="30" customHeight="1" x14ac:dyDescent="0.25">
      <c r="A5" s="83">
        <v>5999</v>
      </c>
      <c r="B5" s="86" t="s">
        <v>66</v>
      </c>
      <c r="C5" s="3"/>
      <c r="D5" s="87">
        <v>42009</v>
      </c>
      <c r="E5" s="87">
        <v>42016</v>
      </c>
      <c r="F5" s="88"/>
      <c r="G5" s="3" t="s">
        <v>67</v>
      </c>
      <c r="H5" s="89" t="s">
        <v>11</v>
      </c>
      <c r="I5" s="3" t="s">
        <v>37</v>
      </c>
      <c r="J5" s="90">
        <v>10.039999999999999</v>
      </c>
      <c r="K5" s="90" t="s">
        <v>42</v>
      </c>
      <c r="L5" s="91">
        <f>2+0.75</f>
        <v>2.75</v>
      </c>
      <c r="M5" s="3"/>
    </row>
    <row r="6" spans="1:13" s="51" customFormat="1" ht="30" customHeight="1" x14ac:dyDescent="0.25">
      <c r="A6" s="83">
        <v>6000</v>
      </c>
      <c r="B6" s="86" t="s">
        <v>68</v>
      </c>
      <c r="C6" s="3"/>
      <c r="D6" s="87">
        <v>42010</v>
      </c>
      <c r="E6" s="87">
        <v>42017</v>
      </c>
      <c r="F6" s="88"/>
      <c r="G6" s="3" t="s">
        <v>69</v>
      </c>
      <c r="H6" s="89" t="s">
        <v>52</v>
      </c>
      <c r="I6" s="3" t="s">
        <v>38</v>
      </c>
      <c r="J6" s="90"/>
      <c r="K6" s="90"/>
      <c r="L6" s="91">
        <f>1+0.75</f>
        <v>1.75</v>
      </c>
      <c r="M6" s="3"/>
    </row>
    <row r="7" spans="1:13" s="51" customFormat="1" ht="30" customHeight="1" x14ac:dyDescent="0.25">
      <c r="A7" s="82">
        <v>6001</v>
      </c>
      <c r="B7" s="86" t="s">
        <v>70</v>
      </c>
      <c r="C7" s="3" t="s">
        <v>73</v>
      </c>
      <c r="D7" s="87">
        <v>42010</v>
      </c>
      <c r="E7" s="87">
        <v>42017</v>
      </c>
      <c r="F7" s="88"/>
      <c r="G7" s="3" t="s">
        <v>71</v>
      </c>
      <c r="H7" s="89" t="s">
        <v>11</v>
      </c>
      <c r="I7" s="3" t="s">
        <v>37</v>
      </c>
      <c r="J7" s="90"/>
      <c r="K7" s="90"/>
      <c r="L7" s="91">
        <f>2.5+0.75</f>
        <v>3.25</v>
      </c>
      <c r="M7" s="3"/>
    </row>
    <row r="8" spans="1:13" s="51" customFormat="1" ht="30" customHeight="1" x14ac:dyDescent="0.25">
      <c r="A8" s="81">
        <v>6002</v>
      </c>
      <c r="B8" s="86" t="s">
        <v>72</v>
      </c>
      <c r="C8" s="3" t="s">
        <v>74</v>
      </c>
      <c r="D8" s="87">
        <v>42010</v>
      </c>
      <c r="E8" s="87">
        <v>42047</v>
      </c>
      <c r="F8" s="88">
        <v>42037</v>
      </c>
      <c r="G8" s="3" t="s">
        <v>75</v>
      </c>
      <c r="H8" s="89" t="s">
        <v>36</v>
      </c>
      <c r="I8" s="3" t="s">
        <v>37</v>
      </c>
      <c r="J8" s="90"/>
      <c r="K8" s="90"/>
      <c r="L8" s="91">
        <v>1</v>
      </c>
      <c r="M8" s="3"/>
    </row>
    <row r="9" spans="1:13" s="51" customFormat="1" ht="30" customHeight="1" x14ac:dyDescent="0.25">
      <c r="A9" s="81">
        <v>6003</v>
      </c>
      <c r="B9" s="86" t="s">
        <v>76</v>
      </c>
      <c r="C9" s="3" t="s">
        <v>77</v>
      </c>
      <c r="D9" s="87">
        <v>42010</v>
      </c>
      <c r="E9" s="87">
        <v>42047</v>
      </c>
      <c r="F9" s="88">
        <v>42037</v>
      </c>
      <c r="G9" s="3" t="s">
        <v>78</v>
      </c>
      <c r="H9" s="89" t="s">
        <v>5</v>
      </c>
      <c r="I9" s="3" t="s">
        <v>38</v>
      </c>
      <c r="J9" s="90"/>
      <c r="K9" s="90"/>
      <c r="L9" s="91">
        <f>6+0.75</f>
        <v>6.75</v>
      </c>
      <c r="M9" s="3"/>
    </row>
    <row r="10" spans="1:13" s="51" customFormat="1" ht="30" customHeight="1" x14ac:dyDescent="0.25">
      <c r="A10" s="83">
        <v>6004</v>
      </c>
      <c r="B10" s="86" t="s">
        <v>79</v>
      </c>
      <c r="C10" s="3" t="s">
        <v>81</v>
      </c>
      <c r="D10" s="87">
        <v>42011</v>
      </c>
      <c r="E10" s="87">
        <v>42018</v>
      </c>
      <c r="F10" s="88"/>
      <c r="G10" s="3" t="s">
        <v>80</v>
      </c>
      <c r="H10" s="89" t="s">
        <v>5</v>
      </c>
      <c r="I10" s="3" t="s">
        <v>38</v>
      </c>
      <c r="J10" s="90"/>
      <c r="K10" s="90"/>
      <c r="L10" s="91">
        <f>0.5+0.75</f>
        <v>1.25</v>
      </c>
      <c r="M10" s="3"/>
    </row>
    <row r="11" spans="1:13" s="51" customFormat="1" ht="30" customHeight="1" x14ac:dyDescent="0.25">
      <c r="A11" s="82">
        <v>6005</v>
      </c>
      <c r="B11" s="86" t="s">
        <v>82</v>
      </c>
      <c r="C11" s="3" t="s">
        <v>83</v>
      </c>
      <c r="D11" s="87">
        <v>42012</v>
      </c>
      <c r="E11" s="87">
        <v>42019</v>
      </c>
      <c r="F11" s="88"/>
      <c r="G11" s="3" t="s">
        <v>84</v>
      </c>
      <c r="H11" s="89" t="s">
        <v>5</v>
      </c>
      <c r="I11" s="3" t="s">
        <v>37</v>
      </c>
      <c r="J11" s="90">
        <v>9.86</v>
      </c>
      <c r="K11" s="90" t="s">
        <v>42</v>
      </c>
      <c r="L11" s="91">
        <f>1+0.75</f>
        <v>1.75</v>
      </c>
      <c r="M11" s="3"/>
    </row>
    <row r="12" spans="1:13" s="51" customFormat="1" ht="30" customHeight="1" x14ac:dyDescent="0.25">
      <c r="A12" s="83">
        <v>6006</v>
      </c>
      <c r="B12" s="86" t="s">
        <v>85</v>
      </c>
      <c r="C12" s="3"/>
      <c r="D12" s="87">
        <v>42012</v>
      </c>
      <c r="E12" s="87">
        <v>42019</v>
      </c>
      <c r="F12" s="88"/>
      <c r="G12" s="3" t="s">
        <v>86</v>
      </c>
      <c r="H12" s="89" t="s">
        <v>52</v>
      </c>
      <c r="I12" s="3" t="s">
        <v>39</v>
      </c>
      <c r="J12" s="90">
        <v>3.32</v>
      </c>
      <c r="K12" s="90" t="s">
        <v>42</v>
      </c>
      <c r="L12" s="91">
        <f>1+0.75</f>
        <v>1.75</v>
      </c>
      <c r="M12" s="3"/>
    </row>
    <row r="13" spans="1:13" s="51" customFormat="1" ht="30" customHeight="1" x14ac:dyDescent="0.25">
      <c r="A13" s="85">
        <v>6007</v>
      </c>
      <c r="B13" s="86" t="s">
        <v>90</v>
      </c>
      <c r="C13" s="3" t="s">
        <v>91</v>
      </c>
      <c r="D13" s="87">
        <v>42012</v>
      </c>
      <c r="E13" s="87">
        <v>42019</v>
      </c>
      <c r="F13" s="88"/>
      <c r="G13" s="3" t="s">
        <v>92</v>
      </c>
      <c r="H13" s="89" t="s">
        <v>52</v>
      </c>
      <c r="I13" s="3" t="s">
        <v>40</v>
      </c>
      <c r="J13" s="90"/>
      <c r="K13" s="90"/>
      <c r="L13" s="91">
        <v>0</v>
      </c>
      <c r="M13" s="3"/>
    </row>
    <row r="14" spans="1:13" s="51" customFormat="1" ht="30" customHeight="1" x14ac:dyDescent="0.25">
      <c r="A14" s="82">
        <v>6008</v>
      </c>
      <c r="B14" s="86" t="s">
        <v>87</v>
      </c>
      <c r="C14" s="3" t="s">
        <v>88</v>
      </c>
      <c r="D14" s="87">
        <v>42012</v>
      </c>
      <c r="E14" s="87">
        <v>42019</v>
      </c>
      <c r="F14" s="88"/>
      <c r="G14" s="3" t="s">
        <v>89</v>
      </c>
      <c r="H14" s="89" t="s">
        <v>25</v>
      </c>
      <c r="I14" s="3" t="s">
        <v>37</v>
      </c>
      <c r="J14" s="90"/>
      <c r="K14" s="90"/>
      <c r="L14" s="91">
        <f>1.5+0.75</f>
        <v>2.25</v>
      </c>
      <c r="M14" s="3"/>
    </row>
    <row r="15" spans="1:13" s="51" customFormat="1" ht="30" customHeight="1" x14ac:dyDescent="0.25">
      <c r="A15" s="83">
        <v>6009</v>
      </c>
      <c r="B15" s="86" t="s">
        <v>101</v>
      </c>
      <c r="C15" s="3"/>
      <c r="D15" s="87">
        <v>42016</v>
      </c>
      <c r="E15" s="87">
        <v>42025</v>
      </c>
      <c r="F15" s="88"/>
      <c r="G15" s="3" t="s">
        <v>102</v>
      </c>
      <c r="H15" s="89" t="s">
        <v>6</v>
      </c>
      <c r="I15" s="3" t="s">
        <v>37</v>
      </c>
      <c r="J15" s="90">
        <v>10.220000000000001</v>
      </c>
      <c r="K15" s="90" t="s">
        <v>42</v>
      </c>
      <c r="L15" s="91">
        <f>1+0.75</f>
        <v>1.75</v>
      </c>
      <c r="M15" s="3"/>
    </row>
    <row r="16" spans="1:13" s="51" customFormat="1" ht="30" customHeight="1" x14ac:dyDescent="0.25">
      <c r="A16" s="82">
        <v>6010</v>
      </c>
      <c r="B16" s="86" t="s">
        <v>93</v>
      </c>
      <c r="C16" s="3" t="s">
        <v>94</v>
      </c>
      <c r="D16" s="87">
        <v>42016</v>
      </c>
      <c r="E16" s="87">
        <v>42025</v>
      </c>
      <c r="F16" s="88"/>
      <c r="G16" s="3" t="s">
        <v>95</v>
      </c>
      <c r="H16" s="89" t="s">
        <v>23</v>
      </c>
      <c r="I16" s="3" t="s">
        <v>37</v>
      </c>
      <c r="J16" s="90">
        <v>9.86</v>
      </c>
      <c r="K16" s="90" t="s">
        <v>42</v>
      </c>
      <c r="L16" s="91">
        <f>0.25+0.75</f>
        <v>1</v>
      </c>
      <c r="M16" s="3"/>
    </row>
    <row r="17" spans="1:13" s="51" customFormat="1" ht="30" customHeight="1" x14ac:dyDescent="0.25">
      <c r="A17" s="82">
        <v>6011</v>
      </c>
      <c r="B17" s="86" t="s">
        <v>96</v>
      </c>
      <c r="C17" s="3" t="s">
        <v>97</v>
      </c>
      <c r="D17" s="87">
        <v>42016</v>
      </c>
      <c r="E17" s="87">
        <v>42025</v>
      </c>
      <c r="F17" s="88"/>
      <c r="G17" s="3" t="s">
        <v>98</v>
      </c>
      <c r="H17" s="89" t="s">
        <v>24</v>
      </c>
      <c r="I17" s="3" t="s">
        <v>39</v>
      </c>
      <c r="J17" s="90"/>
      <c r="K17" s="90"/>
      <c r="L17" s="91">
        <f>2+0.75</f>
        <v>2.75</v>
      </c>
      <c r="M17" s="3">
        <f>0.5+0.5</f>
        <v>1</v>
      </c>
    </row>
    <row r="18" spans="1:13" s="51" customFormat="1" ht="30" customHeight="1" x14ac:dyDescent="0.25">
      <c r="A18" s="84">
        <v>6012</v>
      </c>
      <c r="B18" s="86" t="s">
        <v>99</v>
      </c>
      <c r="C18" s="3"/>
      <c r="D18" s="87">
        <v>42016</v>
      </c>
      <c r="E18" s="87">
        <v>42025</v>
      </c>
      <c r="F18" s="88"/>
      <c r="G18" s="3" t="s">
        <v>100</v>
      </c>
      <c r="H18" s="89" t="s">
        <v>20</v>
      </c>
      <c r="I18" s="3" t="s">
        <v>37</v>
      </c>
      <c r="J18" s="90">
        <v>4.6500000000000004</v>
      </c>
      <c r="K18" s="90" t="s">
        <v>43</v>
      </c>
      <c r="L18" s="91">
        <f>0.5+0.75</f>
        <v>1.25</v>
      </c>
      <c r="M18" s="3"/>
    </row>
    <row r="19" spans="1:13" s="51" customFormat="1" ht="30" customHeight="1" x14ac:dyDescent="0.25">
      <c r="A19" s="84">
        <v>6013</v>
      </c>
      <c r="B19" s="86" t="s">
        <v>103</v>
      </c>
      <c r="C19" s="3" t="s">
        <v>104</v>
      </c>
      <c r="D19" s="87">
        <v>42016</v>
      </c>
      <c r="E19" s="87">
        <v>42025</v>
      </c>
      <c r="F19" s="88"/>
      <c r="G19" s="3" t="s">
        <v>105</v>
      </c>
      <c r="H19" s="89" t="s">
        <v>25</v>
      </c>
      <c r="I19" s="3" t="s">
        <v>37</v>
      </c>
      <c r="J19" s="90">
        <v>10.039999999999999</v>
      </c>
      <c r="K19" s="90" t="s">
        <v>42</v>
      </c>
      <c r="L19" s="91"/>
      <c r="M19" s="3"/>
    </row>
    <row r="20" spans="1:13" s="51" customFormat="1" ht="30" customHeight="1" x14ac:dyDescent="0.25">
      <c r="A20" s="83">
        <v>6014</v>
      </c>
      <c r="B20" s="86" t="s">
        <v>106</v>
      </c>
      <c r="C20" s="3" t="s">
        <v>107</v>
      </c>
      <c r="D20" s="87">
        <v>42016</v>
      </c>
      <c r="E20" s="87">
        <v>42025</v>
      </c>
      <c r="F20" s="88"/>
      <c r="G20" s="3" t="s">
        <v>108</v>
      </c>
      <c r="H20" s="89" t="s">
        <v>52</v>
      </c>
      <c r="I20" s="3" t="s">
        <v>38</v>
      </c>
      <c r="J20" s="90"/>
      <c r="K20" s="90"/>
      <c r="L20" s="91">
        <f>1+0.75</f>
        <v>1.75</v>
      </c>
      <c r="M20" s="3">
        <f>0.5+0.5</f>
        <v>1</v>
      </c>
    </row>
    <row r="21" spans="1:13" s="51" customFormat="1" ht="30" customHeight="1" x14ac:dyDescent="0.25">
      <c r="A21" s="92">
        <v>6015</v>
      </c>
      <c r="B21" s="86" t="s">
        <v>109</v>
      </c>
      <c r="C21" s="3" t="s">
        <v>110</v>
      </c>
      <c r="D21" s="87">
        <v>42017</v>
      </c>
      <c r="E21" s="87">
        <v>42026</v>
      </c>
      <c r="F21" s="88"/>
      <c r="G21" s="3" t="s">
        <v>111</v>
      </c>
      <c r="H21" s="89" t="s">
        <v>21</v>
      </c>
      <c r="I21" s="3" t="s">
        <v>38</v>
      </c>
      <c r="J21" s="90"/>
      <c r="K21" s="90"/>
      <c r="L21" s="91">
        <f>1+0.75</f>
        <v>1.75</v>
      </c>
      <c r="M21" s="3"/>
    </row>
    <row r="22" spans="1:13" s="51" customFormat="1" ht="30" customHeight="1" x14ac:dyDescent="0.25">
      <c r="A22" s="93">
        <v>6016</v>
      </c>
      <c r="B22" s="86" t="s">
        <v>109</v>
      </c>
      <c r="C22" s="3" t="s">
        <v>110</v>
      </c>
      <c r="D22" s="87">
        <v>42017</v>
      </c>
      <c r="E22" s="87">
        <v>42026</v>
      </c>
      <c r="F22" s="88"/>
      <c r="G22" s="3" t="s">
        <v>242</v>
      </c>
      <c r="H22" s="89" t="s">
        <v>22</v>
      </c>
      <c r="I22" s="3" t="s">
        <v>37</v>
      </c>
      <c r="J22" s="90">
        <v>9.86</v>
      </c>
      <c r="K22" s="90" t="s">
        <v>42</v>
      </c>
      <c r="L22" s="91">
        <f>1+0.75</f>
        <v>1.75</v>
      </c>
      <c r="M22" s="3"/>
    </row>
    <row r="23" spans="1:13" s="51" customFormat="1" ht="30" customHeight="1" x14ac:dyDescent="0.25">
      <c r="A23" s="92">
        <v>6017</v>
      </c>
      <c r="B23" s="86" t="s">
        <v>109</v>
      </c>
      <c r="C23" s="3" t="s">
        <v>110</v>
      </c>
      <c r="D23" s="87">
        <v>42017</v>
      </c>
      <c r="E23" s="87">
        <v>42026</v>
      </c>
      <c r="F23" s="88"/>
      <c r="G23" s="3" t="s">
        <v>112</v>
      </c>
      <c r="H23" s="89" t="s">
        <v>24</v>
      </c>
      <c r="I23" s="3" t="s">
        <v>41</v>
      </c>
      <c r="J23" s="90"/>
      <c r="K23" s="90"/>
      <c r="L23" s="91">
        <f>0.5+0.75</f>
        <v>1.25</v>
      </c>
      <c r="M23" s="3"/>
    </row>
    <row r="24" spans="1:13" s="51" customFormat="1" ht="30" customHeight="1" x14ac:dyDescent="0.25">
      <c r="A24" s="93">
        <v>6018</v>
      </c>
      <c r="B24" s="86" t="s">
        <v>109</v>
      </c>
      <c r="C24" s="3" t="s">
        <v>110</v>
      </c>
      <c r="D24" s="87">
        <v>42017</v>
      </c>
      <c r="E24" s="87">
        <v>42026</v>
      </c>
      <c r="F24" s="88"/>
      <c r="G24" s="3" t="s">
        <v>114</v>
      </c>
      <c r="H24" s="89" t="s">
        <v>7</v>
      </c>
      <c r="I24" s="3" t="s">
        <v>41</v>
      </c>
      <c r="J24" s="90"/>
      <c r="K24" s="90"/>
      <c r="L24" s="91">
        <f>1.25+0.75</f>
        <v>2</v>
      </c>
      <c r="M24" s="3"/>
    </row>
    <row r="25" spans="1:13" s="51" customFormat="1" ht="30" customHeight="1" x14ac:dyDescent="0.25">
      <c r="A25" s="84">
        <v>6019</v>
      </c>
      <c r="B25" s="86" t="s">
        <v>109</v>
      </c>
      <c r="C25" s="3" t="s">
        <v>110</v>
      </c>
      <c r="D25" s="87">
        <v>42017</v>
      </c>
      <c r="E25" s="87">
        <v>42026</v>
      </c>
      <c r="F25" s="88"/>
      <c r="G25" s="3" t="s">
        <v>113</v>
      </c>
      <c r="H25" s="89" t="s">
        <v>8</v>
      </c>
      <c r="I25" s="3" t="s">
        <v>39</v>
      </c>
      <c r="J25" s="90">
        <v>10.039999999999999</v>
      </c>
      <c r="K25" s="90" t="s">
        <v>42</v>
      </c>
      <c r="L25" s="91">
        <f>3.25+0.75</f>
        <v>4</v>
      </c>
      <c r="M25" s="3"/>
    </row>
    <row r="26" spans="1:13" s="51" customFormat="1" ht="30" customHeight="1" x14ac:dyDescent="0.25">
      <c r="A26" s="84">
        <v>6020</v>
      </c>
      <c r="B26" s="86" t="s">
        <v>109</v>
      </c>
      <c r="C26" s="3" t="s">
        <v>110</v>
      </c>
      <c r="D26" s="87">
        <v>42017</v>
      </c>
      <c r="E26" s="87">
        <v>42026</v>
      </c>
      <c r="F26" s="88"/>
      <c r="G26" s="3" t="s">
        <v>115</v>
      </c>
      <c r="H26" s="89" t="s">
        <v>25</v>
      </c>
      <c r="I26" s="3" t="s">
        <v>41</v>
      </c>
      <c r="J26" s="90"/>
      <c r="K26" s="90"/>
      <c r="L26" s="91">
        <f>0.5+0.75</f>
        <v>1.25</v>
      </c>
      <c r="M26" s="3"/>
    </row>
    <row r="27" spans="1:13" s="51" customFormat="1" ht="30" customHeight="1" x14ac:dyDescent="0.25">
      <c r="A27" s="81">
        <v>6021</v>
      </c>
      <c r="B27" s="86" t="s">
        <v>116</v>
      </c>
      <c r="C27" s="3"/>
      <c r="D27" s="87">
        <v>42017</v>
      </c>
      <c r="E27" s="87">
        <v>42026</v>
      </c>
      <c r="F27" s="88"/>
      <c r="G27" s="3" t="s">
        <v>120</v>
      </c>
      <c r="H27" s="89" t="s">
        <v>52</v>
      </c>
      <c r="I27" s="3" t="s">
        <v>41</v>
      </c>
      <c r="J27" s="90"/>
      <c r="K27" s="90"/>
      <c r="L27" s="91">
        <f>0.25+0.25</f>
        <v>0.5</v>
      </c>
      <c r="M27" s="3"/>
    </row>
    <row r="28" spans="1:13" s="51" customFormat="1" ht="30" customHeight="1" x14ac:dyDescent="0.25">
      <c r="A28" s="83">
        <v>6022</v>
      </c>
      <c r="B28" s="86" t="s">
        <v>117</v>
      </c>
      <c r="C28" s="3"/>
      <c r="D28" s="87">
        <v>42017</v>
      </c>
      <c r="E28" s="87">
        <v>42026</v>
      </c>
      <c r="F28" s="88"/>
      <c r="G28" s="3" t="s">
        <v>121</v>
      </c>
      <c r="H28" s="89" t="s">
        <v>11</v>
      </c>
      <c r="I28" s="3" t="s">
        <v>37</v>
      </c>
      <c r="J28" s="90"/>
      <c r="K28" s="90"/>
      <c r="L28" s="91">
        <f>0.25+0.25</f>
        <v>0.5</v>
      </c>
      <c r="M28" s="3"/>
    </row>
    <row r="29" spans="1:13" s="51" customFormat="1" ht="30" customHeight="1" x14ac:dyDescent="0.25">
      <c r="A29" s="82">
        <v>6023</v>
      </c>
      <c r="B29" s="86" t="s">
        <v>118</v>
      </c>
      <c r="C29" s="3"/>
      <c r="D29" s="87">
        <v>42017</v>
      </c>
      <c r="E29" s="87">
        <v>42026</v>
      </c>
      <c r="F29" s="88"/>
      <c r="G29" s="3" t="s">
        <v>122</v>
      </c>
      <c r="H29" s="89" t="s">
        <v>24</v>
      </c>
      <c r="I29" s="3" t="s">
        <v>37</v>
      </c>
      <c r="J29" s="90">
        <v>10.039999999999999</v>
      </c>
      <c r="K29" s="90" t="s">
        <v>42</v>
      </c>
      <c r="L29" s="91">
        <f>3+0.75</f>
        <v>3.75</v>
      </c>
      <c r="M29" s="3"/>
    </row>
    <row r="30" spans="1:13" s="51" customFormat="1" ht="30" customHeight="1" x14ac:dyDescent="0.25">
      <c r="A30" s="81">
        <v>6024</v>
      </c>
      <c r="B30" s="86" t="s">
        <v>119</v>
      </c>
      <c r="C30" s="3" t="s">
        <v>124</v>
      </c>
      <c r="D30" s="87">
        <v>42017</v>
      </c>
      <c r="E30" s="87">
        <v>42026</v>
      </c>
      <c r="F30" s="88"/>
      <c r="G30" s="3" t="s">
        <v>123</v>
      </c>
      <c r="H30" s="89" t="s">
        <v>7</v>
      </c>
      <c r="I30" s="3" t="s">
        <v>37</v>
      </c>
      <c r="J30" s="90">
        <v>10.72</v>
      </c>
      <c r="K30" s="90" t="s">
        <v>42</v>
      </c>
      <c r="L30" s="91">
        <f>0.25+0.25</f>
        <v>0.5</v>
      </c>
      <c r="M30" s="3"/>
    </row>
    <row r="31" spans="1:13" s="51" customFormat="1" ht="30" customHeight="1" x14ac:dyDescent="0.25">
      <c r="A31" s="82">
        <v>6025</v>
      </c>
      <c r="B31" s="86" t="s">
        <v>125</v>
      </c>
      <c r="C31" s="3" t="s">
        <v>126</v>
      </c>
      <c r="D31" s="87">
        <v>42017</v>
      </c>
      <c r="E31" s="87">
        <v>42026</v>
      </c>
      <c r="F31" s="88"/>
      <c r="G31" s="3" t="s">
        <v>127</v>
      </c>
      <c r="H31" s="89" t="s">
        <v>52</v>
      </c>
      <c r="I31" s="3" t="s">
        <v>41</v>
      </c>
      <c r="J31" s="90"/>
      <c r="K31" s="90"/>
      <c r="L31" s="91">
        <f>0.5+0.25</f>
        <v>0.75</v>
      </c>
      <c r="M31" s="3"/>
    </row>
    <row r="32" spans="1:13" s="51" customFormat="1" ht="30" customHeight="1" x14ac:dyDescent="0.25">
      <c r="A32" s="83">
        <v>6026</v>
      </c>
      <c r="B32" s="86" t="s">
        <v>128</v>
      </c>
      <c r="C32" s="3" t="s">
        <v>129</v>
      </c>
      <c r="D32" s="87">
        <v>42018</v>
      </c>
      <c r="E32" s="87">
        <v>42058</v>
      </c>
      <c r="F32" s="88">
        <v>42048</v>
      </c>
      <c r="G32" s="3" t="s">
        <v>130</v>
      </c>
      <c r="H32" s="89" t="s">
        <v>24</v>
      </c>
      <c r="I32" s="3" t="s">
        <v>37</v>
      </c>
      <c r="J32" s="90">
        <v>10.039999999999999</v>
      </c>
      <c r="K32" s="90" t="s">
        <v>42</v>
      </c>
      <c r="L32" s="91">
        <f>0.5+0.25</f>
        <v>0.75</v>
      </c>
      <c r="M32" s="3"/>
    </row>
    <row r="33" spans="1:13" s="51" customFormat="1" ht="30" customHeight="1" x14ac:dyDescent="0.25">
      <c r="A33" s="82">
        <v>6027</v>
      </c>
      <c r="B33" s="86" t="s">
        <v>131</v>
      </c>
      <c r="C33" s="3" t="s">
        <v>132</v>
      </c>
      <c r="D33" s="87">
        <v>42018</v>
      </c>
      <c r="E33" s="87">
        <v>42027</v>
      </c>
      <c r="F33" s="88"/>
      <c r="G33" s="3" t="s">
        <v>133</v>
      </c>
      <c r="H33" s="89" t="s">
        <v>21</v>
      </c>
      <c r="I33" s="3" t="s">
        <v>41</v>
      </c>
      <c r="J33" s="90"/>
      <c r="K33" s="90"/>
      <c r="L33" s="91">
        <f>0.25+0.25</f>
        <v>0.5</v>
      </c>
      <c r="M33" s="3" t="s">
        <v>57</v>
      </c>
    </row>
    <row r="34" spans="1:13" s="51" customFormat="1" ht="30" customHeight="1" x14ac:dyDescent="0.25">
      <c r="A34" s="81">
        <v>6028</v>
      </c>
      <c r="B34" s="86" t="s">
        <v>134</v>
      </c>
      <c r="C34" s="3"/>
      <c r="D34" s="87">
        <v>42016</v>
      </c>
      <c r="E34" s="87">
        <v>42025</v>
      </c>
      <c r="F34" s="88"/>
      <c r="G34" s="3" t="s">
        <v>135</v>
      </c>
      <c r="H34" s="89" t="s">
        <v>22</v>
      </c>
      <c r="I34" s="3" t="s">
        <v>39</v>
      </c>
      <c r="J34" s="90"/>
      <c r="K34" s="90"/>
      <c r="L34" s="91">
        <f>1+0.75</f>
        <v>1.75</v>
      </c>
      <c r="M34" s="3"/>
    </row>
    <row r="35" spans="1:13" s="51" customFormat="1" ht="30" customHeight="1" x14ac:dyDescent="0.25">
      <c r="A35" s="82">
        <v>6029</v>
      </c>
      <c r="B35" s="86" t="s">
        <v>70</v>
      </c>
      <c r="C35" s="3" t="s">
        <v>73</v>
      </c>
      <c r="D35" s="87">
        <v>42018</v>
      </c>
      <c r="E35" s="87">
        <v>42027</v>
      </c>
      <c r="F35" s="88"/>
      <c r="G35" s="3" t="s">
        <v>136</v>
      </c>
      <c r="H35" s="89" t="s">
        <v>11</v>
      </c>
      <c r="I35" s="3" t="s">
        <v>37</v>
      </c>
      <c r="J35" s="90"/>
      <c r="K35" s="90"/>
      <c r="L35" s="91">
        <f>0.5+0.5</f>
        <v>1</v>
      </c>
      <c r="M35" s="3"/>
    </row>
    <row r="36" spans="1:13" s="51" customFormat="1" ht="30" customHeight="1" x14ac:dyDescent="0.25">
      <c r="A36" s="83">
        <v>6030</v>
      </c>
      <c r="B36" s="86" t="s">
        <v>137</v>
      </c>
      <c r="C36" s="3" t="s">
        <v>138</v>
      </c>
      <c r="D36" s="87">
        <v>42018</v>
      </c>
      <c r="E36" s="87">
        <v>42027</v>
      </c>
      <c r="F36" s="88"/>
      <c r="G36" s="3" t="s">
        <v>139</v>
      </c>
      <c r="H36" s="89" t="s">
        <v>25</v>
      </c>
      <c r="I36" s="3" t="s">
        <v>37</v>
      </c>
      <c r="J36" s="90">
        <v>35.700000000000003</v>
      </c>
      <c r="K36" s="90" t="s">
        <v>42</v>
      </c>
      <c r="L36" s="91">
        <f>2+0.75</f>
        <v>2.75</v>
      </c>
      <c r="M36" s="3"/>
    </row>
    <row r="37" spans="1:13" s="51" customFormat="1" ht="30" customHeight="1" x14ac:dyDescent="0.25">
      <c r="A37" s="82">
        <v>6031</v>
      </c>
      <c r="B37" s="86" t="s">
        <v>140</v>
      </c>
      <c r="C37" s="3"/>
      <c r="D37" s="87">
        <v>42018</v>
      </c>
      <c r="E37" s="87">
        <v>42027</v>
      </c>
      <c r="F37" s="88"/>
      <c r="G37" s="3" t="s">
        <v>141</v>
      </c>
      <c r="H37" s="89" t="s">
        <v>52</v>
      </c>
      <c r="I37" s="3" t="s">
        <v>41</v>
      </c>
      <c r="J37" s="90"/>
      <c r="K37" s="90"/>
      <c r="L37" s="91">
        <f>1+0.75</f>
        <v>1.75</v>
      </c>
      <c r="M37" s="3"/>
    </row>
    <row r="38" spans="1:13" s="51" customFormat="1" ht="30" customHeight="1" x14ac:dyDescent="0.25">
      <c r="A38" s="81">
        <v>6032</v>
      </c>
      <c r="B38" s="86" t="s">
        <v>142</v>
      </c>
      <c r="C38" s="3"/>
      <c r="D38" s="87">
        <v>42019</v>
      </c>
      <c r="E38" s="87">
        <v>42030</v>
      </c>
      <c r="F38" s="88"/>
      <c r="G38" s="3" t="s">
        <v>143</v>
      </c>
      <c r="H38" s="89" t="s">
        <v>52</v>
      </c>
      <c r="I38" s="3" t="s">
        <v>40</v>
      </c>
      <c r="J38" s="90"/>
      <c r="K38" s="90"/>
      <c r="L38" s="91">
        <v>0</v>
      </c>
      <c r="M38" s="3"/>
    </row>
    <row r="39" spans="1:13" s="51" customFormat="1" ht="30" customHeight="1" x14ac:dyDescent="0.25">
      <c r="A39" s="81">
        <v>6033</v>
      </c>
      <c r="B39" s="86" t="s">
        <v>144</v>
      </c>
      <c r="C39" s="3" t="s">
        <v>145</v>
      </c>
      <c r="D39" s="87">
        <v>42020</v>
      </c>
      <c r="E39" s="87">
        <v>42061</v>
      </c>
      <c r="F39" s="88">
        <v>42048</v>
      </c>
      <c r="G39" s="3" t="s">
        <v>146</v>
      </c>
      <c r="H39" s="89" t="s">
        <v>9</v>
      </c>
      <c r="I39" s="3" t="s">
        <v>39</v>
      </c>
      <c r="J39" s="90">
        <v>31.1</v>
      </c>
      <c r="K39" s="90" t="s">
        <v>42</v>
      </c>
      <c r="L39" s="91">
        <f>4+0.75</f>
        <v>4.75</v>
      </c>
      <c r="M39" s="3">
        <f>0.5+0.25</f>
        <v>0.75</v>
      </c>
    </row>
    <row r="40" spans="1:13" s="51" customFormat="1" ht="30" customHeight="1" x14ac:dyDescent="0.25">
      <c r="A40" s="82">
        <v>6034</v>
      </c>
      <c r="B40" s="86" t="s">
        <v>147</v>
      </c>
      <c r="C40" s="3" t="s">
        <v>148</v>
      </c>
      <c r="D40" s="87">
        <v>42020</v>
      </c>
      <c r="E40" s="87">
        <v>42031</v>
      </c>
      <c r="F40" s="88"/>
      <c r="G40" s="3" t="s">
        <v>149</v>
      </c>
      <c r="H40" s="89" t="s">
        <v>23</v>
      </c>
      <c r="I40" s="3" t="s">
        <v>37</v>
      </c>
      <c r="J40" s="90">
        <v>3.07</v>
      </c>
      <c r="K40" s="90" t="s">
        <v>43</v>
      </c>
      <c r="L40" s="91">
        <f>0.5+0.5</f>
        <v>1</v>
      </c>
      <c r="M40" s="3"/>
    </row>
    <row r="41" spans="1:13" s="51" customFormat="1" ht="30" customHeight="1" x14ac:dyDescent="0.25">
      <c r="A41" s="83">
        <v>6035</v>
      </c>
      <c r="B41" s="86" t="s">
        <v>150</v>
      </c>
      <c r="C41" s="3" t="s">
        <v>151</v>
      </c>
      <c r="D41" s="87">
        <v>42020</v>
      </c>
      <c r="E41" s="87">
        <v>42031</v>
      </c>
      <c r="F41" s="88"/>
      <c r="G41" s="3" t="s">
        <v>152</v>
      </c>
      <c r="H41" s="89" t="s">
        <v>11</v>
      </c>
      <c r="I41" s="3" t="s">
        <v>37</v>
      </c>
      <c r="J41" s="90">
        <v>10.039999999999999</v>
      </c>
      <c r="K41" s="90" t="s">
        <v>42</v>
      </c>
      <c r="L41" s="91">
        <f>0.75+0.5</f>
        <v>1.25</v>
      </c>
      <c r="M41" s="3"/>
    </row>
    <row r="42" spans="1:13" s="51" customFormat="1" ht="30" customHeight="1" x14ac:dyDescent="0.25">
      <c r="A42" s="83">
        <v>6036</v>
      </c>
      <c r="B42" s="86" t="s">
        <v>153</v>
      </c>
      <c r="C42" s="3"/>
      <c r="D42" s="87">
        <v>42025</v>
      </c>
      <c r="E42" s="87">
        <v>42032</v>
      </c>
      <c r="F42" s="88"/>
      <c r="G42" s="3" t="s">
        <v>154</v>
      </c>
      <c r="H42" s="89" t="s">
        <v>25</v>
      </c>
      <c r="I42" s="3" t="s">
        <v>37</v>
      </c>
      <c r="J42" s="90"/>
      <c r="K42" s="90"/>
      <c r="L42" s="91">
        <f>1+0.75</f>
        <v>1.75</v>
      </c>
      <c r="M42" s="3"/>
    </row>
    <row r="43" spans="1:13" s="51" customFormat="1" ht="30" customHeight="1" x14ac:dyDescent="0.25">
      <c r="A43" s="81">
        <v>6037</v>
      </c>
      <c r="B43" s="86" t="s">
        <v>155</v>
      </c>
      <c r="C43" s="3"/>
      <c r="D43" s="87">
        <v>42025</v>
      </c>
      <c r="E43" s="87">
        <v>42032</v>
      </c>
      <c r="F43" s="88"/>
      <c r="G43" s="3" t="s">
        <v>156</v>
      </c>
      <c r="H43" s="89" t="s">
        <v>52</v>
      </c>
      <c r="I43" s="3" t="s">
        <v>38</v>
      </c>
      <c r="J43" s="90"/>
      <c r="K43" s="90"/>
      <c r="L43" s="91">
        <v>1</v>
      </c>
      <c r="M43" s="3"/>
    </row>
    <row r="44" spans="1:13" s="51" customFormat="1" ht="30" customHeight="1" x14ac:dyDescent="0.25">
      <c r="A44" s="82">
        <v>6038</v>
      </c>
      <c r="B44" s="86" t="s">
        <v>157</v>
      </c>
      <c r="C44" s="3" t="s">
        <v>158</v>
      </c>
      <c r="D44" s="87">
        <v>42025</v>
      </c>
      <c r="E44" s="87">
        <v>42074</v>
      </c>
      <c r="F44" s="88">
        <v>42065</v>
      </c>
      <c r="G44" s="3" t="s">
        <v>159</v>
      </c>
      <c r="H44" s="89" t="s">
        <v>23</v>
      </c>
      <c r="I44" s="3" t="s">
        <v>37</v>
      </c>
      <c r="J44" s="90">
        <v>228.75</v>
      </c>
      <c r="K44" s="90" t="s">
        <v>42</v>
      </c>
      <c r="L44" s="91">
        <f>2.5+0.75</f>
        <v>3.25</v>
      </c>
      <c r="M44" s="3"/>
    </row>
    <row r="45" spans="1:13" s="51" customFormat="1" ht="30" customHeight="1" x14ac:dyDescent="0.25">
      <c r="A45" s="81">
        <v>6039</v>
      </c>
      <c r="B45" s="86" t="s">
        <v>167</v>
      </c>
      <c r="C45" s="3"/>
      <c r="D45" s="87">
        <v>42025</v>
      </c>
      <c r="E45" s="87">
        <v>42062</v>
      </c>
      <c r="F45" s="88">
        <v>42052</v>
      </c>
      <c r="G45" s="3" t="s">
        <v>168</v>
      </c>
      <c r="H45" s="89" t="s">
        <v>11</v>
      </c>
      <c r="I45" s="3" t="s">
        <v>37</v>
      </c>
      <c r="J45" s="90"/>
      <c r="K45" s="90"/>
      <c r="L45" s="91">
        <v>12</v>
      </c>
      <c r="M45" s="3"/>
    </row>
    <row r="46" spans="1:13" s="51" customFormat="1" ht="30" customHeight="1" x14ac:dyDescent="0.25">
      <c r="A46" s="83">
        <v>6040</v>
      </c>
      <c r="B46" s="86" t="s">
        <v>169</v>
      </c>
      <c r="C46" s="3" t="s">
        <v>170</v>
      </c>
      <c r="D46" s="87">
        <v>42025</v>
      </c>
      <c r="E46" s="87">
        <v>42032</v>
      </c>
      <c r="F46" s="88"/>
      <c r="G46" s="3" t="s">
        <v>171</v>
      </c>
      <c r="H46" s="89" t="s">
        <v>12</v>
      </c>
      <c r="I46" s="3" t="s">
        <v>37</v>
      </c>
      <c r="J46" s="90"/>
      <c r="K46" s="90"/>
      <c r="L46" s="91">
        <f>0.5+0.5</f>
        <v>1</v>
      </c>
      <c r="M46" s="3"/>
    </row>
    <row r="47" spans="1:13" s="51" customFormat="1" ht="30" customHeight="1" x14ac:dyDescent="0.25">
      <c r="A47" s="82">
        <v>6041</v>
      </c>
      <c r="B47" s="86" t="s">
        <v>160</v>
      </c>
      <c r="C47" s="3"/>
      <c r="D47" s="87">
        <v>42025</v>
      </c>
      <c r="E47" s="87">
        <v>42032</v>
      </c>
      <c r="F47" s="88"/>
      <c r="G47" s="3" t="s">
        <v>161</v>
      </c>
      <c r="H47" s="89" t="s">
        <v>24</v>
      </c>
      <c r="I47" s="3" t="s">
        <v>41</v>
      </c>
      <c r="J47" s="90"/>
      <c r="K47" s="90"/>
      <c r="L47" s="91">
        <f>0.5+0.5</f>
        <v>1</v>
      </c>
      <c r="M47" s="3"/>
    </row>
    <row r="48" spans="1:13" s="51" customFormat="1" ht="30" customHeight="1" x14ac:dyDescent="0.25">
      <c r="A48" s="83">
        <v>6042</v>
      </c>
      <c r="B48" s="86" t="s">
        <v>162</v>
      </c>
      <c r="C48" s="3" t="s">
        <v>163</v>
      </c>
      <c r="D48" s="87">
        <v>42025</v>
      </c>
      <c r="E48" s="87">
        <v>42062</v>
      </c>
      <c r="F48" s="88">
        <v>42052</v>
      </c>
      <c r="G48" s="3" t="s">
        <v>164</v>
      </c>
      <c r="H48" s="89" t="s">
        <v>6</v>
      </c>
      <c r="I48" s="3" t="s">
        <v>39</v>
      </c>
      <c r="J48" s="90">
        <v>3.5</v>
      </c>
      <c r="K48" s="90" t="s">
        <v>43</v>
      </c>
      <c r="L48" s="91">
        <f>0.5+0.5</f>
        <v>1</v>
      </c>
      <c r="M48" s="3"/>
    </row>
    <row r="49" spans="1:13" s="51" customFormat="1" ht="30" customHeight="1" x14ac:dyDescent="0.25">
      <c r="A49" s="82">
        <v>6043</v>
      </c>
      <c r="B49" s="86" t="s">
        <v>165</v>
      </c>
      <c r="C49" s="3"/>
      <c r="D49" s="87">
        <v>42025</v>
      </c>
      <c r="E49" s="87">
        <v>42062</v>
      </c>
      <c r="F49" s="88">
        <v>42052</v>
      </c>
      <c r="G49" s="3" t="s">
        <v>166</v>
      </c>
      <c r="H49" s="89" t="s">
        <v>34</v>
      </c>
      <c r="I49" s="3" t="s">
        <v>39</v>
      </c>
      <c r="J49" s="90">
        <v>9.86</v>
      </c>
      <c r="K49" s="90" t="s">
        <v>43</v>
      </c>
      <c r="L49" s="91"/>
      <c r="M49" s="3"/>
    </row>
    <row r="50" spans="1:13" s="51" customFormat="1" ht="30" customHeight="1" x14ac:dyDescent="0.25">
      <c r="A50" s="83">
        <v>6044</v>
      </c>
      <c r="B50" s="86" t="s">
        <v>172</v>
      </c>
      <c r="C50" s="3" t="s">
        <v>173</v>
      </c>
      <c r="D50" s="87">
        <v>42025</v>
      </c>
      <c r="E50" s="87">
        <v>42032</v>
      </c>
      <c r="F50" s="88"/>
      <c r="G50" s="3" t="s">
        <v>174</v>
      </c>
      <c r="H50" s="89" t="s">
        <v>6</v>
      </c>
      <c r="I50" s="3" t="s">
        <v>37</v>
      </c>
      <c r="J50" s="90">
        <v>17.72</v>
      </c>
      <c r="K50" s="90" t="s">
        <v>42</v>
      </c>
      <c r="L50" s="91">
        <f>0.5+0.5</f>
        <v>1</v>
      </c>
      <c r="M50" s="3"/>
    </row>
    <row r="51" spans="1:13" s="51" customFormat="1" ht="30" customHeight="1" x14ac:dyDescent="0.25">
      <c r="A51" s="94">
        <v>6045</v>
      </c>
      <c r="B51" s="86" t="s">
        <v>175</v>
      </c>
      <c r="C51" s="3"/>
      <c r="D51" s="87">
        <v>42025</v>
      </c>
      <c r="E51" s="87">
        <v>42062</v>
      </c>
      <c r="F51" s="88">
        <v>42052</v>
      </c>
      <c r="G51" s="3" t="s">
        <v>176</v>
      </c>
      <c r="H51" s="89"/>
      <c r="I51" s="3" t="s">
        <v>37</v>
      </c>
      <c r="J51" s="90"/>
      <c r="K51" s="90"/>
      <c r="L51" s="91">
        <f>1+0.75</f>
        <v>1.75</v>
      </c>
      <c r="M51" s="3"/>
    </row>
    <row r="52" spans="1:13" s="51" customFormat="1" ht="30" customHeight="1" x14ac:dyDescent="0.25">
      <c r="A52" s="81">
        <v>6046</v>
      </c>
      <c r="B52" s="86" t="s">
        <v>177</v>
      </c>
      <c r="C52" s="3" t="s">
        <v>178</v>
      </c>
      <c r="D52" s="87">
        <v>42025</v>
      </c>
      <c r="E52" s="87">
        <v>42032</v>
      </c>
      <c r="F52" s="88"/>
      <c r="G52" s="3" t="s">
        <v>179</v>
      </c>
      <c r="H52" s="89" t="s">
        <v>24</v>
      </c>
      <c r="I52" s="3" t="s">
        <v>37</v>
      </c>
      <c r="J52" s="90">
        <v>9.86</v>
      </c>
      <c r="K52" s="90" t="s">
        <v>42</v>
      </c>
      <c r="L52" s="91">
        <f>1+0.75</f>
        <v>1.75</v>
      </c>
      <c r="M52" s="3"/>
    </row>
    <row r="53" spans="1:13" s="51" customFormat="1" ht="30" customHeight="1" x14ac:dyDescent="0.25">
      <c r="A53" s="81">
        <v>6047</v>
      </c>
      <c r="B53" s="86" t="s">
        <v>180</v>
      </c>
      <c r="C53" s="3" t="s">
        <v>183</v>
      </c>
      <c r="D53" s="87">
        <v>42025</v>
      </c>
      <c r="E53" s="87">
        <v>42032</v>
      </c>
      <c r="F53" s="88"/>
      <c r="G53" s="3" t="s">
        <v>184</v>
      </c>
      <c r="H53" s="89" t="s">
        <v>34</v>
      </c>
      <c r="I53" s="3" t="s">
        <v>39</v>
      </c>
      <c r="J53" s="90"/>
      <c r="K53" s="90"/>
      <c r="L53" s="91">
        <f>1+0.75</f>
        <v>1.75</v>
      </c>
      <c r="M53" s="3"/>
    </row>
    <row r="54" spans="1:13" s="51" customFormat="1" ht="30" customHeight="1" x14ac:dyDescent="0.25">
      <c r="A54" s="82">
        <v>6048</v>
      </c>
      <c r="B54" s="86" t="s">
        <v>181</v>
      </c>
      <c r="C54" s="3"/>
      <c r="D54" s="87">
        <v>42025</v>
      </c>
      <c r="E54" s="87">
        <v>42032</v>
      </c>
      <c r="F54" s="88"/>
      <c r="G54" s="3" t="s">
        <v>186</v>
      </c>
      <c r="H54" s="89" t="s">
        <v>52</v>
      </c>
      <c r="I54" s="3" t="s">
        <v>41</v>
      </c>
      <c r="J54" s="90"/>
      <c r="K54" s="90"/>
      <c r="L54" s="91">
        <v>0.5</v>
      </c>
      <c r="M54" s="3"/>
    </row>
    <row r="55" spans="1:13" s="51" customFormat="1" ht="30" customHeight="1" x14ac:dyDescent="0.25">
      <c r="A55" s="94">
        <v>6049</v>
      </c>
      <c r="B55" s="86" t="s">
        <v>182</v>
      </c>
      <c r="C55" s="3"/>
      <c r="D55" s="87">
        <v>42026</v>
      </c>
      <c r="E55" s="87">
        <v>42033</v>
      </c>
      <c r="F55" s="88"/>
      <c r="G55" s="3" t="s">
        <v>185</v>
      </c>
      <c r="H55" s="89" t="s">
        <v>10</v>
      </c>
      <c r="I55" s="3" t="s">
        <v>39</v>
      </c>
      <c r="J55" s="90">
        <v>2.25</v>
      </c>
      <c r="K55" s="90" t="s">
        <v>42</v>
      </c>
      <c r="L55" s="91">
        <v>1.5</v>
      </c>
      <c r="M55" s="3">
        <v>0.25</v>
      </c>
    </row>
    <row r="56" spans="1:13" s="51" customFormat="1" ht="30" customHeight="1" x14ac:dyDescent="0.25">
      <c r="A56" s="83">
        <v>6050</v>
      </c>
      <c r="B56" s="86" t="s">
        <v>191</v>
      </c>
      <c r="C56" s="3" t="s">
        <v>192</v>
      </c>
      <c r="D56" s="87">
        <v>42026</v>
      </c>
      <c r="E56" s="87">
        <v>42033</v>
      </c>
      <c r="F56" s="88"/>
      <c r="G56" s="3" t="s">
        <v>193</v>
      </c>
      <c r="H56" s="89" t="s">
        <v>6</v>
      </c>
      <c r="I56" s="3" t="s">
        <v>37</v>
      </c>
      <c r="J56" s="90">
        <v>3.86</v>
      </c>
      <c r="K56" s="90" t="s">
        <v>42</v>
      </c>
      <c r="L56" s="91">
        <f>0.5+0.5</f>
        <v>1</v>
      </c>
      <c r="M56" s="3"/>
    </row>
    <row r="57" spans="1:13" s="51" customFormat="1" ht="30" customHeight="1" x14ac:dyDescent="0.25">
      <c r="A57" s="81">
        <v>6051</v>
      </c>
      <c r="B57" s="86" t="s">
        <v>119</v>
      </c>
      <c r="C57" s="3" t="s">
        <v>124</v>
      </c>
      <c r="D57" s="87">
        <v>42026</v>
      </c>
      <c r="E57" s="87">
        <v>42033</v>
      </c>
      <c r="F57" s="88"/>
      <c r="G57" s="3" t="s">
        <v>194</v>
      </c>
      <c r="H57" s="89" t="s">
        <v>25</v>
      </c>
      <c r="I57" s="3" t="s">
        <v>41</v>
      </c>
      <c r="J57" s="90" t="s">
        <v>57</v>
      </c>
      <c r="K57" s="90"/>
      <c r="L57" s="91">
        <f>0.5+0.25</f>
        <v>0.75</v>
      </c>
      <c r="M57" s="3"/>
    </row>
    <row r="58" spans="1:13" s="51" customFormat="1" ht="30" customHeight="1" x14ac:dyDescent="0.25">
      <c r="A58" s="81">
        <v>6052</v>
      </c>
      <c r="B58" s="86" t="s">
        <v>119</v>
      </c>
      <c r="C58" s="3" t="s">
        <v>124</v>
      </c>
      <c r="D58" s="87">
        <v>42026</v>
      </c>
      <c r="E58" s="87">
        <v>42033</v>
      </c>
      <c r="F58" s="88"/>
      <c r="G58" s="3" t="s">
        <v>195</v>
      </c>
      <c r="H58" s="89" t="s">
        <v>25</v>
      </c>
      <c r="I58" s="3" t="s">
        <v>37</v>
      </c>
      <c r="J58" s="90">
        <v>4.3600000000000003</v>
      </c>
      <c r="K58" s="90" t="s">
        <v>42</v>
      </c>
      <c r="L58" s="91">
        <f>0.75+0.5</f>
        <v>1.25</v>
      </c>
      <c r="M58" s="3"/>
    </row>
    <row r="59" spans="1:13" s="51" customFormat="1" ht="30" customHeight="1" x14ac:dyDescent="0.25">
      <c r="A59" s="81">
        <v>6053</v>
      </c>
      <c r="B59" s="86" t="s">
        <v>119</v>
      </c>
      <c r="C59" s="3" t="s">
        <v>124</v>
      </c>
      <c r="D59" s="87">
        <v>42026</v>
      </c>
      <c r="E59" s="87">
        <v>42033</v>
      </c>
      <c r="F59" s="88"/>
      <c r="G59" s="3" t="s">
        <v>196</v>
      </c>
      <c r="H59" s="89" t="s">
        <v>25</v>
      </c>
      <c r="I59" s="3" t="s">
        <v>38</v>
      </c>
      <c r="J59" s="90"/>
      <c r="K59" s="90"/>
      <c r="L59" s="91">
        <f>0.5+0.25</f>
        <v>0.75</v>
      </c>
      <c r="M59" s="3"/>
    </row>
    <row r="60" spans="1:13" ht="28.9" customHeight="1" x14ac:dyDescent="0.25">
      <c r="A60" s="82">
        <v>6054</v>
      </c>
      <c r="B60" s="86" t="s">
        <v>197</v>
      </c>
      <c r="C60" s="3" t="s">
        <v>198</v>
      </c>
      <c r="D60" s="87">
        <v>42027</v>
      </c>
      <c r="E60" s="95">
        <v>42065</v>
      </c>
      <c r="F60" s="88">
        <v>42055</v>
      </c>
      <c r="G60" s="3" t="s">
        <v>199</v>
      </c>
      <c r="H60" s="89" t="s">
        <v>52</v>
      </c>
      <c r="I60" s="3" t="s">
        <v>39</v>
      </c>
      <c r="J60" s="90"/>
      <c r="K60" s="90"/>
      <c r="L60" s="91">
        <f>7+0.75</f>
        <v>7.75</v>
      </c>
      <c r="M60" s="3">
        <f>0.5+0.5</f>
        <v>1</v>
      </c>
    </row>
    <row r="61" spans="1:13" ht="28.9" customHeight="1" x14ac:dyDescent="0.25">
      <c r="A61" s="82">
        <v>6055</v>
      </c>
      <c r="B61" s="86" t="s">
        <v>197</v>
      </c>
      <c r="C61" s="3" t="s">
        <v>198</v>
      </c>
      <c r="D61" s="87">
        <v>42027</v>
      </c>
      <c r="E61" s="95">
        <v>42065</v>
      </c>
      <c r="F61" s="88">
        <v>42055</v>
      </c>
      <c r="G61" s="3" t="s">
        <v>200</v>
      </c>
      <c r="H61" s="89" t="s">
        <v>52</v>
      </c>
      <c r="I61" s="3" t="s">
        <v>37</v>
      </c>
      <c r="J61" s="90"/>
      <c r="K61" s="90"/>
      <c r="L61" s="91">
        <f>5+0.75</f>
        <v>5.75</v>
      </c>
      <c r="M61" s="3">
        <f>2+0.75</f>
        <v>2.75</v>
      </c>
    </row>
    <row r="62" spans="1:13" ht="28.9" customHeight="1" x14ac:dyDescent="0.25">
      <c r="A62" s="81">
        <v>6056</v>
      </c>
      <c r="B62" s="86" t="s">
        <v>201</v>
      </c>
      <c r="C62" s="3" t="s">
        <v>202</v>
      </c>
      <c r="D62" s="87">
        <v>42027</v>
      </c>
      <c r="E62" s="95">
        <v>42034</v>
      </c>
      <c r="F62" s="88"/>
      <c r="G62" s="3" t="s">
        <v>205</v>
      </c>
      <c r="H62" s="89" t="s">
        <v>25</v>
      </c>
      <c r="I62" s="3" t="s">
        <v>39</v>
      </c>
      <c r="J62" s="90"/>
      <c r="K62" s="90"/>
      <c r="L62" s="91">
        <f>0.5+0.5</f>
        <v>1</v>
      </c>
      <c r="M62" s="3"/>
    </row>
    <row r="63" spans="1:13" ht="28.9" customHeight="1" x14ac:dyDescent="0.25">
      <c r="A63" s="83">
        <v>6057</v>
      </c>
      <c r="B63" s="86" t="s">
        <v>203</v>
      </c>
      <c r="C63" s="3" t="s">
        <v>204</v>
      </c>
      <c r="D63" s="87">
        <v>42027</v>
      </c>
      <c r="E63" s="95">
        <v>42034</v>
      </c>
      <c r="F63" s="88"/>
      <c r="G63" s="3" t="s">
        <v>206</v>
      </c>
      <c r="H63" s="89" t="s">
        <v>11</v>
      </c>
      <c r="I63" s="3" t="s">
        <v>37</v>
      </c>
      <c r="J63" s="90"/>
      <c r="K63" s="90"/>
      <c r="L63" s="91">
        <v>0.25</v>
      </c>
      <c r="M63" s="3"/>
    </row>
    <row r="64" spans="1:13" ht="28.9" customHeight="1" x14ac:dyDescent="0.25">
      <c r="A64" s="82">
        <v>6058</v>
      </c>
      <c r="B64" s="86" t="s">
        <v>64</v>
      </c>
      <c r="C64" s="3"/>
      <c r="D64" s="87">
        <v>42030</v>
      </c>
      <c r="E64" s="95">
        <v>42037</v>
      </c>
      <c r="F64" s="88"/>
      <c r="G64" s="3" t="s">
        <v>207</v>
      </c>
      <c r="H64" s="89" t="s">
        <v>52</v>
      </c>
      <c r="I64" s="3" t="s">
        <v>41</v>
      </c>
      <c r="J64" s="90"/>
      <c r="K64" s="90"/>
      <c r="L64" s="91">
        <f>0.5+0.25</f>
        <v>0.75</v>
      </c>
      <c r="M64" s="3"/>
    </row>
    <row r="65" spans="1:13" ht="28.9" customHeight="1" x14ac:dyDescent="0.25">
      <c r="A65" s="82">
        <v>6059</v>
      </c>
      <c r="B65" s="86" t="s">
        <v>208</v>
      </c>
      <c r="C65" s="3"/>
      <c r="D65" s="87">
        <v>42030</v>
      </c>
      <c r="E65" s="95">
        <v>42037</v>
      </c>
      <c r="F65" s="88"/>
      <c r="G65" s="3" t="s">
        <v>209</v>
      </c>
      <c r="H65" s="89" t="s">
        <v>10</v>
      </c>
      <c r="I65" s="3" t="s">
        <v>38</v>
      </c>
      <c r="J65" s="90"/>
      <c r="K65" s="90"/>
      <c r="L65" s="91">
        <f>0.25+0.5</f>
        <v>0.75</v>
      </c>
      <c r="M65" s="3"/>
    </row>
    <row r="66" spans="1:13" ht="28.9" customHeight="1" x14ac:dyDescent="0.25">
      <c r="A66" s="83">
        <v>6060</v>
      </c>
      <c r="B66" s="86" t="s">
        <v>211</v>
      </c>
      <c r="C66" s="3"/>
      <c r="D66" s="87">
        <v>42030</v>
      </c>
      <c r="E66" s="95">
        <v>42067</v>
      </c>
      <c r="F66" s="88">
        <v>42058</v>
      </c>
      <c r="G66" s="3" t="s">
        <v>212</v>
      </c>
      <c r="H66" s="89" t="s">
        <v>6</v>
      </c>
      <c r="I66" s="3" t="s">
        <v>37</v>
      </c>
      <c r="J66" s="90">
        <v>3.57</v>
      </c>
      <c r="K66" s="90" t="s">
        <v>42</v>
      </c>
      <c r="L66" s="91"/>
      <c r="M66" s="3"/>
    </row>
    <row r="67" spans="1:13" ht="28.9" customHeight="1" x14ac:dyDescent="0.25">
      <c r="A67" s="81">
        <v>6061</v>
      </c>
      <c r="B67" s="86" t="s">
        <v>213</v>
      </c>
      <c r="C67" s="3"/>
      <c r="D67" s="87">
        <v>42030</v>
      </c>
      <c r="E67" s="95">
        <v>42037</v>
      </c>
      <c r="F67" s="88"/>
      <c r="G67" s="3" t="s">
        <v>214</v>
      </c>
      <c r="H67" s="89" t="s">
        <v>22</v>
      </c>
      <c r="I67" s="3" t="s">
        <v>39</v>
      </c>
      <c r="J67" s="90"/>
      <c r="K67" s="90"/>
      <c r="L67" s="91">
        <f>1.5+0.75</f>
        <v>2.25</v>
      </c>
      <c r="M67" s="3"/>
    </row>
    <row r="68" spans="1:13" ht="28.9" customHeight="1" x14ac:dyDescent="0.25">
      <c r="A68" s="82">
        <v>6062</v>
      </c>
      <c r="B68" s="86" t="s">
        <v>218</v>
      </c>
      <c r="C68" s="3"/>
      <c r="D68" s="87">
        <v>42031</v>
      </c>
      <c r="E68" s="95">
        <v>42068</v>
      </c>
      <c r="F68" s="88">
        <v>42059</v>
      </c>
      <c r="G68" s="3" t="s">
        <v>219</v>
      </c>
      <c r="H68" s="89" t="s">
        <v>23</v>
      </c>
      <c r="I68" s="3" t="s">
        <v>39</v>
      </c>
      <c r="J68" s="90">
        <v>15.58</v>
      </c>
      <c r="K68" s="90" t="s">
        <v>43</v>
      </c>
      <c r="L68" s="91">
        <f>1.5+0.75</f>
        <v>2.25</v>
      </c>
      <c r="M68" s="3"/>
    </row>
    <row r="69" spans="1:13" ht="28.9" customHeight="1" x14ac:dyDescent="0.25">
      <c r="A69" s="83">
        <v>6063</v>
      </c>
      <c r="B69" s="86" t="s">
        <v>220</v>
      </c>
      <c r="C69" s="3"/>
      <c r="D69" s="87">
        <v>42031</v>
      </c>
      <c r="E69" s="95">
        <v>42068</v>
      </c>
      <c r="F69" s="88">
        <v>42059</v>
      </c>
      <c r="G69" s="3" t="s">
        <v>221</v>
      </c>
      <c r="H69" s="89" t="s">
        <v>29</v>
      </c>
      <c r="I69" s="3" t="s">
        <v>39</v>
      </c>
      <c r="J69" s="90">
        <v>34.1</v>
      </c>
      <c r="K69" s="90" t="s">
        <v>43</v>
      </c>
      <c r="L69" s="91">
        <f>2+0.5+1.25+2+1.25+1.5+0.5+5.25+1+2</f>
        <v>17.25</v>
      </c>
      <c r="M69" s="3"/>
    </row>
    <row r="70" spans="1:13" ht="28.9" customHeight="1" x14ac:dyDescent="0.25">
      <c r="A70" s="83">
        <v>6064</v>
      </c>
      <c r="B70" s="86" t="s">
        <v>222</v>
      </c>
      <c r="C70" s="3"/>
      <c r="D70" s="87">
        <v>42031</v>
      </c>
      <c r="E70" s="95">
        <v>42038</v>
      </c>
      <c r="F70" s="88"/>
      <c r="G70" s="3" t="s">
        <v>223</v>
      </c>
      <c r="H70" s="89" t="s">
        <v>21</v>
      </c>
      <c r="I70" s="3" t="s">
        <v>41</v>
      </c>
      <c r="J70" s="90"/>
      <c r="K70" s="90"/>
      <c r="L70" s="91">
        <f>1.5+0.75</f>
        <v>2.25</v>
      </c>
      <c r="M70" s="3"/>
    </row>
    <row r="71" spans="1:13" ht="28.9" customHeight="1" x14ac:dyDescent="0.25">
      <c r="A71" s="81">
        <v>6065</v>
      </c>
      <c r="B71" s="86" t="s">
        <v>222</v>
      </c>
      <c r="C71" s="3"/>
      <c r="D71" s="87">
        <v>42031</v>
      </c>
      <c r="E71" s="95">
        <v>42068</v>
      </c>
      <c r="F71" s="88">
        <v>42059</v>
      </c>
      <c r="G71" s="3" t="s">
        <v>224</v>
      </c>
      <c r="H71" s="89" t="s">
        <v>5</v>
      </c>
      <c r="I71" s="3" t="s">
        <v>39</v>
      </c>
      <c r="J71" s="90"/>
      <c r="K71" s="90"/>
      <c r="L71" s="91">
        <f>6.25+0.5+0.75</f>
        <v>7.5</v>
      </c>
      <c r="M71" s="3"/>
    </row>
    <row r="72" spans="1:13" ht="28.9" customHeight="1" x14ac:dyDescent="0.25">
      <c r="A72" s="82">
        <v>6066</v>
      </c>
      <c r="B72" s="86" t="s">
        <v>222</v>
      </c>
      <c r="C72" s="3"/>
      <c r="D72" s="87">
        <v>42031</v>
      </c>
      <c r="E72" s="95">
        <v>42038</v>
      </c>
      <c r="F72" s="88"/>
      <c r="G72" s="3" t="s">
        <v>225</v>
      </c>
      <c r="H72" s="89" t="s">
        <v>23</v>
      </c>
      <c r="I72" s="3" t="s">
        <v>41</v>
      </c>
      <c r="J72" s="90"/>
      <c r="K72" s="90"/>
      <c r="L72" s="91">
        <f>1+0.75</f>
        <v>1.75</v>
      </c>
      <c r="M72" s="3"/>
    </row>
    <row r="73" spans="1:13" ht="28.9" customHeight="1" x14ac:dyDescent="0.25">
      <c r="A73" s="82">
        <v>6067</v>
      </c>
      <c r="B73" s="86" t="s">
        <v>226</v>
      </c>
      <c r="C73" s="3"/>
      <c r="D73" s="87">
        <v>42031</v>
      </c>
      <c r="E73" s="95">
        <v>42068</v>
      </c>
      <c r="F73" s="88">
        <v>42059</v>
      </c>
      <c r="G73" s="3" t="s">
        <v>227</v>
      </c>
      <c r="H73" s="89" t="s">
        <v>23</v>
      </c>
      <c r="I73" s="3" t="s">
        <v>39</v>
      </c>
      <c r="J73" s="90"/>
      <c r="K73" s="90"/>
      <c r="L73" s="91">
        <f>3+0.75</f>
        <v>3.75</v>
      </c>
      <c r="M73" s="3"/>
    </row>
    <row r="74" spans="1:13" ht="28.9" customHeight="1" x14ac:dyDescent="0.25">
      <c r="A74" s="83">
        <v>6068</v>
      </c>
      <c r="B74" s="86" t="s">
        <v>228</v>
      </c>
      <c r="C74" s="3"/>
      <c r="D74" s="87">
        <v>42032</v>
      </c>
      <c r="E74" s="95">
        <v>42039</v>
      </c>
      <c r="F74" s="88"/>
      <c r="G74" s="3" t="s">
        <v>229</v>
      </c>
      <c r="H74" s="89" t="s">
        <v>24</v>
      </c>
      <c r="I74" s="3" t="s">
        <v>37</v>
      </c>
      <c r="J74" s="90">
        <v>63.58</v>
      </c>
      <c r="K74" s="90" t="s">
        <v>42</v>
      </c>
      <c r="L74" s="91">
        <v>0.75</v>
      </c>
      <c r="M74" s="3"/>
    </row>
    <row r="75" spans="1:13" ht="28.9" customHeight="1" x14ac:dyDescent="0.25">
      <c r="A75" s="82">
        <v>6069</v>
      </c>
      <c r="B75" s="86" t="s">
        <v>230</v>
      </c>
      <c r="C75" s="3" t="s">
        <v>231</v>
      </c>
      <c r="D75" s="87">
        <v>42032</v>
      </c>
      <c r="E75" s="95">
        <v>42069</v>
      </c>
      <c r="F75" s="88">
        <v>42060</v>
      </c>
      <c r="G75" s="3" t="s">
        <v>232</v>
      </c>
      <c r="H75" s="89" t="s">
        <v>6</v>
      </c>
      <c r="I75" s="3" t="s">
        <v>39</v>
      </c>
      <c r="J75" s="90">
        <v>40.19</v>
      </c>
      <c r="K75" s="90" t="s">
        <v>43</v>
      </c>
      <c r="L75" s="91"/>
      <c r="M75" s="3"/>
    </row>
    <row r="76" spans="1:13" ht="28.9" customHeight="1" x14ac:dyDescent="0.25">
      <c r="A76" s="81">
        <v>6070</v>
      </c>
      <c r="B76" s="86" t="s">
        <v>233</v>
      </c>
      <c r="C76" s="3"/>
      <c r="D76" s="87">
        <v>42032</v>
      </c>
      <c r="E76" s="95">
        <v>42039</v>
      </c>
      <c r="F76" s="88"/>
      <c r="G76" s="3" t="s">
        <v>234</v>
      </c>
      <c r="H76" s="89" t="s">
        <v>52</v>
      </c>
      <c r="I76" s="3" t="s">
        <v>41</v>
      </c>
      <c r="J76" s="90"/>
      <c r="K76" s="90"/>
      <c r="L76" s="91">
        <f>0.25+0.25</f>
        <v>0.5</v>
      </c>
      <c r="M76" s="3"/>
    </row>
    <row r="77" spans="1:13" ht="28.9" customHeight="1" x14ac:dyDescent="0.25">
      <c r="A77" s="83">
        <v>6071</v>
      </c>
      <c r="B77" s="86" t="s">
        <v>235</v>
      </c>
      <c r="C77" s="3" t="s">
        <v>158</v>
      </c>
      <c r="D77" s="87">
        <v>42032</v>
      </c>
      <c r="E77" s="95">
        <v>42069</v>
      </c>
      <c r="F77" s="88">
        <v>42060</v>
      </c>
      <c r="G77" s="3" t="s">
        <v>236</v>
      </c>
      <c r="H77" s="89" t="s">
        <v>6</v>
      </c>
      <c r="I77" s="3" t="s">
        <v>39</v>
      </c>
      <c r="J77" s="90">
        <v>45.95</v>
      </c>
      <c r="K77" s="90" t="s">
        <v>42</v>
      </c>
      <c r="L77" s="91"/>
      <c r="M77" s="3"/>
    </row>
    <row r="78" spans="1:13" ht="28.9" customHeight="1" x14ac:dyDescent="0.25">
      <c r="A78" s="82">
        <v>6072</v>
      </c>
      <c r="B78" s="86" t="s">
        <v>237</v>
      </c>
      <c r="C78" s="3" t="s">
        <v>238</v>
      </c>
      <c r="D78" s="87">
        <v>42033</v>
      </c>
      <c r="E78" s="95">
        <v>42072</v>
      </c>
      <c r="F78" s="88">
        <v>42062</v>
      </c>
      <c r="G78" s="3" t="s">
        <v>239</v>
      </c>
      <c r="H78" s="89" t="s">
        <v>6</v>
      </c>
      <c r="I78" s="3" t="s">
        <v>37</v>
      </c>
      <c r="J78" s="90">
        <v>9.86</v>
      </c>
      <c r="K78" s="90" t="s">
        <v>43</v>
      </c>
      <c r="L78" s="91"/>
      <c r="M78" s="3"/>
    </row>
    <row r="79" spans="1:13" ht="28.9" customHeight="1" x14ac:dyDescent="0.25">
      <c r="A79" s="83">
        <v>6073</v>
      </c>
      <c r="B79" s="86" t="s">
        <v>169</v>
      </c>
      <c r="C79" s="3" t="s">
        <v>170</v>
      </c>
      <c r="D79" s="87">
        <v>42033</v>
      </c>
      <c r="E79" s="95">
        <v>42040</v>
      </c>
      <c r="F79" s="88"/>
      <c r="G79" s="3" t="s">
        <v>240</v>
      </c>
      <c r="H79" s="89" t="s">
        <v>23</v>
      </c>
      <c r="I79" s="3" t="s">
        <v>37</v>
      </c>
      <c r="J79" s="90"/>
      <c r="K79" s="90"/>
      <c r="L79" s="91">
        <f>0.5+0.5</f>
        <v>1</v>
      </c>
      <c r="M79" s="3"/>
    </row>
    <row r="80" spans="1:13" ht="28.9" customHeight="1" x14ac:dyDescent="0.25">
      <c r="A80" s="81">
        <v>6074</v>
      </c>
      <c r="B80" s="86" t="s">
        <v>118</v>
      </c>
      <c r="C80" s="3"/>
      <c r="D80" s="87">
        <v>42033</v>
      </c>
      <c r="E80" s="95">
        <v>42040</v>
      </c>
      <c r="F80" s="88"/>
      <c r="G80" s="3" t="s">
        <v>241</v>
      </c>
      <c r="H80" s="89" t="s">
        <v>24</v>
      </c>
      <c r="I80" s="3" t="s">
        <v>39</v>
      </c>
      <c r="J80" s="90"/>
      <c r="K80" s="90"/>
      <c r="L80" s="91">
        <f>1+0.75</f>
        <v>1.75</v>
      </c>
      <c r="M80" s="3"/>
    </row>
    <row r="81" spans="1:13" ht="28.9" customHeight="1" x14ac:dyDescent="0.25">
      <c r="A81" s="97">
        <v>6075</v>
      </c>
      <c r="B81" s="86" t="s">
        <v>189</v>
      </c>
      <c r="C81" s="3" t="s">
        <v>190</v>
      </c>
      <c r="D81" s="87">
        <v>42033</v>
      </c>
      <c r="E81" s="95">
        <v>42040</v>
      </c>
      <c r="F81" s="88"/>
      <c r="G81" s="3" t="s">
        <v>243</v>
      </c>
      <c r="H81" s="89" t="s">
        <v>22</v>
      </c>
      <c r="I81" s="3" t="s">
        <v>39</v>
      </c>
      <c r="J81" s="90"/>
      <c r="K81" s="90"/>
      <c r="L81" s="91"/>
      <c r="M81" s="3"/>
    </row>
    <row r="82" spans="1:13" ht="28.9" customHeight="1" x14ac:dyDescent="0.25">
      <c r="A82" s="103">
        <v>6076</v>
      </c>
      <c r="B82" s="86" t="s">
        <v>244</v>
      </c>
      <c r="C82" s="3"/>
      <c r="D82" s="87">
        <v>42034</v>
      </c>
      <c r="E82" s="95">
        <v>42041</v>
      </c>
      <c r="F82" s="88"/>
      <c r="G82" s="3" t="s">
        <v>245</v>
      </c>
      <c r="H82" s="89" t="s">
        <v>52</v>
      </c>
      <c r="I82" s="3" t="s">
        <v>41</v>
      </c>
      <c r="J82" s="90"/>
      <c r="K82" s="90"/>
      <c r="L82" s="91">
        <v>0.5</v>
      </c>
      <c r="M82" s="3"/>
    </row>
    <row r="83" spans="1:13" ht="28.9" customHeight="1" x14ac:dyDescent="0.25">
      <c r="A83" s="96">
        <v>6077</v>
      </c>
      <c r="B83" s="86" t="s">
        <v>144</v>
      </c>
      <c r="C83" s="3" t="s">
        <v>145</v>
      </c>
      <c r="D83" s="87">
        <v>42034</v>
      </c>
      <c r="E83" s="95">
        <v>42041</v>
      </c>
      <c r="F83" s="88"/>
      <c r="G83" s="3" t="s">
        <v>246</v>
      </c>
      <c r="H83" s="89" t="s">
        <v>9</v>
      </c>
      <c r="I83" s="3" t="s">
        <v>37</v>
      </c>
      <c r="J83" s="90">
        <v>3.07</v>
      </c>
      <c r="K83" s="90" t="s">
        <v>42</v>
      </c>
      <c r="L83" s="91">
        <f>1+0.75</f>
        <v>1.75</v>
      </c>
      <c r="M83" s="3"/>
    </row>
    <row r="84" spans="1:13" ht="28.9" customHeight="1" x14ac:dyDescent="0.25">
      <c r="A84" s="97">
        <v>6078</v>
      </c>
      <c r="B84" s="86" t="s">
        <v>187</v>
      </c>
      <c r="C84" s="3" t="s">
        <v>188</v>
      </c>
      <c r="D84" s="87">
        <v>42034</v>
      </c>
      <c r="E84" s="95">
        <v>42072</v>
      </c>
      <c r="F84" s="88">
        <v>42062</v>
      </c>
      <c r="G84" s="3" t="s">
        <v>247</v>
      </c>
      <c r="H84" s="89" t="s">
        <v>9</v>
      </c>
      <c r="I84" s="3" t="s">
        <v>39</v>
      </c>
      <c r="J84" s="90">
        <v>125.55</v>
      </c>
      <c r="K84" s="90" t="s">
        <v>42</v>
      </c>
      <c r="L84" s="91">
        <f>17+2.5+2.5+2</f>
        <v>24</v>
      </c>
      <c r="M84" s="3">
        <f>0.5+0.5+0.5+2</f>
        <v>3.5</v>
      </c>
    </row>
    <row r="85" spans="1:13" ht="28.9" customHeight="1" x14ac:dyDescent="0.25">
      <c r="A85" s="103">
        <v>6079</v>
      </c>
      <c r="B85" s="86" t="s">
        <v>248</v>
      </c>
      <c r="C85" s="3"/>
      <c r="D85" s="87">
        <v>42034</v>
      </c>
      <c r="E85" s="95">
        <v>42041</v>
      </c>
      <c r="F85" s="88"/>
      <c r="G85" s="3" t="s">
        <v>249</v>
      </c>
      <c r="H85" s="89" t="s">
        <v>52</v>
      </c>
      <c r="I85" s="3"/>
      <c r="J85" s="90"/>
      <c r="K85" s="90"/>
      <c r="L85" s="91">
        <v>0.5</v>
      </c>
      <c r="M85" s="3"/>
    </row>
    <row r="86" spans="1:13" ht="28.9" customHeight="1" x14ac:dyDescent="0.25">
      <c r="A86" s="101"/>
      <c r="B86" s="38"/>
      <c r="C86" s="4"/>
      <c r="D86" s="5"/>
      <c r="E86" s="54"/>
      <c r="F86" s="6"/>
      <c r="G86" s="4"/>
      <c r="H86" s="22"/>
      <c r="I86" s="4"/>
      <c r="J86" s="7"/>
      <c r="K86" s="7"/>
      <c r="L86" s="34" t="s">
        <v>57</v>
      </c>
      <c r="M86" s="4"/>
    </row>
    <row r="87" spans="1:13" ht="28.9" customHeight="1" x14ac:dyDescent="0.25">
      <c r="A87" s="46"/>
      <c r="B87" s="38"/>
      <c r="C87" s="4"/>
      <c r="D87" s="5"/>
      <c r="E87" s="54"/>
      <c r="F87" s="6"/>
      <c r="G87" s="4"/>
      <c r="H87" s="22"/>
      <c r="I87" s="4"/>
      <c r="J87" s="7"/>
      <c r="K87" s="7"/>
      <c r="L87" s="34"/>
      <c r="M87" s="4"/>
    </row>
    <row r="88" spans="1:13" s="79" customFormat="1" ht="28.9" customHeight="1" x14ac:dyDescent="0.25">
      <c r="A88" s="46" t="s">
        <v>61</v>
      </c>
      <c r="B88" s="38"/>
      <c r="C88" s="4"/>
      <c r="D88" s="5"/>
      <c r="E88" s="54"/>
      <c r="F88" s="6"/>
      <c r="G88" s="4"/>
      <c r="H88" s="22"/>
      <c r="I88" s="4"/>
      <c r="J88" s="7">
        <f>SUM(J3:J60)</f>
        <v>468.76</v>
      </c>
      <c r="K88" s="7"/>
      <c r="L88" s="7">
        <f>SUM(L3:L60)*26</f>
        <v>2808</v>
      </c>
      <c r="M88" s="7">
        <f>SUM(M3:M60)*26</f>
        <v>104</v>
      </c>
    </row>
    <row r="89" spans="1:13" ht="28.9" customHeight="1" x14ac:dyDescent="0.25">
      <c r="A89" s="131" t="s">
        <v>215</v>
      </c>
      <c r="B89" s="132"/>
      <c r="C89" s="4"/>
      <c r="D89" s="5"/>
      <c r="E89" s="54"/>
      <c r="F89" s="6"/>
      <c r="G89" s="4"/>
      <c r="H89" s="22"/>
      <c r="I89" s="4"/>
      <c r="J89" s="7"/>
      <c r="K89" s="7"/>
      <c r="L89" s="34"/>
      <c r="M89" s="4"/>
    </row>
    <row r="90" spans="1:13" ht="28.9" customHeight="1" x14ac:dyDescent="0.25">
      <c r="A90" s="46"/>
      <c r="B90" s="38" t="s">
        <v>216</v>
      </c>
      <c r="C90" s="4"/>
      <c r="D90" s="5">
        <v>42031</v>
      </c>
      <c r="E90" s="54">
        <v>42031</v>
      </c>
      <c r="F90" s="6"/>
      <c r="G90" s="4" t="s">
        <v>217</v>
      </c>
      <c r="H90" s="22"/>
      <c r="I90" s="4"/>
      <c r="J90" s="7"/>
      <c r="K90" s="7"/>
      <c r="L90" s="34"/>
      <c r="M90" s="4"/>
    </row>
    <row r="91" spans="1:13" ht="28.9" customHeight="1" x14ac:dyDescent="0.25">
      <c r="A91" s="46"/>
      <c r="B91" s="38"/>
      <c r="C91" s="4"/>
      <c r="D91" s="5"/>
      <c r="E91" s="54"/>
      <c r="F91" s="6"/>
      <c r="G91" s="4"/>
      <c r="H91" s="22"/>
      <c r="I91" s="4"/>
      <c r="J91" s="7"/>
      <c r="K91" s="7"/>
      <c r="L91" s="34"/>
      <c r="M91" s="4"/>
    </row>
    <row r="92" spans="1:13" ht="28.9" customHeight="1" x14ac:dyDescent="0.25">
      <c r="A92" s="40" t="s">
        <v>15</v>
      </c>
      <c r="B92" s="19"/>
      <c r="C92" s="19"/>
      <c r="D92" s="57"/>
      <c r="E92" s="57"/>
      <c r="F92" s="58"/>
      <c r="G92" s="56"/>
      <c r="H92" s="56"/>
      <c r="I92" s="56"/>
      <c r="J92" s="59"/>
      <c r="K92" s="59"/>
      <c r="L92" s="60"/>
      <c r="M92" s="56"/>
    </row>
    <row r="93" spans="1:13" ht="28.9" customHeight="1" x14ac:dyDescent="0.25">
      <c r="A93" s="70" t="s">
        <v>58</v>
      </c>
      <c r="B93" s="3" t="s">
        <v>13</v>
      </c>
      <c r="C93" s="67" t="s">
        <v>56</v>
      </c>
      <c r="D93" s="57"/>
      <c r="E93" s="57"/>
      <c r="F93" s="58"/>
      <c r="G93" s="56"/>
      <c r="H93" s="56"/>
      <c r="I93" s="56"/>
      <c r="J93" s="59"/>
      <c r="K93" s="59"/>
      <c r="L93" s="60"/>
      <c r="M93" s="56"/>
    </row>
    <row r="94" spans="1:13" ht="28.9" customHeight="1" x14ac:dyDescent="0.25">
      <c r="A94" s="69" t="s">
        <v>59</v>
      </c>
      <c r="B94" s="21" t="s">
        <v>51</v>
      </c>
      <c r="C94" s="80" t="s">
        <v>27</v>
      </c>
      <c r="D94" s="57"/>
      <c r="E94" s="57"/>
      <c r="F94" s="58"/>
      <c r="G94" s="56"/>
      <c r="H94" s="56"/>
      <c r="I94" s="56"/>
      <c r="J94" s="59"/>
      <c r="K94" s="59"/>
      <c r="L94" s="60"/>
      <c r="M94" s="56"/>
    </row>
    <row r="95" spans="1:13" ht="28.9" customHeight="1" x14ac:dyDescent="0.25">
      <c r="A95" s="64" t="s">
        <v>60</v>
      </c>
      <c r="B95" s="4" t="s">
        <v>14</v>
      </c>
      <c r="C95" s="128" t="s">
        <v>2100</v>
      </c>
      <c r="D95" s="57"/>
      <c r="E95" s="57"/>
      <c r="F95" s="58"/>
      <c r="G95" s="56"/>
      <c r="H95" s="56"/>
      <c r="I95" s="56"/>
      <c r="J95" s="59"/>
      <c r="K95" s="59"/>
      <c r="L95" s="60"/>
      <c r="M95" s="56"/>
    </row>
    <row r="96" spans="1:13" ht="28.9" customHeight="1" x14ac:dyDescent="0.25">
      <c r="A96" s="31" t="s">
        <v>48</v>
      </c>
      <c r="B96" s="63" t="s">
        <v>49</v>
      </c>
      <c r="C96" s="129" t="s">
        <v>54</v>
      </c>
      <c r="D96" s="57"/>
      <c r="E96" s="57"/>
      <c r="F96" s="58"/>
      <c r="G96" s="56"/>
      <c r="H96" s="56"/>
      <c r="I96" s="56"/>
      <c r="J96" s="59"/>
      <c r="K96" s="59"/>
      <c r="L96" s="60"/>
      <c r="M96" s="56"/>
    </row>
    <row r="97" spans="1:13" ht="28.9" customHeight="1" x14ac:dyDescent="0.25">
      <c r="A97" s="46"/>
      <c r="B97" s="55"/>
      <c r="C97" s="56"/>
      <c r="D97" s="57"/>
      <c r="E97" s="57"/>
      <c r="F97" s="58"/>
      <c r="G97" s="56"/>
      <c r="H97" s="56"/>
      <c r="I97" s="56"/>
      <c r="J97" s="59"/>
      <c r="K97" s="59"/>
      <c r="L97" s="60"/>
      <c r="M97" s="56"/>
    </row>
    <row r="98" spans="1:13" ht="28.9" customHeight="1" x14ac:dyDescent="0.25">
      <c r="A98" s="46"/>
      <c r="B98" s="55"/>
      <c r="C98" s="56"/>
      <c r="D98" s="57"/>
      <c r="E98" s="57"/>
      <c r="F98" s="58"/>
      <c r="G98" s="56"/>
      <c r="H98" s="56"/>
      <c r="I98" s="56"/>
      <c r="J98" s="59"/>
      <c r="K98" s="59"/>
      <c r="L98" s="60"/>
      <c r="M98" s="56"/>
    </row>
    <row r="99" spans="1:13" ht="28.9" customHeight="1" x14ac:dyDescent="0.25">
      <c r="A99" s="46"/>
      <c r="B99" s="55"/>
      <c r="C99" s="56"/>
      <c r="D99" s="57"/>
      <c r="E99" s="57"/>
      <c r="F99" s="58"/>
      <c r="G99" s="56"/>
      <c r="H99" s="56"/>
      <c r="I99" s="56"/>
      <c r="J99" s="59"/>
      <c r="K99" s="59"/>
      <c r="L99" s="60"/>
      <c r="M99" s="56"/>
    </row>
    <row r="100" spans="1:13" ht="28.9" customHeight="1" x14ac:dyDescent="0.25">
      <c r="A100" s="46"/>
      <c r="B100" s="55"/>
      <c r="C100" s="56"/>
      <c r="D100" s="57"/>
      <c r="E100" s="57"/>
      <c r="F100" s="58"/>
      <c r="G100" s="56"/>
      <c r="H100" s="56"/>
      <c r="I100" s="56"/>
      <c r="J100" s="59"/>
      <c r="K100" s="59"/>
      <c r="L100" s="60"/>
      <c r="M100" s="56"/>
    </row>
    <row r="101" spans="1:13" ht="28.9" customHeight="1" x14ac:dyDescent="0.25">
      <c r="A101" s="46"/>
      <c r="B101" s="55"/>
      <c r="C101" s="56"/>
      <c r="D101" s="57"/>
      <c r="E101" s="57"/>
      <c r="F101" s="58"/>
      <c r="G101" s="56"/>
      <c r="H101" s="56"/>
      <c r="I101" s="56"/>
      <c r="J101" s="59"/>
      <c r="K101" s="59"/>
      <c r="L101" s="60"/>
      <c r="M101" s="56"/>
    </row>
    <row r="102" spans="1:13" ht="28.9" customHeight="1" x14ac:dyDescent="0.25">
      <c r="A102" s="46"/>
      <c r="B102" s="55"/>
      <c r="C102" s="56"/>
      <c r="D102" s="57"/>
      <c r="E102" s="57"/>
      <c r="F102" s="58"/>
      <c r="G102" s="56"/>
      <c r="H102" s="56"/>
      <c r="I102" s="56"/>
      <c r="J102" s="59"/>
      <c r="K102" s="59"/>
      <c r="L102" s="60"/>
      <c r="M102" s="56"/>
    </row>
    <row r="103" spans="1:13" ht="28.9" customHeight="1" x14ac:dyDescent="0.25">
      <c r="A103" s="46"/>
      <c r="B103" s="55"/>
      <c r="C103" s="56"/>
      <c r="D103" s="57"/>
      <c r="E103" s="57"/>
      <c r="F103" s="58"/>
      <c r="G103" s="56"/>
      <c r="H103" s="56"/>
      <c r="I103" s="56"/>
      <c r="J103" s="59"/>
      <c r="K103" s="59"/>
      <c r="L103" s="60"/>
      <c r="M103" s="56"/>
    </row>
    <row r="104" spans="1:13" ht="28.9" customHeight="1" x14ac:dyDescent="0.25">
      <c r="A104" s="46"/>
      <c r="B104" s="55"/>
      <c r="C104" s="56"/>
      <c r="D104" s="57"/>
      <c r="E104" s="57"/>
      <c r="F104" s="58"/>
      <c r="G104" s="56"/>
      <c r="H104" s="56"/>
      <c r="I104" s="56"/>
      <c r="J104" s="59"/>
      <c r="K104" s="59"/>
      <c r="L104" s="60"/>
      <c r="M104" s="56"/>
    </row>
    <row r="105" spans="1:13" ht="28.9" customHeight="1" x14ac:dyDescent="0.25">
      <c r="A105" s="46"/>
      <c r="B105" s="55"/>
      <c r="C105" s="56"/>
      <c r="D105" s="57"/>
      <c r="E105" s="57"/>
      <c r="F105" s="58"/>
      <c r="G105" s="56"/>
      <c r="H105" s="56"/>
      <c r="I105" s="56"/>
      <c r="J105" s="59"/>
      <c r="K105" s="59"/>
      <c r="L105" s="60"/>
      <c r="M105" s="56"/>
    </row>
    <row r="106" spans="1:13" ht="28.9" customHeight="1" x14ac:dyDescent="0.25">
      <c r="A106" s="46"/>
      <c r="B106" s="55"/>
      <c r="C106" s="56"/>
      <c r="D106" s="57"/>
      <c r="E106" s="57"/>
      <c r="F106" s="58"/>
      <c r="G106" s="56"/>
      <c r="H106" s="56"/>
      <c r="I106" s="56"/>
      <c r="J106" s="59"/>
      <c r="K106" s="59"/>
      <c r="L106" s="60"/>
      <c r="M106" s="56"/>
    </row>
    <row r="107" spans="1:13" ht="28.9" customHeight="1" x14ac:dyDescent="0.25">
      <c r="A107" s="46"/>
      <c r="B107" s="55"/>
      <c r="C107" s="56"/>
      <c r="D107" s="57"/>
      <c r="E107" s="57"/>
      <c r="F107" s="58"/>
      <c r="G107" s="56"/>
      <c r="H107" s="56"/>
      <c r="I107" s="56"/>
      <c r="J107" s="59"/>
      <c r="K107" s="59"/>
      <c r="L107" s="60"/>
      <c r="M107" s="56"/>
    </row>
    <row r="108" spans="1:13" ht="28.9" customHeight="1" x14ac:dyDescent="0.25">
      <c r="A108" s="46"/>
      <c r="B108" s="55"/>
      <c r="C108" s="56"/>
      <c r="D108" s="57"/>
      <c r="E108" s="57"/>
      <c r="F108" s="58"/>
      <c r="G108" s="56"/>
      <c r="H108" s="56"/>
      <c r="I108" s="56"/>
      <c r="J108" s="59"/>
      <c r="K108" s="59"/>
      <c r="L108" s="60"/>
      <c r="M108" s="56"/>
    </row>
    <row r="109" spans="1:13" ht="28.9" customHeight="1" x14ac:dyDescent="0.25">
      <c r="A109" s="46"/>
      <c r="B109" s="55"/>
      <c r="C109" s="56"/>
      <c r="D109" s="57"/>
      <c r="E109" s="57"/>
      <c r="F109" s="58"/>
      <c r="G109" s="56"/>
      <c r="H109" s="56"/>
      <c r="I109" s="56"/>
      <c r="J109" s="59"/>
      <c r="K109" s="59"/>
      <c r="L109" s="60"/>
      <c r="M109" s="56"/>
    </row>
    <row r="110" spans="1:13" ht="28.9" customHeight="1" x14ac:dyDescent="0.25">
      <c r="A110" s="43"/>
      <c r="B110" s="55"/>
      <c r="C110" s="56"/>
      <c r="D110" s="57"/>
      <c r="E110" s="57"/>
      <c r="F110" s="58"/>
      <c r="G110" s="56"/>
      <c r="H110" s="56"/>
      <c r="I110" s="56"/>
      <c r="J110" s="59"/>
      <c r="K110" s="59"/>
      <c r="L110" s="60"/>
      <c r="M110" s="56"/>
    </row>
    <row r="111" spans="1:13" ht="28.9" customHeight="1" x14ac:dyDescent="0.25">
      <c r="A111" s="43"/>
      <c r="B111" s="55"/>
      <c r="C111" s="56"/>
      <c r="D111" s="57"/>
      <c r="E111" s="57"/>
      <c r="F111" s="58"/>
      <c r="G111" s="56"/>
      <c r="H111" s="56"/>
      <c r="I111" s="56"/>
      <c r="J111" s="59"/>
      <c r="K111" s="59"/>
      <c r="L111" s="60"/>
      <c r="M111" s="56"/>
    </row>
    <row r="112" spans="1:13" ht="28.9" customHeight="1" x14ac:dyDescent="0.25">
      <c r="A112" s="43"/>
      <c r="B112" s="55"/>
      <c r="C112" s="56"/>
      <c r="D112" s="57"/>
      <c r="E112" s="57"/>
      <c r="F112" s="58"/>
      <c r="G112" s="56"/>
      <c r="H112" s="56"/>
      <c r="I112" s="56"/>
      <c r="J112" s="59"/>
      <c r="K112" s="59"/>
      <c r="L112" s="60"/>
      <c r="M112" s="56"/>
    </row>
    <row r="113" spans="1:13" ht="28.9" customHeight="1" x14ac:dyDescent="0.25">
      <c r="A113" s="43"/>
      <c r="B113" s="55"/>
      <c r="C113" s="56"/>
      <c r="D113" s="57"/>
      <c r="E113" s="57"/>
      <c r="F113" s="58"/>
      <c r="G113" s="56"/>
      <c r="H113" s="56"/>
      <c r="I113" s="56"/>
      <c r="J113" s="59"/>
      <c r="K113" s="59"/>
      <c r="L113" s="60"/>
      <c r="M113" s="56"/>
    </row>
    <row r="114" spans="1:13" ht="28.9" customHeight="1" x14ac:dyDescent="0.25">
      <c r="A114" s="43"/>
      <c r="B114" s="55"/>
      <c r="C114" s="56"/>
      <c r="D114" s="57"/>
      <c r="E114" s="57"/>
      <c r="F114" s="58"/>
      <c r="G114" s="56"/>
      <c r="H114" s="56"/>
      <c r="I114" s="56"/>
      <c r="J114" s="59"/>
      <c r="K114" s="59"/>
      <c r="L114" s="60"/>
      <c r="M114" s="56"/>
    </row>
    <row r="115" spans="1:13" ht="28.9" customHeight="1" x14ac:dyDescent="0.25">
      <c r="A115" s="43"/>
      <c r="B115" s="55"/>
      <c r="C115" s="56"/>
      <c r="D115" s="57"/>
      <c r="E115" s="57"/>
      <c r="F115" s="58"/>
      <c r="G115" s="56"/>
      <c r="H115" s="56"/>
      <c r="I115" s="56"/>
      <c r="J115" s="59"/>
      <c r="K115" s="59"/>
      <c r="L115" s="60"/>
      <c r="M115" s="56"/>
    </row>
    <row r="116" spans="1:13" ht="28.9" customHeight="1" x14ac:dyDescent="0.25">
      <c r="A116" s="43"/>
      <c r="B116" s="38"/>
      <c r="C116" s="4"/>
      <c r="D116" s="5"/>
      <c r="E116" s="5"/>
      <c r="F116" s="6"/>
      <c r="G116" s="4"/>
      <c r="H116" s="22"/>
      <c r="I116" s="4"/>
      <c r="J116" s="7"/>
      <c r="K116" s="7"/>
      <c r="L116" s="34"/>
      <c r="M116" s="4"/>
    </row>
    <row r="117" spans="1:13" ht="28.9" customHeight="1" x14ac:dyDescent="0.25">
      <c r="A117" s="43"/>
      <c r="B117" s="38"/>
      <c r="C117" s="4"/>
      <c r="D117" s="5"/>
      <c r="E117" s="5"/>
      <c r="F117" s="6"/>
      <c r="G117" s="4"/>
      <c r="H117" s="22"/>
      <c r="I117" s="4"/>
      <c r="J117" s="7"/>
      <c r="K117" s="7"/>
      <c r="L117" s="34"/>
      <c r="M117" s="4"/>
    </row>
    <row r="118" spans="1:13" ht="28.9" customHeight="1" x14ac:dyDescent="0.25">
      <c r="A118" s="43"/>
      <c r="B118" s="38"/>
      <c r="C118" s="4"/>
      <c r="D118" s="5"/>
      <c r="E118" s="5"/>
      <c r="F118" s="6"/>
      <c r="G118" s="4"/>
      <c r="H118" s="22"/>
      <c r="I118" s="4"/>
      <c r="J118" s="7"/>
      <c r="K118" s="7"/>
      <c r="L118" s="34"/>
      <c r="M118" s="4"/>
    </row>
    <row r="119" spans="1:13" x14ac:dyDescent="0.25">
      <c r="A119" s="43"/>
      <c r="B119" s="38"/>
      <c r="C119" s="4"/>
      <c r="D119" s="5"/>
      <c r="E119" s="5"/>
      <c r="F119" s="6"/>
      <c r="G119" s="4"/>
      <c r="H119" s="22"/>
      <c r="I119" s="4"/>
      <c r="J119" s="7"/>
      <c r="K119" s="7"/>
      <c r="L119" s="34"/>
      <c r="M119" s="4"/>
    </row>
    <row r="120" spans="1:13" x14ac:dyDescent="0.25">
      <c r="A120" s="43"/>
      <c r="B120" s="38"/>
      <c r="C120" s="4"/>
      <c r="D120" s="5"/>
      <c r="E120" s="5"/>
      <c r="F120" s="6"/>
      <c r="G120" s="4"/>
      <c r="H120" s="22"/>
      <c r="I120" s="4"/>
      <c r="J120" s="7"/>
      <c r="K120" s="7"/>
      <c r="L120" s="34"/>
      <c r="M120" s="4"/>
    </row>
    <row r="121" spans="1:13" x14ac:dyDescent="0.25">
      <c r="A121" s="43"/>
      <c r="B121" s="38"/>
      <c r="C121" s="4"/>
      <c r="D121" s="5"/>
      <c r="E121" s="5"/>
      <c r="F121" s="6"/>
      <c r="G121" s="4"/>
      <c r="H121" s="22"/>
      <c r="I121" s="4"/>
      <c r="J121" s="7"/>
      <c r="K121" s="7"/>
      <c r="L121" s="34"/>
      <c r="M121" s="4"/>
    </row>
    <row r="122" spans="1:13" x14ac:dyDescent="0.25">
      <c r="A122" s="43"/>
      <c r="B122" s="38"/>
      <c r="C122" s="4"/>
      <c r="D122" s="5"/>
      <c r="E122" s="5"/>
      <c r="F122" s="6"/>
      <c r="G122" s="4"/>
      <c r="H122" s="22"/>
      <c r="I122" s="4"/>
      <c r="J122" s="7"/>
      <c r="K122" s="7"/>
      <c r="L122" s="34"/>
      <c r="M122" s="4"/>
    </row>
    <row r="123" spans="1:13" x14ac:dyDescent="0.25">
      <c r="A123" s="43"/>
      <c r="B123" s="38"/>
      <c r="C123" s="4"/>
      <c r="D123" s="5"/>
      <c r="E123" s="5"/>
      <c r="F123" s="6"/>
      <c r="G123" s="4"/>
      <c r="H123" s="22"/>
      <c r="I123" s="4"/>
      <c r="J123" s="7"/>
      <c r="K123" s="7"/>
      <c r="L123" s="34"/>
      <c r="M123" s="4"/>
    </row>
    <row r="124" spans="1:13" x14ac:dyDescent="0.25">
      <c r="A124" s="43"/>
      <c r="B124" s="38"/>
      <c r="C124" s="4"/>
      <c r="D124" s="5"/>
      <c r="E124" s="5"/>
      <c r="F124" s="6"/>
      <c r="G124" s="4"/>
      <c r="H124" s="22"/>
      <c r="I124" s="4"/>
      <c r="J124" s="7"/>
      <c r="K124" s="7"/>
      <c r="L124" s="34"/>
      <c r="M124" s="4"/>
    </row>
    <row r="125" spans="1:13" x14ac:dyDescent="0.25">
      <c r="A125" s="43"/>
      <c r="B125" s="38"/>
      <c r="C125" s="4"/>
      <c r="D125" s="5"/>
      <c r="E125" s="5"/>
      <c r="F125" s="6"/>
      <c r="G125" s="4"/>
      <c r="H125" s="22"/>
      <c r="I125" s="4"/>
      <c r="J125" s="7"/>
      <c r="K125" s="7"/>
      <c r="L125" s="34"/>
      <c r="M125" s="4"/>
    </row>
    <row r="126" spans="1:13" x14ac:dyDescent="0.25">
      <c r="A126" s="43"/>
      <c r="B126" s="38"/>
      <c r="C126" s="4"/>
      <c r="D126" s="5"/>
      <c r="E126" s="5"/>
      <c r="F126" s="6"/>
      <c r="G126" s="4"/>
      <c r="H126" s="22"/>
      <c r="I126" s="4"/>
      <c r="J126" s="7"/>
      <c r="K126" s="7"/>
      <c r="L126" s="34"/>
      <c r="M126" s="4"/>
    </row>
    <row r="127" spans="1:13" x14ac:dyDescent="0.25">
      <c r="A127" s="43"/>
      <c r="B127" s="61"/>
      <c r="C127" s="4"/>
      <c r="D127" s="5"/>
      <c r="E127" s="5"/>
      <c r="F127" s="6"/>
      <c r="G127" s="4"/>
      <c r="H127" s="22"/>
      <c r="I127" s="4"/>
      <c r="J127" s="7"/>
      <c r="K127" s="7"/>
      <c r="L127" s="34"/>
      <c r="M127" s="4"/>
    </row>
    <row r="128" spans="1:13" x14ac:dyDescent="0.25">
      <c r="A128" s="43"/>
      <c r="B128" s="61"/>
      <c r="C128" s="4"/>
      <c r="D128" s="5"/>
      <c r="E128" s="5"/>
      <c r="F128" s="6"/>
      <c r="G128" s="4"/>
      <c r="H128" s="22"/>
      <c r="I128" s="4"/>
      <c r="J128" s="7"/>
      <c r="K128" s="7"/>
      <c r="L128" s="34"/>
      <c r="M128" s="4"/>
    </row>
    <row r="129" spans="1:13" x14ac:dyDescent="0.25">
      <c r="A129" s="43"/>
      <c r="B129" s="38"/>
      <c r="C129" s="4"/>
      <c r="D129" s="5"/>
      <c r="E129" s="5"/>
      <c r="F129" s="6"/>
      <c r="G129" s="4"/>
      <c r="H129" s="22"/>
      <c r="I129" s="4"/>
      <c r="J129" s="7"/>
      <c r="K129" s="7"/>
      <c r="L129" s="34"/>
      <c r="M129" s="4"/>
    </row>
    <row r="130" spans="1:13" x14ac:dyDescent="0.25">
      <c r="A130" s="43"/>
      <c r="B130" s="38"/>
      <c r="C130" s="5"/>
      <c r="D130" s="5"/>
      <c r="E130" s="6"/>
      <c r="F130" s="5"/>
      <c r="G130" s="62"/>
      <c r="H130" s="4"/>
      <c r="I130" s="7"/>
      <c r="J130" s="7"/>
      <c r="K130" s="4"/>
      <c r="L130" s="34"/>
      <c r="M130" s="8"/>
    </row>
    <row r="131" spans="1:13" x14ac:dyDescent="0.25">
      <c r="A131" s="43"/>
      <c r="B131" s="38"/>
      <c r="C131" s="5"/>
      <c r="D131" s="5"/>
      <c r="E131" s="6"/>
      <c r="F131" s="4"/>
      <c r="G131" s="22"/>
      <c r="H131" s="4"/>
      <c r="I131" s="7"/>
      <c r="J131" s="7"/>
      <c r="K131" s="4"/>
      <c r="L131" s="34"/>
      <c r="M131" s="8"/>
    </row>
    <row r="132" spans="1:13" x14ac:dyDescent="0.25">
      <c r="A132" s="43"/>
      <c r="B132" s="38"/>
      <c r="C132" s="5"/>
      <c r="D132" s="5"/>
      <c r="E132" s="6"/>
      <c r="F132" s="4"/>
      <c r="G132" s="44"/>
      <c r="H132" s="4"/>
      <c r="I132" s="7"/>
      <c r="J132" s="7"/>
      <c r="K132" s="4"/>
      <c r="L132" s="34"/>
      <c r="M132" s="8"/>
    </row>
    <row r="133" spans="1:13" x14ac:dyDescent="0.25">
      <c r="A133" s="43"/>
      <c r="B133" s="38"/>
      <c r="C133" s="5"/>
      <c r="D133" s="5"/>
      <c r="E133" s="6"/>
      <c r="F133" s="4"/>
      <c r="G133" s="22"/>
      <c r="H133" s="4"/>
      <c r="I133" s="7"/>
      <c r="J133" s="7"/>
      <c r="K133" s="4"/>
      <c r="L133" s="34"/>
      <c r="M133" s="8"/>
    </row>
    <row r="134" spans="1:13" x14ac:dyDescent="0.25">
      <c r="A134" s="43"/>
      <c r="B134" s="38"/>
      <c r="C134" s="5"/>
      <c r="D134" s="5"/>
      <c r="E134" s="6"/>
      <c r="F134" s="4"/>
      <c r="G134" s="22"/>
      <c r="H134" s="4"/>
      <c r="I134" s="7"/>
      <c r="J134" s="7"/>
      <c r="K134" s="4"/>
      <c r="L134" s="34"/>
      <c r="M134" s="8"/>
    </row>
    <row r="135" spans="1:13" x14ac:dyDescent="0.25">
      <c r="A135" s="43"/>
      <c r="B135" s="38"/>
      <c r="C135" s="5"/>
      <c r="D135" s="5"/>
      <c r="E135" s="6"/>
      <c r="F135" s="4"/>
      <c r="G135" s="22"/>
      <c r="H135" s="4"/>
      <c r="I135" s="7"/>
      <c r="J135" s="7"/>
      <c r="K135" s="4"/>
      <c r="L135" s="34"/>
      <c r="M135" s="8"/>
    </row>
    <row r="136" spans="1:13" x14ac:dyDescent="0.25">
      <c r="A136" s="43"/>
      <c r="B136" s="38"/>
      <c r="C136" s="5"/>
      <c r="D136" s="5"/>
      <c r="E136" s="6"/>
      <c r="F136" s="4"/>
      <c r="G136" s="22"/>
      <c r="H136" s="4"/>
      <c r="I136" s="7"/>
      <c r="J136" s="7"/>
      <c r="K136" s="4"/>
      <c r="L136" s="34"/>
      <c r="M136" s="8"/>
    </row>
    <row r="137" spans="1:13" x14ac:dyDescent="0.25">
      <c r="A137" s="43"/>
      <c r="B137" s="38"/>
      <c r="C137" s="5"/>
      <c r="D137" s="5"/>
      <c r="E137" s="6"/>
      <c r="F137" s="4"/>
      <c r="G137" s="22"/>
      <c r="H137" s="4"/>
      <c r="I137" s="7"/>
      <c r="J137" s="7"/>
      <c r="K137" s="4"/>
      <c r="L137" s="34"/>
      <c r="M137" s="8"/>
    </row>
    <row r="138" spans="1:13" x14ac:dyDescent="0.25">
      <c r="A138" s="43"/>
      <c r="B138" s="38"/>
      <c r="C138" s="5"/>
      <c r="D138" s="5"/>
      <c r="E138" s="6"/>
      <c r="F138" s="4"/>
      <c r="G138" s="22"/>
      <c r="H138" s="4"/>
      <c r="I138" s="7"/>
      <c r="J138" s="7"/>
      <c r="K138" s="4"/>
      <c r="L138" s="34"/>
      <c r="M138" s="8"/>
    </row>
    <row r="139" spans="1:13" x14ac:dyDescent="0.25">
      <c r="A139" s="43"/>
      <c r="B139" s="61"/>
      <c r="C139" s="4"/>
      <c r="D139" s="5"/>
      <c r="E139" s="5"/>
      <c r="F139" s="6"/>
      <c r="G139" s="4"/>
      <c r="H139" s="22"/>
      <c r="I139" s="4"/>
      <c r="J139" s="7"/>
      <c r="K139" s="7"/>
      <c r="L139" s="34"/>
      <c r="M139" s="4"/>
    </row>
    <row r="140" spans="1:13" x14ac:dyDescent="0.25">
      <c r="A140" s="43"/>
      <c r="B140" s="61"/>
      <c r="C140" s="4"/>
      <c r="D140" s="5"/>
      <c r="E140" s="5"/>
      <c r="F140" s="6"/>
      <c r="G140" s="4"/>
      <c r="H140" s="22"/>
      <c r="I140" s="4"/>
      <c r="J140" s="7"/>
      <c r="K140" s="7"/>
      <c r="L140" s="34"/>
      <c r="M140" s="4"/>
    </row>
    <row r="141" spans="1:13" x14ac:dyDescent="0.25">
      <c r="A141" s="43"/>
      <c r="B141" s="61"/>
      <c r="C141" s="4"/>
      <c r="D141" s="5"/>
      <c r="E141" s="5"/>
      <c r="F141" s="6"/>
      <c r="G141" s="4"/>
      <c r="H141" s="22"/>
      <c r="I141" s="4"/>
      <c r="J141" s="7"/>
      <c r="K141" s="7"/>
      <c r="L141" s="34"/>
      <c r="M141" s="4"/>
    </row>
    <row r="142" spans="1:13" x14ac:dyDescent="0.25">
      <c r="A142" s="43"/>
      <c r="B142" s="45"/>
      <c r="C142" s="22"/>
      <c r="D142" s="47"/>
      <c r="E142" s="47"/>
      <c r="F142" s="48"/>
      <c r="G142" s="22"/>
      <c r="H142" s="22"/>
      <c r="I142" s="22"/>
      <c r="J142" s="49"/>
      <c r="K142" s="49"/>
      <c r="L142" s="50"/>
      <c r="M142" s="22"/>
    </row>
    <row r="143" spans="1:13" x14ac:dyDescent="0.25">
      <c r="A143" s="43"/>
      <c r="B143" s="61"/>
      <c r="C143" s="4"/>
      <c r="D143" s="5"/>
      <c r="E143" s="5"/>
      <c r="F143" s="6"/>
      <c r="G143" s="4"/>
      <c r="H143" s="22"/>
      <c r="I143" s="4"/>
      <c r="J143" s="7"/>
      <c r="K143" s="7"/>
      <c r="L143" s="34"/>
      <c r="M143" s="4"/>
    </row>
    <row r="144" spans="1:13" x14ac:dyDescent="0.25">
      <c r="A144" s="43"/>
      <c r="B144" s="61"/>
      <c r="C144" s="4"/>
      <c r="D144" s="5"/>
      <c r="E144" s="5"/>
      <c r="F144" s="6"/>
      <c r="G144" s="4"/>
      <c r="H144" s="22"/>
      <c r="I144" s="4"/>
      <c r="J144" s="7"/>
      <c r="K144" s="7"/>
      <c r="L144" s="34"/>
      <c r="M144" s="4"/>
    </row>
    <row r="145" spans="1:13" x14ac:dyDescent="0.25">
      <c r="A145" s="43"/>
      <c r="B145" s="61"/>
      <c r="C145" s="4"/>
      <c r="D145" s="5"/>
      <c r="E145" s="5"/>
      <c r="F145" s="6"/>
      <c r="G145" s="4"/>
      <c r="H145" s="22"/>
      <c r="I145" s="4"/>
      <c r="J145" s="7"/>
      <c r="K145" s="7"/>
      <c r="L145" s="34"/>
      <c r="M145" s="4"/>
    </row>
    <row r="146" spans="1:13" x14ac:dyDescent="0.25">
      <c r="A146" s="43"/>
      <c r="B146" s="61"/>
      <c r="C146" s="4"/>
      <c r="D146" s="5"/>
      <c r="E146" s="5"/>
      <c r="F146" s="6"/>
      <c r="G146" s="4"/>
      <c r="H146" s="22"/>
      <c r="I146" s="4"/>
      <c r="J146" s="7"/>
      <c r="K146" s="7"/>
      <c r="L146" s="34"/>
      <c r="M146" s="4"/>
    </row>
    <row r="147" spans="1:13" x14ac:dyDescent="0.25">
      <c r="A147" s="43"/>
      <c r="B147" s="61"/>
      <c r="C147" s="4"/>
      <c r="D147" s="5"/>
      <c r="E147" s="5"/>
      <c r="F147" s="6"/>
      <c r="G147" s="4"/>
      <c r="H147" s="22"/>
      <c r="I147" s="4"/>
      <c r="J147" s="7"/>
      <c r="K147" s="7"/>
      <c r="L147" s="34"/>
      <c r="M147" s="4"/>
    </row>
    <row r="148" spans="1:13" x14ac:dyDescent="0.25">
      <c r="A148" s="43"/>
      <c r="B148" s="38"/>
      <c r="C148" s="5"/>
      <c r="D148" s="5"/>
      <c r="E148" s="5"/>
      <c r="F148" s="4"/>
      <c r="G148" s="22"/>
      <c r="H148" s="4"/>
      <c r="I148" s="7"/>
      <c r="J148" s="7"/>
      <c r="K148" s="4"/>
      <c r="L148" s="34"/>
      <c r="M148" s="8"/>
    </row>
    <row r="149" spans="1:13" x14ac:dyDescent="0.25">
      <c r="A149" s="39"/>
      <c r="B149" s="24"/>
      <c r="C149" s="24"/>
      <c r="D149" s="25"/>
      <c r="E149" s="23"/>
      <c r="F149" s="26"/>
      <c r="G149" s="23"/>
      <c r="H149" s="27"/>
      <c r="I149" s="27"/>
      <c r="J149" s="23"/>
      <c r="K149" s="35"/>
      <c r="L149" s="28"/>
      <c r="M149" s="23"/>
    </row>
    <row r="150" spans="1:13" x14ac:dyDescent="0.25">
      <c r="A150" s="12"/>
      <c r="B150" s="19"/>
      <c r="C150" s="19"/>
      <c r="D150" s="20"/>
      <c r="E150" s="13"/>
      <c r="F150" s="1"/>
      <c r="G150" s="13"/>
      <c r="H150" s="14">
        <f>SUM(J19:J163)</f>
        <v>78197.52</v>
      </c>
      <c r="I150" s="14"/>
      <c r="J150" s="2">
        <f>SUM(L19:L163)*26</f>
        <v>76966.5</v>
      </c>
      <c r="K150" s="32">
        <f>SUM(M19:M163)*26</f>
        <v>2944.5</v>
      </c>
      <c r="L150" s="15"/>
      <c r="M150" s="30"/>
    </row>
    <row r="151" spans="1:13" x14ac:dyDescent="0.25">
      <c r="A151" s="12"/>
      <c r="B151" s="19"/>
      <c r="C151" s="19"/>
      <c r="D151" s="20"/>
      <c r="E151" s="13"/>
      <c r="F151" s="1"/>
      <c r="G151" s="13"/>
      <c r="H151" s="14"/>
      <c r="I151" s="14"/>
      <c r="J151" s="2"/>
      <c r="K151" s="32"/>
      <c r="L151" s="15"/>
      <c r="M151" s="30"/>
    </row>
    <row r="152" spans="1:13" x14ac:dyDescent="0.25">
      <c r="A152" s="12"/>
      <c r="B152" s="19"/>
      <c r="C152" s="19"/>
      <c r="D152" s="20"/>
      <c r="E152" s="13"/>
      <c r="F152" s="1"/>
      <c r="G152" s="13"/>
      <c r="H152" s="14"/>
      <c r="I152" s="14"/>
      <c r="J152" s="1"/>
      <c r="K152" s="32"/>
      <c r="L152" s="15"/>
      <c r="M152" s="30"/>
    </row>
    <row r="153" spans="1:13" x14ac:dyDescent="0.25">
      <c r="A153" s="40" t="s">
        <v>15</v>
      </c>
      <c r="B153" s="19"/>
      <c r="C153" s="19"/>
      <c r="D153" s="20"/>
      <c r="E153" s="13"/>
      <c r="F153" s="29"/>
      <c r="G153" s="13"/>
      <c r="H153" s="14"/>
      <c r="I153" s="14"/>
      <c r="J153" s="1"/>
      <c r="K153" s="32"/>
      <c r="L153" s="15"/>
      <c r="M153" s="30"/>
    </row>
    <row r="154" spans="1:13" ht="30" x14ac:dyDescent="0.25">
      <c r="A154" s="41" t="s">
        <v>50</v>
      </c>
      <c r="B154" s="3" t="s">
        <v>13</v>
      </c>
      <c r="C154" s="67" t="s">
        <v>55</v>
      </c>
      <c r="D154" s="20"/>
      <c r="E154" s="13"/>
      <c r="F154" s="29"/>
      <c r="G154" s="13"/>
      <c r="H154" s="14"/>
      <c r="I154" s="14"/>
      <c r="J154" s="1"/>
      <c r="K154" s="32"/>
      <c r="L154" s="15"/>
      <c r="M154" s="30"/>
    </row>
    <row r="155" spans="1:13" ht="30" x14ac:dyDescent="0.25">
      <c r="A155" s="42"/>
      <c r="B155" s="21" t="s">
        <v>51</v>
      </c>
      <c r="C155" s="19"/>
      <c r="D155" s="20"/>
      <c r="E155" s="13"/>
      <c r="F155" s="29"/>
      <c r="G155" s="13"/>
      <c r="H155" s="14"/>
      <c r="I155" s="14"/>
      <c r="J155" s="1"/>
      <c r="K155" s="32"/>
      <c r="L155" s="15"/>
      <c r="M155" s="30"/>
    </row>
    <row r="156" spans="1:13" ht="30" x14ac:dyDescent="0.25">
      <c r="A156" s="64"/>
      <c r="B156" s="4" t="s">
        <v>14</v>
      </c>
      <c r="C156" s="19"/>
      <c r="D156" s="20"/>
      <c r="E156" s="13"/>
      <c r="F156" s="29"/>
      <c r="G156" s="13"/>
      <c r="H156" s="14"/>
      <c r="I156" s="14"/>
      <c r="J156" s="1"/>
      <c r="K156" s="32"/>
      <c r="L156" s="15"/>
      <c r="M156" s="30"/>
    </row>
    <row r="157" spans="1:13" x14ac:dyDescent="0.25">
      <c r="A157" s="31" t="s">
        <v>48</v>
      </c>
      <c r="B157" s="63" t="s">
        <v>49</v>
      </c>
      <c r="C157" s="65"/>
      <c r="D157" s="65"/>
      <c r="E157" s="65"/>
      <c r="F157" s="66"/>
      <c r="G157" s="65"/>
      <c r="H157" s="65"/>
      <c r="I157" s="65"/>
      <c r="J157" s="65"/>
      <c r="K157" s="65"/>
      <c r="L157" s="65"/>
      <c r="M157" s="65"/>
    </row>
  </sheetData>
  <sheetProtection algorithmName="SHA-512" hashValue="ObLYXd3nSpDuBwjDQq+q1BuccpriP8DYEivCul1w6d4Lo6NM9D0i0rjUiGIB2R+YUxEqOxnG7uUSJ4q36/J17g==" saltValue="NMSDqZbF6SAgj4kusO7YMA==" spinCount="100000" sheet="1" selectLockedCells="1" sort="0" autoFilter="0" selectUnlockedCells="1"/>
  <mergeCells count="1">
    <mergeCell ref="A89:B89"/>
  </mergeCells>
  <dataValidations count="4">
    <dataValidation type="list" allowBlank="1" showInputMessage="1" showErrorMessage="1" sqref="F150:G156">
      <formula1>#REF!</formula1>
    </dataValidation>
    <dataValidation type="list" allowBlank="1" showErrorMessage="1" sqref="I2">
      <formula1>$J$102:$J$163</formula1>
    </dataValidation>
    <dataValidation type="textLength" allowBlank="1" showInputMessage="1" showErrorMessage="1" error="This cell is limited to 95 characters.  Please revise your entry.  Thank you." sqref="F132:F140 E149 F148 G3:G131">
      <formula1>1</formula1>
      <formula2>95</formula2>
    </dataValidation>
    <dataValidation type="list" allowBlank="1" showInputMessage="1" showErrorMessage="1" sqref="J132:J140 J148:K148 K3:K147 F149:G149 H3:I148">
      <formula1>#REF!</formula1>
    </dataValidation>
  </dataValidations>
  <hyperlinks>
    <hyperlink ref="A3" r:id="rId1" display="2015\5997 Capitano"/>
    <hyperlink ref="A4" r:id="rId2" display="2015\5998 Monighan"/>
    <hyperlink ref="A5" r:id="rId3" display="2015\5999 Sakin"/>
    <hyperlink ref="A6" r:id="rId4" display="2015\January\6000 MacDonald"/>
    <hyperlink ref="A7" r:id="rId5" display="2015\January\6001 Broadbent"/>
    <hyperlink ref="A8" r:id="rId6" display="2015\January\6002 Barbacci"/>
    <hyperlink ref="A9" r:id="rId7" display="2015\January\6003 Wemple"/>
    <hyperlink ref="A10" r:id="rId8" display="2015\January\6004 Farr"/>
    <hyperlink ref="A11" r:id="rId9" display="2015\January\6005 Stewart"/>
    <hyperlink ref="A12" r:id="rId10" display="2015\January\6006 Younger"/>
    <hyperlink ref="A14" r:id="rId11" display="2015\January\6008 Beveridge"/>
    <hyperlink ref="A17" r:id="rId12" display="2015\January\6011 Steinmeier"/>
    <hyperlink ref="A16" r:id="rId13" display="2015\January\6010 Cahalan"/>
    <hyperlink ref="A18" r:id="rId14" display="2015\January\6012 Dodick"/>
    <hyperlink ref="A13" r:id="rId15" display="2015\January\6007 Callahan"/>
    <hyperlink ref="A15" r:id="rId16" display="2015\January\6009 Mercuri"/>
    <hyperlink ref="A19" r:id="rId17" display="2015\January\6013 Jaiyeola"/>
    <hyperlink ref="A20" r:id="rId18" display="2015\January\6014 Scicchitano"/>
    <hyperlink ref="A21" r:id="rId19" display="2015\January\6015 Franzen"/>
    <hyperlink ref="A22" r:id="rId20" display="2015\January\6016 Franzen"/>
    <hyperlink ref="A23" r:id="rId21" display="2015\January\6017 Franzen"/>
    <hyperlink ref="A24" r:id="rId22" display="2015\January\6018 Franzen"/>
    <hyperlink ref="A25" r:id="rId23" display="2015\January\6019 Franzen"/>
    <hyperlink ref="A26" r:id="rId24" display="2015\January\6020 Franzen"/>
    <hyperlink ref="A27" r:id="rId25" display="2015\January\6021 Bradley"/>
    <hyperlink ref="A28" r:id="rId26" display="2015\January\6022 Cofield"/>
    <hyperlink ref="A29" r:id="rId27" display="2015\January\6023 Meilton"/>
    <hyperlink ref="A30" r:id="rId28" display="2015\January\6024 Wolfe"/>
    <hyperlink ref="A32" r:id="rId29" display="2015\January\6026 Franchi"/>
    <hyperlink ref="A33" r:id="rId30" display="2015\January\6027 Zupancic"/>
    <hyperlink ref="A34" r:id="rId31" display="2015\January\6028 Sinkiewicz"/>
    <hyperlink ref="A35" r:id="rId32" display="2015\January\6029 Broadbent"/>
    <hyperlink ref="A36" r:id="rId33" display="2015\January\6030 Adams"/>
    <hyperlink ref="A37" r:id="rId34" display="2015\January\6031 Possenti"/>
    <hyperlink ref="A38" r:id="rId35" display="2015\January\6032 Acharya"/>
    <hyperlink ref="A39" r:id="rId36" display="2015\January\6033 O'Boyle"/>
    <hyperlink ref="A40" r:id="rId37" display="2015\January\6034 Bell"/>
    <hyperlink ref="A41" r:id="rId38" display="2015\January\6035 Fuzeto"/>
    <hyperlink ref="A42" r:id="rId39" display="2015\January\6036 Knight"/>
    <hyperlink ref="A43" r:id="rId40" display="2015\January\6037 DiAngelus"/>
    <hyperlink ref="A44" r:id="rId41" display="2015\January\6038 Rosenberg"/>
    <hyperlink ref="A45" r:id="rId42" display="2015\January\6039 Mellen"/>
    <hyperlink ref="A46" r:id="rId43" display="2015\January\6040 Wistuba"/>
    <hyperlink ref="A47" r:id="rId44" display="2015\January\6041 Ness"/>
    <hyperlink ref="A48" r:id="rId45" display="2015\January\6042 Hatchett"/>
    <hyperlink ref="A49" r:id="rId46" display="2015\January\6043 Abrokwa-Johnson"/>
    <hyperlink ref="A50" r:id="rId47" display="2015\January\6044 Kahn"/>
    <hyperlink ref="A51" r:id="rId48" display="2015\January\6045 Shapiro"/>
    <hyperlink ref="A52" r:id="rId49" display="2015\January\6046 Haigh"/>
    <hyperlink ref="A53" r:id="rId50" display="2015\January\6047 Balgowan"/>
    <hyperlink ref="A54" r:id="rId51" display="2015\January\6048 Duffy"/>
    <hyperlink ref="A55" r:id="rId52" display="2015\January\6049 Okuniewski"/>
    <hyperlink ref="A56" r:id="rId53" display="2015\January\6050 Vallone"/>
    <hyperlink ref="A57" r:id="rId54" display="2015\January\6051 Wolfe"/>
    <hyperlink ref="A58" r:id="rId55" display="2015\January\6052 Wolfe"/>
    <hyperlink ref="A59" r:id="rId56" display="2015\January\6053 Wolfe"/>
    <hyperlink ref="A60:A61" r:id="rId57" display="2015\January\6054 Park"/>
    <hyperlink ref="A61" r:id="rId58" display="2015\January\6055 Park"/>
    <hyperlink ref="A62" r:id="rId59" display="2015\January\6056 Turley"/>
    <hyperlink ref="A63" r:id="rId60" display="2015\January\6057 Zullo"/>
    <hyperlink ref="A64" r:id="rId61" display="2015\January\6058 Monighan"/>
    <hyperlink ref="A65" r:id="rId62" display="2015\January\6059 Craig"/>
    <hyperlink ref="A66" r:id="rId63" display="2015\January\6060 Dobron"/>
    <hyperlink ref="A67" r:id="rId64" display="2015\January\6061 Barnes"/>
    <hyperlink ref="A68" r:id="rId65" display="2015\January\6062 Lloyd"/>
    <hyperlink ref="A69" r:id="rId66" display="2015\January\6063 Austin"/>
    <hyperlink ref="A70" r:id="rId67" display="2015\January\6064 Waters"/>
    <hyperlink ref="A71" r:id="rId68" display="2015\January\6065 Waters"/>
    <hyperlink ref="A72" r:id="rId69" display="2015\January\6066 Waters"/>
    <hyperlink ref="A73" r:id="rId70" display="2015\January\6067 Fazel"/>
    <hyperlink ref="A74" r:id="rId71" display="2015\January\6068 Kabroth"/>
    <hyperlink ref="A75" r:id="rId72" display="2015\January\6069 Rodgers"/>
    <hyperlink ref="A76" r:id="rId73" display="2015\January\6070 Sicoli"/>
    <hyperlink ref="A77" r:id="rId74" display="2015\January\6071 Kwass"/>
    <hyperlink ref="A79" r:id="rId75" display="2015\January\6073 Wistuba"/>
    <hyperlink ref="A78" r:id="rId76" display="2015\January\6072 Wentworth"/>
    <hyperlink ref="A80" r:id="rId77" display="2015\January\6074 Meilton"/>
  </hyperlinks>
  <pageMargins left="0.7" right="0.7" top="0.75" bottom="0.75" header="0.3" footer="0.3"/>
  <pageSetup scale="52" fitToHeight="0" orientation="landscape" r:id="rId7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0"/>
  <sheetViews>
    <sheetView zoomScale="85" zoomScaleNormal="85" workbookViewId="0">
      <selection activeCell="N1" sqref="N1:N1048576"/>
    </sheetView>
  </sheetViews>
  <sheetFormatPr defaultRowHeight="15" x14ac:dyDescent="0.25"/>
  <cols>
    <col min="1" max="1" width="12.85546875" customWidth="1"/>
    <col min="2" max="2" width="17.140625" customWidth="1"/>
    <col min="3" max="3" width="17" customWidth="1"/>
    <col min="4" max="4" width="14.42578125" customWidth="1"/>
    <col min="5" max="5" width="14.140625" customWidth="1"/>
    <col min="6" max="6" width="11.140625" customWidth="1"/>
    <col min="7" max="7" width="39.140625" customWidth="1"/>
    <col min="8" max="8" width="10.85546875" customWidth="1"/>
    <col min="9" max="9" width="15.140625" customWidth="1"/>
    <col min="10" max="10" width="10.28515625" customWidth="1"/>
    <col min="12" max="12" width="15.42578125" customWidth="1"/>
    <col min="13" max="13" width="11.7109375" customWidth="1"/>
  </cols>
  <sheetData>
    <row r="1" spans="1:13" ht="33.75" x14ac:dyDescent="0.25">
      <c r="A1" s="52" t="s">
        <v>210</v>
      </c>
      <c r="B1" s="36"/>
      <c r="C1" s="9"/>
      <c r="D1" s="10"/>
      <c r="E1" s="10"/>
      <c r="F1" s="11"/>
      <c r="G1" s="12"/>
      <c r="H1" s="1"/>
      <c r="I1" s="13"/>
      <c r="J1" s="14"/>
      <c r="K1" s="14"/>
      <c r="L1" s="32"/>
      <c r="M1" s="1"/>
    </row>
    <row r="2" spans="1:13" ht="30" x14ac:dyDescent="0.25">
      <c r="A2" s="53" t="s">
        <v>0</v>
      </c>
      <c r="B2" s="37" t="s">
        <v>2</v>
      </c>
      <c r="C2" s="16" t="s">
        <v>1</v>
      </c>
      <c r="D2" s="17" t="s">
        <v>45</v>
      </c>
      <c r="E2" s="17" t="s">
        <v>46</v>
      </c>
      <c r="F2" s="17" t="s">
        <v>53</v>
      </c>
      <c r="G2" s="16" t="s">
        <v>47</v>
      </c>
      <c r="H2" s="16" t="s">
        <v>19</v>
      </c>
      <c r="I2" s="16" t="s">
        <v>3</v>
      </c>
      <c r="J2" s="18" t="s">
        <v>4</v>
      </c>
      <c r="K2" s="18" t="s">
        <v>16</v>
      </c>
      <c r="L2" s="33" t="s">
        <v>17</v>
      </c>
      <c r="M2" s="16" t="s">
        <v>18</v>
      </c>
    </row>
    <row r="3" spans="1:13" ht="28.9" customHeight="1" x14ac:dyDescent="0.25">
      <c r="A3" s="83">
        <v>6747</v>
      </c>
      <c r="B3" s="86" t="s">
        <v>1537</v>
      </c>
      <c r="C3" s="3" t="s">
        <v>1538</v>
      </c>
      <c r="D3" s="87">
        <v>42278</v>
      </c>
      <c r="E3" s="87">
        <v>42317</v>
      </c>
      <c r="F3" s="88">
        <v>42307</v>
      </c>
      <c r="G3" s="3" t="s">
        <v>1539</v>
      </c>
      <c r="H3" s="89" t="s">
        <v>23</v>
      </c>
      <c r="I3" s="3" t="s">
        <v>39</v>
      </c>
      <c r="J3" s="90">
        <v>3.79</v>
      </c>
      <c r="K3" s="90"/>
      <c r="L3" s="91">
        <f>1+0.25</f>
        <v>1.25</v>
      </c>
      <c r="M3" s="3">
        <v>0.25</v>
      </c>
    </row>
    <row r="4" spans="1:13" ht="28.9" customHeight="1" x14ac:dyDescent="0.25">
      <c r="A4" s="82">
        <v>6748</v>
      </c>
      <c r="B4" s="86" t="s">
        <v>1319</v>
      </c>
      <c r="C4" s="3" t="s">
        <v>1320</v>
      </c>
      <c r="D4" s="87">
        <v>42279</v>
      </c>
      <c r="E4" s="87">
        <v>42286</v>
      </c>
      <c r="F4" s="88"/>
      <c r="G4" s="3" t="s">
        <v>1552</v>
      </c>
      <c r="H4" s="89"/>
      <c r="I4" s="3" t="s">
        <v>41</v>
      </c>
      <c r="J4" s="90"/>
      <c r="K4" s="90"/>
      <c r="L4" s="91">
        <v>1</v>
      </c>
      <c r="M4" s="3"/>
    </row>
    <row r="5" spans="1:13" ht="28.9" customHeight="1" x14ac:dyDescent="0.25">
      <c r="A5" s="121">
        <v>6749</v>
      </c>
      <c r="B5" s="86" t="s">
        <v>1551</v>
      </c>
      <c r="C5" s="3"/>
      <c r="D5" s="87">
        <v>42279</v>
      </c>
      <c r="E5" s="87">
        <v>42286</v>
      </c>
      <c r="F5" s="88"/>
      <c r="G5" s="3" t="s">
        <v>1553</v>
      </c>
      <c r="H5" s="89" t="s">
        <v>24</v>
      </c>
      <c r="I5" s="3" t="s">
        <v>39</v>
      </c>
      <c r="J5" s="90">
        <v>10.14</v>
      </c>
      <c r="K5" s="90" t="s">
        <v>43</v>
      </c>
      <c r="L5" s="91">
        <v>0</v>
      </c>
      <c r="M5" s="3"/>
    </row>
    <row r="6" spans="1:13" ht="28.9" customHeight="1" x14ac:dyDescent="0.25">
      <c r="A6" s="121">
        <v>6750</v>
      </c>
      <c r="B6" s="86" t="s">
        <v>1554</v>
      </c>
      <c r="C6" s="3"/>
      <c r="D6" s="87">
        <v>42279</v>
      </c>
      <c r="E6" s="87">
        <v>42286</v>
      </c>
      <c r="F6" s="88"/>
      <c r="G6" s="3" t="s">
        <v>1555</v>
      </c>
      <c r="H6" s="89" t="s">
        <v>24</v>
      </c>
      <c r="I6" s="3" t="s">
        <v>37</v>
      </c>
      <c r="J6" s="90">
        <v>10.14</v>
      </c>
      <c r="K6" s="90" t="s">
        <v>42</v>
      </c>
      <c r="L6" s="91">
        <v>4</v>
      </c>
      <c r="M6" s="3"/>
    </row>
    <row r="7" spans="1:13" ht="28.9" customHeight="1" x14ac:dyDescent="0.25">
      <c r="A7" s="83">
        <v>6751</v>
      </c>
      <c r="B7" s="86" t="s">
        <v>621</v>
      </c>
      <c r="C7" s="3" t="s">
        <v>1556</v>
      </c>
      <c r="D7" s="87">
        <v>42279</v>
      </c>
      <c r="E7" s="87">
        <v>42286</v>
      </c>
      <c r="F7" s="88"/>
      <c r="G7" s="3" t="s">
        <v>1557</v>
      </c>
      <c r="H7" s="89" t="s">
        <v>23</v>
      </c>
      <c r="I7" s="3" t="s">
        <v>39</v>
      </c>
      <c r="J7" s="90">
        <v>10.14</v>
      </c>
      <c r="K7" s="90" t="s">
        <v>42</v>
      </c>
      <c r="L7" s="91">
        <f>4+0.25</f>
        <v>4.25</v>
      </c>
      <c r="M7" s="3"/>
    </row>
    <row r="8" spans="1:13" ht="28.9" customHeight="1" x14ac:dyDescent="0.25">
      <c r="A8" s="121">
        <v>6752</v>
      </c>
      <c r="B8" s="86" t="s">
        <v>1559</v>
      </c>
      <c r="C8" s="3" t="s">
        <v>1560</v>
      </c>
      <c r="D8" s="87">
        <v>42279</v>
      </c>
      <c r="E8" s="87">
        <v>42331</v>
      </c>
      <c r="F8" s="88">
        <v>42321</v>
      </c>
      <c r="G8" s="3" t="s">
        <v>1561</v>
      </c>
      <c r="H8" s="89"/>
      <c r="I8" s="3" t="s">
        <v>39</v>
      </c>
      <c r="J8" s="90"/>
      <c r="K8" s="90"/>
      <c r="L8" s="91">
        <v>2</v>
      </c>
      <c r="M8" s="3"/>
    </row>
    <row r="9" spans="1:13" ht="28.9" customHeight="1" x14ac:dyDescent="0.25">
      <c r="A9" s="82">
        <v>6753</v>
      </c>
      <c r="B9" s="86" t="s">
        <v>1562</v>
      </c>
      <c r="C9" s="3" t="s">
        <v>1563</v>
      </c>
      <c r="D9" s="87">
        <v>42282</v>
      </c>
      <c r="E9" s="87">
        <v>42290</v>
      </c>
      <c r="F9" s="88"/>
      <c r="G9" s="3" t="s">
        <v>1564</v>
      </c>
      <c r="H9" s="89" t="s">
        <v>6</v>
      </c>
      <c r="I9" s="3" t="s">
        <v>37</v>
      </c>
      <c r="J9" s="90">
        <v>11.34</v>
      </c>
      <c r="K9" s="90" t="s">
        <v>42</v>
      </c>
      <c r="L9" s="91">
        <f>0.75+0.25</f>
        <v>1</v>
      </c>
      <c r="M9" s="3"/>
    </row>
    <row r="10" spans="1:13" ht="28.9" customHeight="1" x14ac:dyDescent="0.25">
      <c r="A10" s="121">
        <v>6754</v>
      </c>
      <c r="B10" s="86" t="s">
        <v>440</v>
      </c>
      <c r="C10" s="3" t="s">
        <v>495</v>
      </c>
      <c r="D10" s="87">
        <v>42282</v>
      </c>
      <c r="E10" s="87">
        <v>42290</v>
      </c>
      <c r="F10" s="88"/>
      <c r="G10" s="3" t="s">
        <v>1565</v>
      </c>
      <c r="H10" s="89" t="s">
        <v>23</v>
      </c>
      <c r="I10" s="3" t="s">
        <v>39</v>
      </c>
      <c r="J10" s="90"/>
      <c r="K10" s="90"/>
      <c r="L10" s="91">
        <f>0.5+0.25</f>
        <v>0.75</v>
      </c>
      <c r="M10" s="3"/>
    </row>
    <row r="11" spans="1:13" ht="28.9" customHeight="1" x14ac:dyDescent="0.25">
      <c r="A11" s="83">
        <v>6755</v>
      </c>
      <c r="B11" s="86" t="s">
        <v>1566</v>
      </c>
      <c r="C11" s="3" t="s">
        <v>1567</v>
      </c>
      <c r="D11" s="87">
        <v>42282</v>
      </c>
      <c r="E11" s="87">
        <v>42290</v>
      </c>
      <c r="F11" s="88"/>
      <c r="G11" s="3" t="s">
        <v>1568</v>
      </c>
      <c r="H11" s="89" t="s">
        <v>24</v>
      </c>
      <c r="I11" s="3" t="s">
        <v>37</v>
      </c>
      <c r="J11" s="90">
        <v>10.14</v>
      </c>
      <c r="K11" s="90" t="s">
        <v>42</v>
      </c>
      <c r="L11" s="91">
        <f>3+0.75</f>
        <v>3.75</v>
      </c>
      <c r="M11" s="3"/>
    </row>
    <row r="12" spans="1:13" ht="28.9" customHeight="1" x14ac:dyDescent="0.25">
      <c r="A12" s="83">
        <v>6756</v>
      </c>
      <c r="B12" s="86" t="s">
        <v>1569</v>
      </c>
      <c r="C12" s="3" t="s">
        <v>1570</v>
      </c>
      <c r="D12" s="87">
        <v>42282</v>
      </c>
      <c r="E12" s="87">
        <v>42320</v>
      </c>
      <c r="F12" s="88">
        <v>42310</v>
      </c>
      <c r="G12" s="3" t="s">
        <v>1571</v>
      </c>
      <c r="H12" s="89" t="s">
        <v>6</v>
      </c>
      <c r="I12" s="3" t="s">
        <v>39</v>
      </c>
      <c r="J12" s="90">
        <v>10.79</v>
      </c>
      <c r="K12" s="90" t="s">
        <v>43</v>
      </c>
      <c r="L12" s="91">
        <f>3+0.75</f>
        <v>3.75</v>
      </c>
      <c r="M12" s="3"/>
    </row>
    <row r="13" spans="1:13" ht="28.9" customHeight="1" x14ac:dyDescent="0.25">
      <c r="A13" s="121">
        <v>6757</v>
      </c>
      <c r="B13" s="86" t="s">
        <v>1578</v>
      </c>
      <c r="C13" s="3"/>
      <c r="D13" s="87">
        <v>42284</v>
      </c>
      <c r="E13" s="87">
        <v>42292</v>
      </c>
      <c r="F13" s="88"/>
      <c r="G13" s="3" t="s">
        <v>1579</v>
      </c>
      <c r="H13" s="89" t="s">
        <v>52</v>
      </c>
      <c r="I13" s="3" t="s">
        <v>38</v>
      </c>
      <c r="J13" s="90"/>
      <c r="K13" s="90"/>
      <c r="L13" s="91">
        <v>0.25</v>
      </c>
      <c r="M13" s="3"/>
    </row>
    <row r="14" spans="1:13" ht="28.9" customHeight="1" x14ac:dyDescent="0.25">
      <c r="A14" s="82">
        <v>6758</v>
      </c>
      <c r="B14" s="86" t="s">
        <v>1580</v>
      </c>
      <c r="C14" s="3" t="s">
        <v>1581</v>
      </c>
      <c r="D14" s="87">
        <v>42284</v>
      </c>
      <c r="E14" s="87">
        <v>42292</v>
      </c>
      <c r="F14" s="88"/>
      <c r="G14" s="3" t="s">
        <v>1582</v>
      </c>
      <c r="H14" s="89" t="s">
        <v>52</v>
      </c>
      <c r="I14" s="3" t="s">
        <v>38</v>
      </c>
      <c r="J14" s="90"/>
      <c r="K14" s="90"/>
      <c r="L14" s="91">
        <v>1.5</v>
      </c>
      <c r="M14" s="3"/>
    </row>
    <row r="15" spans="1:13" ht="28.9" customHeight="1" x14ac:dyDescent="0.25">
      <c r="A15" s="83">
        <v>6759</v>
      </c>
      <c r="B15" s="86" t="s">
        <v>629</v>
      </c>
      <c r="C15" s="3" t="s">
        <v>808</v>
      </c>
      <c r="D15" s="87">
        <v>42284</v>
      </c>
      <c r="E15" s="87">
        <v>42324</v>
      </c>
      <c r="F15" s="88">
        <v>42314</v>
      </c>
      <c r="G15" s="3" t="s">
        <v>1583</v>
      </c>
      <c r="H15" s="89" t="s">
        <v>6</v>
      </c>
      <c r="I15" s="3" t="s">
        <v>41</v>
      </c>
      <c r="J15" s="90"/>
      <c r="K15" s="90"/>
      <c r="L15" s="91">
        <f>1.5+0.25</f>
        <v>1.75</v>
      </c>
      <c r="M15" s="3"/>
    </row>
    <row r="16" spans="1:13" ht="28.9" customHeight="1" x14ac:dyDescent="0.25">
      <c r="A16" s="82">
        <v>6760</v>
      </c>
      <c r="B16" s="86" t="s">
        <v>282</v>
      </c>
      <c r="C16" s="3"/>
      <c r="D16" s="87">
        <v>42284</v>
      </c>
      <c r="E16" s="87">
        <v>42292</v>
      </c>
      <c r="F16" s="88"/>
      <c r="G16" s="3" t="s">
        <v>1584</v>
      </c>
      <c r="H16" s="89" t="s">
        <v>23</v>
      </c>
      <c r="I16" s="3" t="s">
        <v>41</v>
      </c>
      <c r="J16" s="90"/>
      <c r="K16" s="90"/>
      <c r="L16" s="91">
        <f>4+0.25</f>
        <v>4.25</v>
      </c>
      <c r="M16" s="3"/>
    </row>
    <row r="17" spans="1:13" ht="28.9" customHeight="1" x14ac:dyDescent="0.25">
      <c r="A17" s="83">
        <v>6761</v>
      </c>
      <c r="B17" s="86" t="s">
        <v>1585</v>
      </c>
      <c r="C17" s="3" t="s">
        <v>1595</v>
      </c>
      <c r="D17" s="87">
        <v>42285</v>
      </c>
      <c r="E17" s="87">
        <v>42293</v>
      </c>
      <c r="F17" s="88"/>
      <c r="G17" s="3" t="s">
        <v>1586</v>
      </c>
      <c r="H17" s="89"/>
      <c r="I17" s="3" t="s">
        <v>41</v>
      </c>
      <c r="J17" s="90"/>
      <c r="K17" s="90"/>
      <c r="L17" s="91">
        <v>0.5</v>
      </c>
      <c r="M17" s="3"/>
    </row>
    <row r="18" spans="1:13" ht="28.9" customHeight="1" x14ac:dyDescent="0.25">
      <c r="A18" s="121">
        <v>6762</v>
      </c>
      <c r="B18" s="86" t="s">
        <v>1587</v>
      </c>
      <c r="C18" s="3"/>
      <c r="D18" s="87">
        <v>42286</v>
      </c>
      <c r="E18" s="87">
        <v>42296</v>
      </c>
      <c r="F18" s="88"/>
      <c r="G18" s="3" t="s">
        <v>1588</v>
      </c>
      <c r="H18" s="89" t="s">
        <v>9</v>
      </c>
      <c r="I18" s="3" t="s">
        <v>41</v>
      </c>
      <c r="J18" s="90"/>
      <c r="K18" s="90"/>
      <c r="L18" s="91">
        <v>0.5</v>
      </c>
      <c r="M18" s="3"/>
    </row>
    <row r="19" spans="1:13" ht="28.9" customHeight="1" x14ac:dyDescent="0.25">
      <c r="A19" s="121">
        <v>6763</v>
      </c>
      <c r="B19" s="86" t="s">
        <v>1589</v>
      </c>
      <c r="C19" s="3"/>
      <c r="D19" s="87">
        <v>42286</v>
      </c>
      <c r="E19" s="87">
        <v>42296</v>
      </c>
      <c r="F19" s="88"/>
      <c r="G19" s="3" t="s">
        <v>1591</v>
      </c>
      <c r="H19" s="89" t="s">
        <v>52</v>
      </c>
      <c r="I19" s="3" t="s">
        <v>39</v>
      </c>
      <c r="J19" s="90"/>
      <c r="K19" s="90"/>
      <c r="L19" s="91">
        <v>0.5</v>
      </c>
      <c r="M19" s="3"/>
    </row>
    <row r="20" spans="1:13" ht="28.9" customHeight="1" x14ac:dyDescent="0.25">
      <c r="A20" s="121">
        <v>6764</v>
      </c>
      <c r="B20" s="86" t="s">
        <v>1590</v>
      </c>
      <c r="C20" s="3"/>
      <c r="D20" s="87">
        <v>42286</v>
      </c>
      <c r="E20" s="87">
        <v>42296</v>
      </c>
      <c r="F20" s="88"/>
      <c r="G20" s="3" t="s">
        <v>1592</v>
      </c>
      <c r="H20" s="89" t="s">
        <v>52</v>
      </c>
      <c r="I20" s="3" t="s">
        <v>41</v>
      </c>
      <c r="J20" s="90"/>
      <c r="K20" s="90"/>
      <c r="L20" s="91">
        <v>0.5</v>
      </c>
      <c r="M20" s="3"/>
    </row>
    <row r="21" spans="1:13" ht="28.9" customHeight="1" x14ac:dyDescent="0.25">
      <c r="A21" s="121">
        <v>6765</v>
      </c>
      <c r="B21" s="86" t="s">
        <v>1484</v>
      </c>
      <c r="C21" s="3"/>
      <c r="D21" s="87">
        <v>42286</v>
      </c>
      <c r="E21" s="87">
        <v>42296</v>
      </c>
      <c r="F21" s="88"/>
      <c r="G21" s="3" t="s">
        <v>1485</v>
      </c>
      <c r="H21" s="89" t="s">
        <v>52</v>
      </c>
      <c r="I21" s="3" t="s">
        <v>37</v>
      </c>
      <c r="J21" s="90"/>
      <c r="K21" s="90"/>
      <c r="L21" s="91">
        <v>0.5</v>
      </c>
      <c r="M21" s="3"/>
    </row>
    <row r="22" spans="1:13" ht="28.9" customHeight="1" x14ac:dyDescent="0.25">
      <c r="A22" s="82">
        <v>6766</v>
      </c>
      <c r="B22" s="86" t="s">
        <v>1596</v>
      </c>
      <c r="C22" s="3"/>
      <c r="D22" s="87">
        <v>42290</v>
      </c>
      <c r="E22" s="87">
        <v>42297</v>
      </c>
      <c r="F22" s="88"/>
      <c r="G22" s="3" t="s">
        <v>1597</v>
      </c>
      <c r="H22" s="89" t="s">
        <v>52</v>
      </c>
      <c r="I22" s="3" t="s">
        <v>41</v>
      </c>
      <c r="J22" s="90"/>
      <c r="K22" s="90"/>
      <c r="L22" s="91">
        <v>0.5</v>
      </c>
      <c r="M22" s="3"/>
    </row>
    <row r="23" spans="1:13" ht="28.9" customHeight="1" x14ac:dyDescent="0.25">
      <c r="A23" s="82">
        <v>6767</v>
      </c>
      <c r="B23" s="86" t="s">
        <v>1606</v>
      </c>
      <c r="C23" s="3" t="s">
        <v>57</v>
      </c>
      <c r="D23" s="87">
        <v>42290</v>
      </c>
      <c r="E23" s="87">
        <v>42297</v>
      </c>
      <c r="F23" s="88"/>
      <c r="G23" s="3" t="s">
        <v>1613</v>
      </c>
      <c r="H23" s="89" t="s">
        <v>5</v>
      </c>
      <c r="I23" s="3" t="s">
        <v>37</v>
      </c>
      <c r="J23" s="90">
        <v>100.3</v>
      </c>
      <c r="K23" s="90" t="s">
        <v>42</v>
      </c>
      <c r="L23" s="91">
        <f>6.75+0.75</f>
        <v>7.5</v>
      </c>
      <c r="M23" s="3"/>
    </row>
    <row r="24" spans="1:13" ht="28.9" customHeight="1" x14ac:dyDescent="0.25">
      <c r="A24" s="83">
        <v>6768</v>
      </c>
      <c r="B24" s="86" t="s">
        <v>336</v>
      </c>
      <c r="C24" s="3" t="s">
        <v>785</v>
      </c>
      <c r="D24" s="87">
        <v>42290</v>
      </c>
      <c r="E24" s="87">
        <v>42297</v>
      </c>
      <c r="F24" s="88"/>
      <c r="G24" s="3" t="s">
        <v>1598</v>
      </c>
      <c r="H24" s="89" t="s">
        <v>26</v>
      </c>
      <c r="I24" s="3" t="s">
        <v>39</v>
      </c>
      <c r="J24" s="90"/>
      <c r="K24" s="90"/>
      <c r="L24" s="91">
        <f>4.5+0.5</f>
        <v>5</v>
      </c>
      <c r="M24" s="3"/>
    </row>
    <row r="25" spans="1:13" ht="28.9" customHeight="1" x14ac:dyDescent="0.25">
      <c r="A25" s="83">
        <v>6769</v>
      </c>
      <c r="B25" s="86" t="s">
        <v>1266</v>
      </c>
      <c r="C25" s="3" t="s">
        <v>1607</v>
      </c>
      <c r="D25" s="87">
        <v>42291</v>
      </c>
      <c r="E25" s="87">
        <v>42298</v>
      </c>
      <c r="F25" s="88"/>
      <c r="G25" s="3" t="s">
        <v>1608</v>
      </c>
      <c r="H25" s="89" t="s">
        <v>34</v>
      </c>
      <c r="I25" s="3" t="s">
        <v>37</v>
      </c>
      <c r="J25" s="90">
        <v>10.14</v>
      </c>
      <c r="K25" s="90" t="s">
        <v>42</v>
      </c>
      <c r="L25" s="91">
        <f>0.5+0.25</f>
        <v>0.75</v>
      </c>
      <c r="M25" s="3"/>
    </row>
    <row r="26" spans="1:13" ht="28.9" customHeight="1" x14ac:dyDescent="0.25">
      <c r="A26" s="82">
        <v>6770</v>
      </c>
      <c r="B26" s="86" t="s">
        <v>1609</v>
      </c>
      <c r="C26" s="3"/>
      <c r="D26" s="87">
        <v>42290</v>
      </c>
      <c r="E26" s="87">
        <v>42297</v>
      </c>
      <c r="F26" s="88"/>
      <c r="G26" s="3" t="s">
        <v>1610</v>
      </c>
      <c r="H26" s="89" t="s">
        <v>23</v>
      </c>
      <c r="I26" s="3" t="s">
        <v>37</v>
      </c>
      <c r="J26" s="90"/>
      <c r="K26" s="90"/>
      <c r="L26" s="91">
        <f>0.75+0.25</f>
        <v>1</v>
      </c>
      <c r="M26" s="3"/>
    </row>
    <row r="27" spans="1:13" ht="28.9" customHeight="1" x14ac:dyDescent="0.25">
      <c r="A27" s="121">
        <v>6771</v>
      </c>
      <c r="B27" s="86" t="s">
        <v>1601</v>
      </c>
      <c r="C27" s="3"/>
      <c r="D27" s="87">
        <v>42290</v>
      </c>
      <c r="E27" s="87">
        <v>42297</v>
      </c>
      <c r="F27" s="88"/>
      <c r="G27" s="3" t="s">
        <v>1612</v>
      </c>
      <c r="H27" s="89"/>
      <c r="I27" s="3" t="s">
        <v>41</v>
      </c>
      <c r="J27" s="90"/>
      <c r="K27" s="90"/>
      <c r="L27" s="91"/>
      <c r="M27" s="3"/>
    </row>
    <row r="28" spans="1:13" ht="28.9" customHeight="1" x14ac:dyDescent="0.25">
      <c r="A28" s="121">
        <v>6772</v>
      </c>
      <c r="B28" s="86" t="s">
        <v>1605</v>
      </c>
      <c r="C28" s="3"/>
      <c r="D28" s="87">
        <v>42290</v>
      </c>
      <c r="E28" s="87">
        <v>42297</v>
      </c>
      <c r="F28" s="88"/>
      <c r="G28" s="3" t="s">
        <v>1611</v>
      </c>
      <c r="H28" s="89" t="s">
        <v>10</v>
      </c>
      <c r="I28" s="3" t="s">
        <v>37</v>
      </c>
      <c r="J28" s="90"/>
      <c r="K28" s="90"/>
      <c r="L28" s="91">
        <f>0.25+0.25</f>
        <v>0.5</v>
      </c>
      <c r="M28" s="3"/>
    </row>
    <row r="29" spans="1:13" ht="28.9" customHeight="1" x14ac:dyDescent="0.25">
      <c r="A29" s="121">
        <v>6773</v>
      </c>
      <c r="B29" s="86" t="s">
        <v>1614</v>
      </c>
      <c r="C29" s="3"/>
      <c r="D29" s="87">
        <v>42291</v>
      </c>
      <c r="E29" s="87">
        <v>42298</v>
      </c>
      <c r="F29" s="88"/>
      <c r="G29" s="3" t="s">
        <v>1615</v>
      </c>
      <c r="H29" s="89" t="s">
        <v>23</v>
      </c>
      <c r="I29" s="3" t="s">
        <v>38</v>
      </c>
      <c r="J29" s="90"/>
      <c r="K29" s="90"/>
      <c r="L29" s="91">
        <f>0.5+0.25</f>
        <v>0.75</v>
      </c>
      <c r="M29" s="3"/>
    </row>
    <row r="30" spans="1:13" ht="28.9" customHeight="1" x14ac:dyDescent="0.25">
      <c r="A30" s="82">
        <v>6774</v>
      </c>
      <c r="B30" s="86" t="s">
        <v>1616</v>
      </c>
      <c r="C30" s="3" t="s">
        <v>57</v>
      </c>
      <c r="D30" s="87">
        <v>42291</v>
      </c>
      <c r="E30" s="87">
        <v>42328</v>
      </c>
      <c r="F30" s="88">
        <v>42318</v>
      </c>
      <c r="G30" s="3" t="s">
        <v>1617</v>
      </c>
      <c r="H30" s="89" t="s">
        <v>6</v>
      </c>
      <c r="I30" s="3" t="s">
        <v>37</v>
      </c>
      <c r="J30" s="90"/>
      <c r="K30" s="90"/>
      <c r="L30" s="91"/>
      <c r="M30" s="3"/>
    </row>
    <row r="31" spans="1:13" ht="28.9" customHeight="1" x14ac:dyDescent="0.25">
      <c r="A31" s="83">
        <v>6775</v>
      </c>
      <c r="B31" s="86" t="s">
        <v>1619</v>
      </c>
      <c r="C31" s="3" t="s">
        <v>1618</v>
      </c>
      <c r="D31" s="87">
        <v>42292</v>
      </c>
      <c r="E31" s="87">
        <v>42331</v>
      </c>
      <c r="F31" s="88">
        <v>42321</v>
      </c>
      <c r="G31" s="3" t="s">
        <v>1620</v>
      </c>
      <c r="H31" s="89" t="s">
        <v>6</v>
      </c>
      <c r="I31" s="3" t="s">
        <v>39</v>
      </c>
      <c r="J31" s="90">
        <v>72.45</v>
      </c>
      <c r="K31" s="90" t="s">
        <v>43</v>
      </c>
      <c r="L31" s="91">
        <v>1.5</v>
      </c>
      <c r="M31" s="3"/>
    </row>
    <row r="32" spans="1:13" ht="28.9" customHeight="1" x14ac:dyDescent="0.25">
      <c r="A32" s="121">
        <v>6776</v>
      </c>
      <c r="B32" s="86" t="s">
        <v>440</v>
      </c>
      <c r="C32" s="3" t="s">
        <v>495</v>
      </c>
      <c r="D32" s="87">
        <v>42292</v>
      </c>
      <c r="E32" s="87">
        <v>42299</v>
      </c>
      <c r="F32" s="88"/>
      <c r="G32" s="3" t="s">
        <v>1630</v>
      </c>
      <c r="H32" s="89" t="s">
        <v>24</v>
      </c>
      <c r="I32" s="3" t="s">
        <v>39</v>
      </c>
      <c r="J32" s="90"/>
      <c r="K32" s="90"/>
      <c r="L32" s="91">
        <f>1+0.25</f>
        <v>1.25</v>
      </c>
      <c r="M32" s="3"/>
    </row>
    <row r="33" spans="1:13" ht="28.9" customHeight="1" x14ac:dyDescent="0.25">
      <c r="A33" s="121">
        <v>6777</v>
      </c>
      <c r="B33" s="86" t="s">
        <v>1621</v>
      </c>
      <c r="C33" s="3"/>
      <c r="D33" s="87">
        <v>42292</v>
      </c>
      <c r="E33" s="87">
        <v>42299</v>
      </c>
      <c r="F33" s="88"/>
      <c r="G33" s="3" t="s">
        <v>1631</v>
      </c>
      <c r="H33" s="89" t="s">
        <v>52</v>
      </c>
      <c r="I33" s="3"/>
      <c r="J33" s="90"/>
      <c r="K33" s="90"/>
      <c r="L33" s="91"/>
      <c r="M33" s="3"/>
    </row>
    <row r="34" spans="1:13" ht="28.9" customHeight="1" x14ac:dyDescent="0.25">
      <c r="A34" s="83">
        <v>6778</v>
      </c>
      <c r="B34" s="86" t="s">
        <v>1622</v>
      </c>
      <c r="C34" s="3" t="s">
        <v>1623</v>
      </c>
      <c r="D34" s="87">
        <v>42292</v>
      </c>
      <c r="E34" s="87">
        <v>42331</v>
      </c>
      <c r="F34" s="88">
        <v>42321</v>
      </c>
      <c r="G34" s="3" t="s">
        <v>1624</v>
      </c>
      <c r="H34" s="89" t="s">
        <v>20</v>
      </c>
      <c r="I34" s="3" t="s">
        <v>39</v>
      </c>
      <c r="J34" s="90"/>
      <c r="K34" s="90"/>
      <c r="L34" s="91">
        <v>8</v>
      </c>
      <c r="M34" s="3">
        <f>1+1</f>
        <v>2</v>
      </c>
    </row>
    <row r="35" spans="1:13" ht="28.9" customHeight="1" x14ac:dyDescent="0.25">
      <c r="A35" s="121">
        <v>6779</v>
      </c>
      <c r="B35" s="86" t="s">
        <v>1625</v>
      </c>
      <c r="C35" s="3"/>
      <c r="D35" s="87">
        <v>42292</v>
      </c>
      <c r="E35" s="87">
        <v>42299</v>
      </c>
      <c r="F35" s="88"/>
      <c r="G35" s="3" t="s">
        <v>1626</v>
      </c>
      <c r="H35" s="89" t="s">
        <v>52</v>
      </c>
      <c r="I35" s="3"/>
      <c r="J35" s="90"/>
      <c r="K35" s="90"/>
      <c r="L35" s="91"/>
      <c r="M35" s="3"/>
    </row>
    <row r="36" spans="1:13" ht="28.9" customHeight="1" x14ac:dyDescent="0.25">
      <c r="A36" s="82">
        <v>6780</v>
      </c>
      <c r="B36" s="86" t="s">
        <v>1627</v>
      </c>
      <c r="C36" s="3" t="s">
        <v>1628</v>
      </c>
      <c r="D36" s="87">
        <v>42292</v>
      </c>
      <c r="E36" s="87">
        <v>42331</v>
      </c>
      <c r="F36" s="88">
        <v>42321</v>
      </c>
      <c r="G36" s="3" t="s">
        <v>1629</v>
      </c>
      <c r="H36" s="89" t="s">
        <v>22</v>
      </c>
      <c r="I36" s="3" t="s">
        <v>39</v>
      </c>
      <c r="J36" s="90"/>
      <c r="K36" s="90"/>
      <c r="L36" s="91">
        <f>2+0.5</f>
        <v>2.5</v>
      </c>
      <c r="M36" s="3"/>
    </row>
    <row r="37" spans="1:13" ht="28.9" customHeight="1" x14ac:dyDescent="0.25">
      <c r="A37" s="83">
        <v>6781</v>
      </c>
      <c r="B37" s="86" t="s">
        <v>220</v>
      </c>
      <c r="C37" s="3"/>
      <c r="D37" s="87">
        <v>42293</v>
      </c>
      <c r="E37" s="87">
        <v>42300</v>
      </c>
      <c r="F37" s="88"/>
      <c r="G37" s="3" t="s">
        <v>1634</v>
      </c>
      <c r="H37" s="89" t="s">
        <v>11</v>
      </c>
      <c r="I37" s="3" t="s">
        <v>39</v>
      </c>
      <c r="J37" s="90">
        <v>36.1</v>
      </c>
      <c r="K37" s="90" t="s">
        <v>43</v>
      </c>
      <c r="L37" s="91">
        <f>0.5+0.25</f>
        <v>0.75</v>
      </c>
      <c r="M37" s="3"/>
    </row>
    <row r="38" spans="1:13" ht="28.9" customHeight="1" x14ac:dyDescent="0.25">
      <c r="A38" s="82">
        <v>6782</v>
      </c>
      <c r="B38" s="86" t="s">
        <v>1632</v>
      </c>
      <c r="C38" s="3"/>
      <c r="D38" s="87">
        <v>42293</v>
      </c>
      <c r="E38" s="87">
        <v>42300</v>
      </c>
      <c r="F38" s="88"/>
      <c r="G38" s="3" t="s">
        <v>1635</v>
      </c>
      <c r="H38" s="89" t="s">
        <v>7</v>
      </c>
      <c r="I38" s="3" t="s">
        <v>37</v>
      </c>
      <c r="J38" s="90">
        <v>10.34</v>
      </c>
      <c r="K38" s="90" t="s">
        <v>42</v>
      </c>
      <c r="L38" s="91">
        <f>0.5+0.25</f>
        <v>0.75</v>
      </c>
      <c r="M38" s="3"/>
    </row>
    <row r="39" spans="1:13" ht="28.9" customHeight="1" x14ac:dyDescent="0.25">
      <c r="A39" s="121">
        <v>6783</v>
      </c>
      <c r="B39" s="86" t="s">
        <v>208</v>
      </c>
      <c r="C39" s="3"/>
      <c r="D39" s="87">
        <v>42293</v>
      </c>
      <c r="E39" s="87">
        <v>42300</v>
      </c>
      <c r="F39" s="88"/>
      <c r="G39" s="3" t="s">
        <v>1636</v>
      </c>
      <c r="H39" s="89"/>
      <c r="I39" s="3" t="s">
        <v>38</v>
      </c>
      <c r="J39" s="90"/>
      <c r="K39" s="90"/>
      <c r="L39" s="91">
        <v>0.25</v>
      </c>
      <c r="M39" s="3"/>
    </row>
    <row r="40" spans="1:13" ht="28.9" customHeight="1" x14ac:dyDescent="0.25">
      <c r="A40" s="121">
        <v>6784</v>
      </c>
      <c r="B40" s="86" t="s">
        <v>1127</v>
      </c>
      <c r="C40" s="3"/>
      <c r="D40" s="87">
        <v>42293</v>
      </c>
      <c r="E40" s="87">
        <v>42300</v>
      </c>
      <c r="F40" s="88"/>
      <c r="G40" s="3" t="s">
        <v>1637</v>
      </c>
      <c r="H40" s="89" t="s">
        <v>23</v>
      </c>
      <c r="I40" s="3" t="s">
        <v>41</v>
      </c>
      <c r="J40" s="90"/>
      <c r="K40" s="90"/>
      <c r="L40" s="91">
        <f>0.25+0.25</f>
        <v>0.5</v>
      </c>
      <c r="M40" s="3"/>
    </row>
    <row r="41" spans="1:13" ht="28.9" customHeight="1" x14ac:dyDescent="0.25">
      <c r="A41" s="83">
        <v>6785</v>
      </c>
      <c r="B41" s="86" t="s">
        <v>1399</v>
      </c>
      <c r="C41" s="3"/>
      <c r="D41" s="87">
        <v>42293</v>
      </c>
      <c r="E41" s="87">
        <v>42300</v>
      </c>
      <c r="F41" s="88"/>
      <c r="G41" s="3" t="s">
        <v>1638</v>
      </c>
      <c r="H41" s="89"/>
      <c r="I41" s="3" t="s">
        <v>41</v>
      </c>
      <c r="J41" s="90"/>
      <c r="K41" s="90"/>
      <c r="L41" s="91"/>
      <c r="M41" s="3"/>
    </row>
    <row r="42" spans="1:13" ht="28.9" customHeight="1" x14ac:dyDescent="0.25">
      <c r="A42" s="121">
        <v>6786</v>
      </c>
      <c r="B42" s="86" t="s">
        <v>1633</v>
      </c>
      <c r="C42" s="3"/>
      <c r="D42" s="87">
        <v>42293</v>
      </c>
      <c r="E42" s="87">
        <v>42331</v>
      </c>
      <c r="F42" s="88">
        <v>42321</v>
      </c>
      <c r="G42" s="3" t="s">
        <v>1436</v>
      </c>
      <c r="H42" s="89" t="s">
        <v>52</v>
      </c>
      <c r="I42" s="3" t="s">
        <v>39</v>
      </c>
      <c r="J42" s="90">
        <v>13.24</v>
      </c>
      <c r="K42" s="90" t="s">
        <v>42</v>
      </c>
      <c r="L42" s="91">
        <v>1</v>
      </c>
      <c r="M42" s="3">
        <v>0.5</v>
      </c>
    </row>
    <row r="43" spans="1:13" ht="28.9" customHeight="1" x14ac:dyDescent="0.25">
      <c r="A43" s="82">
        <v>6787</v>
      </c>
      <c r="B43" s="86" t="s">
        <v>1382</v>
      </c>
      <c r="C43" s="3"/>
      <c r="D43" s="87">
        <v>42293</v>
      </c>
      <c r="E43" s="87">
        <v>42331</v>
      </c>
      <c r="F43" s="88">
        <v>42321</v>
      </c>
      <c r="G43" s="3" t="s">
        <v>1639</v>
      </c>
      <c r="H43" s="89"/>
      <c r="I43" s="3" t="s">
        <v>38</v>
      </c>
      <c r="J43" s="90"/>
      <c r="K43" s="90"/>
      <c r="L43" s="91">
        <v>0.25</v>
      </c>
      <c r="M43" s="3"/>
    </row>
    <row r="44" spans="1:13" ht="28.9" customHeight="1" x14ac:dyDescent="0.25">
      <c r="A44" s="83">
        <v>6788</v>
      </c>
      <c r="B44" s="86" t="s">
        <v>1640</v>
      </c>
      <c r="C44" s="3"/>
      <c r="D44" s="87">
        <v>42293</v>
      </c>
      <c r="E44" s="87">
        <v>42300</v>
      </c>
      <c r="F44" s="88"/>
      <c r="G44" s="3" t="s">
        <v>1641</v>
      </c>
      <c r="H44" s="89" t="s">
        <v>6</v>
      </c>
      <c r="I44" s="3" t="s">
        <v>38</v>
      </c>
      <c r="J44" s="90"/>
      <c r="K44" s="90"/>
      <c r="L44" s="91">
        <f>0.25+0.25</f>
        <v>0.5</v>
      </c>
      <c r="M44" s="3"/>
    </row>
    <row r="45" spans="1:13" ht="28.9" customHeight="1" x14ac:dyDescent="0.25">
      <c r="A45" s="82">
        <v>6789</v>
      </c>
      <c r="B45" s="86" t="s">
        <v>1642</v>
      </c>
      <c r="C45" s="3" t="s">
        <v>1643</v>
      </c>
      <c r="D45" s="87">
        <v>42296</v>
      </c>
      <c r="E45" s="87">
        <v>42303</v>
      </c>
      <c r="F45" s="88"/>
      <c r="G45" s="3" t="s">
        <v>1644</v>
      </c>
      <c r="H45" s="89" t="s">
        <v>24</v>
      </c>
      <c r="I45" s="3" t="s">
        <v>41</v>
      </c>
      <c r="J45" s="90"/>
      <c r="K45" s="90"/>
      <c r="L45" s="91">
        <f>0.5+0.25</f>
        <v>0.75</v>
      </c>
      <c r="M45" s="3"/>
    </row>
    <row r="46" spans="1:13" ht="28.9" customHeight="1" x14ac:dyDescent="0.25">
      <c r="A46" s="121">
        <v>6790</v>
      </c>
      <c r="B46" s="86" t="s">
        <v>1645</v>
      </c>
      <c r="C46" s="3"/>
      <c r="D46" s="87">
        <v>42296</v>
      </c>
      <c r="E46" s="87">
        <v>42303</v>
      </c>
      <c r="F46" s="88"/>
      <c r="G46" s="3" t="s">
        <v>1646</v>
      </c>
      <c r="H46" s="89" t="s">
        <v>52</v>
      </c>
      <c r="I46" s="3" t="s">
        <v>38</v>
      </c>
      <c r="J46" s="90"/>
      <c r="K46" s="90"/>
      <c r="L46" s="91">
        <v>0.25</v>
      </c>
      <c r="M46" s="3"/>
    </row>
    <row r="47" spans="1:13" ht="28.9" customHeight="1" x14ac:dyDescent="0.25">
      <c r="A47" s="82">
        <v>6791</v>
      </c>
      <c r="B47" s="86" t="s">
        <v>1647</v>
      </c>
      <c r="C47" s="3"/>
      <c r="D47" s="87">
        <v>42296</v>
      </c>
      <c r="E47" s="87">
        <v>42303</v>
      </c>
      <c r="F47" s="88"/>
      <c r="G47" s="3" t="s">
        <v>1648</v>
      </c>
      <c r="H47" s="89" t="s">
        <v>23</v>
      </c>
      <c r="I47" s="3" t="s">
        <v>38</v>
      </c>
      <c r="J47" s="90"/>
      <c r="K47" s="90"/>
      <c r="L47" s="91">
        <f>0.25+0.25</f>
        <v>0.5</v>
      </c>
      <c r="M47" s="3"/>
    </row>
    <row r="48" spans="1:13" ht="28.9" customHeight="1" x14ac:dyDescent="0.25">
      <c r="A48" s="82">
        <v>6792</v>
      </c>
      <c r="B48" s="86" t="s">
        <v>1649</v>
      </c>
      <c r="C48" s="3"/>
      <c r="D48" s="87">
        <v>42296</v>
      </c>
      <c r="E48" s="87">
        <v>42303</v>
      </c>
      <c r="F48" s="88"/>
      <c r="G48" s="3" t="s">
        <v>1650</v>
      </c>
      <c r="H48" s="89" t="s">
        <v>52</v>
      </c>
      <c r="I48" s="3" t="s">
        <v>41</v>
      </c>
      <c r="J48" s="90"/>
      <c r="K48" s="90"/>
      <c r="L48" s="91">
        <v>0.25</v>
      </c>
      <c r="M48" s="3"/>
    </row>
    <row r="49" spans="1:13" ht="28.9" customHeight="1" x14ac:dyDescent="0.25">
      <c r="A49" s="82">
        <v>6793</v>
      </c>
      <c r="B49" s="86" t="s">
        <v>1652</v>
      </c>
      <c r="C49" s="3"/>
      <c r="D49" s="87">
        <v>42296</v>
      </c>
      <c r="E49" s="87">
        <v>42333</v>
      </c>
      <c r="F49" s="88">
        <v>42324</v>
      </c>
      <c r="G49" s="3" t="s">
        <v>1651</v>
      </c>
      <c r="H49" s="89" t="s">
        <v>10</v>
      </c>
      <c r="I49" s="3" t="s">
        <v>37</v>
      </c>
      <c r="J49" s="90">
        <v>3.29</v>
      </c>
      <c r="K49" s="90" t="s">
        <v>42</v>
      </c>
      <c r="L49" s="91">
        <f>1+0.25</f>
        <v>1.25</v>
      </c>
      <c r="M49" s="3"/>
    </row>
    <row r="50" spans="1:13" ht="28.9" customHeight="1" x14ac:dyDescent="0.25">
      <c r="A50" s="121">
        <v>6794</v>
      </c>
      <c r="B50" s="86" t="s">
        <v>1653</v>
      </c>
      <c r="C50" s="3"/>
      <c r="D50" s="87">
        <v>42292</v>
      </c>
      <c r="E50" s="87">
        <v>42299</v>
      </c>
      <c r="F50" s="88"/>
      <c r="G50" s="3" t="s">
        <v>1657</v>
      </c>
      <c r="H50" s="89" t="s">
        <v>22</v>
      </c>
      <c r="I50" s="3"/>
      <c r="J50" s="90"/>
      <c r="K50" s="90"/>
      <c r="L50" s="91"/>
      <c r="M50" s="3"/>
    </row>
    <row r="51" spans="1:13" ht="28.9" customHeight="1" x14ac:dyDescent="0.25">
      <c r="A51" s="83">
        <v>6795</v>
      </c>
      <c r="B51" s="86" t="s">
        <v>973</v>
      </c>
      <c r="C51" s="3"/>
      <c r="D51" s="87">
        <v>42296</v>
      </c>
      <c r="E51" s="87">
        <v>42333</v>
      </c>
      <c r="F51" s="88">
        <v>42324</v>
      </c>
      <c r="G51" s="3" t="s">
        <v>1654</v>
      </c>
      <c r="H51" s="89" t="s">
        <v>6</v>
      </c>
      <c r="I51" s="3" t="s">
        <v>39</v>
      </c>
      <c r="J51" s="90"/>
      <c r="K51" s="90"/>
      <c r="L51" s="91">
        <f>0.5+0.25</f>
        <v>0.75</v>
      </c>
      <c r="M51" s="3"/>
    </row>
    <row r="52" spans="1:13" ht="28.9" customHeight="1" x14ac:dyDescent="0.25">
      <c r="A52" s="82">
        <v>6796</v>
      </c>
      <c r="B52" s="86" t="s">
        <v>1655</v>
      </c>
      <c r="C52" s="3" t="s">
        <v>1656</v>
      </c>
      <c r="D52" s="87">
        <v>42296</v>
      </c>
      <c r="E52" s="87">
        <v>42303</v>
      </c>
      <c r="F52" s="88"/>
      <c r="G52" s="3" t="s">
        <v>1658</v>
      </c>
      <c r="H52" s="89" t="s">
        <v>8</v>
      </c>
      <c r="I52" s="3" t="s">
        <v>37</v>
      </c>
      <c r="J52" s="90">
        <v>43.94</v>
      </c>
      <c r="K52" s="90" t="s">
        <v>42</v>
      </c>
      <c r="L52" s="91">
        <f>5.75+0.75</f>
        <v>6.5</v>
      </c>
      <c r="M52" s="3"/>
    </row>
    <row r="53" spans="1:13" ht="28.9" customHeight="1" x14ac:dyDescent="0.25">
      <c r="A53" s="121">
        <v>6797</v>
      </c>
      <c r="B53" s="86" t="s">
        <v>248</v>
      </c>
      <c r="C53" s="3"/>
      <c r="D53" s="87">
        <v>42297</v>
      </c>
      <c r="E53" s="87">
        <v>42304</v>
      </c>
      <c r="F53" s="88"/>
      <c r="G53" s="3" t="s">
        <v>1659</v>
      </c>
      <c r="H53" s="89" t="s">
        <v>52</v>
      </c>
      <c r="I53" s="3" t="s">
        <v>38</v>
      </c>
      <c r="J53" s="90"/>
      <c r="K53" s="90"/>
      <c r="L53" s="91">
        <v>1</v>
      </c>
      <c r="M53" s="3"/>
    </row>
    <row r="54" spans="1:13" ht="28.9" customHeight="1" x14ac:dyDescent="0.25">
      <c r="A54" s="121">
        <v>6798</v>
      </c>
      <c r="B54" s="86" t="s">
        <v>1660</v>
      </c>
      <c r="C54" s="3"/>
      <c r="D54" s="87">
        <v>42297</v>
      </c>
      <c r="E54" s="87">
        <v>42304</v>
      </c>
      <c r="F54" s="88"/>
      <c r="G54" s="3" t="s">
        <v>1661</v>
      </c>
      <c r="H54" s="89" t="s">
        <v>52</v>
      </c>
      <c r="I54" s="3" t="s">
        <v>37</v>
      </c>
      <c r="J54" s="90"/>
      <c r="K54" s="90"/>
      <c r="L54" s="91">
        <v>0.25</v>
      </c>
      <c r="M54" s="3"/>
    </row>
    <row r="55" spans="1:13" ht="28.9" customHeight="1" x14ac:dyDescent="0.25">
      <c r="A55" s="83">
        <v>6799</v>
      </c>
      <c r="B55" s="86" t="s">
        <v>1662</v>
      </c>
      <c r="C55" s="3" t="s">
        <v>1663</v>
      </c>
      <c r="D55" s="87">
        <v>42297</v>
      </c>
      <c r="E55" s="87">
        <v>42338</v>
      </c>
      <c r="F55" s="88">
        <v>42328</v>
      </c>
      <c r="G55" s="3" t="s">
        <v>1664</v>
      </c>
      <c r="H55" s="89" t="s">
        <v>11</v>
      </c>
      <c r="I55" s="3" t="s">
        <v>39</v>
      </c>
      <c r="J55" s="90"/>
      <c r="K55" s="90"/>
      <c r="L55" s="91">
        <f>2+0.5</f>
        <v>2.5</v>
      </c>
      <c r="M55" s="3"/>
    </row>
    <row r="56" spans="1:13" ht="28.9" customHeight="1" x14ac:dyDescent="0.25">
      <c r="A56" s="82">
        <v>6800</v>
      </c>
      <c r="B56" s="86" t="s">
        <v>1204</v>
      </c>
      <c r="C56" s="3"/>
      <c r="D56" s="87">
        <v>42297</v>
      </c>
      <c r="E56" s="87">
        <v>42338</v>
      </c>
      <c r="F56" s="88">
        <v>42328</v>
      </c>
      <c r="G56" s="3" t="s">
        <v>1665</v>
      </c>
      <c r="H56" s="89" t="s">
        <v>6</v>
      </c>
      <c r="I56" s="3" t="s">
        <v>37</v>
      </c>
      <c r="J56" s="90">
        <v>32.950000000000003</v>
      </c>
      <c r="K56" s="90" t="s">
        <v>42</v>
      </c>
      <c r="L56" s="91">
        <f>0.5+0.25</f>
        <v>0.75</v>
      </c>
      <c r="M56" s="3"/>
    </row>
    <row r="57" spans="1:13" ht="28.9" customHeight="1" x14ac:dyDescent="0.25">
      <c r="A57" s="124">
        <v>6801</v>
      </c>
      <c r="B57" s="86" t="s">
        <v>208</v>
      </c>
      <c r="C57" s="3"/>
      <c r="D57" s="87">
        <v>42297</v>
      </c>
      <c r="E57" s="87">
        <v>42304</v>
      </c>
      <c r="F57" s="88"/>
      <c r="G57" s="3" t="s">
        <v>1636</v>
      </c>
      <c r="H57" s="89"/>
      <c r="I57" s="3" t="s">
        <v>38</v>
      </c>
      <c r="J57" s="90"/>
      <c r="K57" s="90"/>
      <c r="L57" s="91">
        <v>0.25</v>
      </c>
      <c r="M57" s="3"/>
    </row>
    <row r="58" spans="1:13" ht="28.9" customHeight="1" x14ac:dyDescent="0.25">
      <c r="A58" s="83">
        <v>6802</v>
      </c>
      <c r="B58" s="86" t="s">
        <v>1666</v>
      </c>
      <c r="C58" s="3" t="s">
        <v>808</v>
      </c>
      <c r="D58" s="87">
        <v>42297</v>
      </c>
      <c r="E58" s="87">
        <v>42304</v>
      </c>
      <c r="F58" s="88"/>
      <c r="G58" s="3" t="s">
        <v>1667</v>
      </c>
      <c r="H58" s="89" t="s">
        <v>22</v>
      </c>
      <c r="I58" s="3" t="s">
        <v>41</v>
      </c>
      <c r="J58" s="90"/>
      <c r="K58" s="90"/>
      <c r="L58" s="91">
        <v>0.5</v>
      </c>
      <c r="M58" s="3"/>
    </row>
    <row r="59" spans="1:13" ht="28.9" customHeight="1" x14ac:dyDescent="0.25">
      <c r="A59" s="82">
        <v>6803</v>
      </c>
      <c r="B59" s="86" t="s">
        <v>1668</v>
      </c>
      <c r="C59" s="3" t="s">
        <v>1380</v>
      </c>
      <c r="D59" s="87">
        <v>42297</v>
      </c>
      <c r="E59" s="87">
        <v>42304</v>
      </c>
      <c r="F59" s="88"/>
      <c r="G59" s="3" t="s">
        <v>1669</v>
      </c>
      <c r="H59" s="89" t="s">
        <v>5</v>
      </c>
      <c r="I59" s="3" t="s">
        <v>37</v>
      </c>
      <c r="J59" s="90">
        <v>10.14</v>
      </c>
      <c r="K59" s="90" t="s">
        <v>42</v>
      </c>
      <c r="L59" s="91">
        <f>2+0.5</f>
        <v>2.5</v>
      </c>
      <c r="M59" s="3"/>
    </row>
    <row r="60" spans="1:13" ht="28.9" customHeight="1" x14ac:dyDescent="0.25">
      <c r="A60" s="81">
        <v>6804</v>
      </c>
      <c r="B60" s="86" t="s">
        <v>1675</v>
      </c>
      <c r="C60" s="3"/>
      <c r="D60" s="87">
        <v>42297</v>
      </c>
      <c r="E60" s="87">
        <v>42304</v>
      </c>
      <c r="F60" s="88"/>
      <c r="G60" s="3" t="s">
        <v>1676</v>
      </c>
      <c r="H60" s="89" t="s">
        <v>52</v>
      </c>
      <c r="I60" s="3"/>
      <c r="J60" s="90"/>
      <c r="K60" s="90"/>
      <c r="L60" s="91"/>
      <c r="M60" s="3"/>
    </row>
    <row r="61" spans="1:13" ht="28.9" customHeight="1" x14ac:dyDescent="0.25">
      <c r="A61" s="83">
        <v>6805</v>
      </c>
      <c r="B61" s="86" t="s">
        <v>1672</v>
      </c>
      <c r="C61" s="3" t="s">
        <v>1673</v>
      </c>
      <c r="D61" s="87">
        <v>42298</v>
      </c>
      <c r="E61" s="87">
        <v>42305</v>
      </c>
      <c r="F61" s="88"/>
      <c r="G61" s="3" t="s">
        <v>1674</v>
      </c>
      <c r="H61" s="89" t="s">
        <v>52</v>
      </c>
      <c r="I61" s="3" t="s">
        <v>38</v>
      </c>
      <c r="J61" s="90"/>
      <c r="K61" s="90"/>
      <c r="L61" s="91">
        <f>1+0.25</f>
        <v>1.25</v>
      </c>
      <c r="M61" s="3"/>
    </row>
    <row r="62" spans="1:13" ht="28.9" customHeight="1" x14ac:dyDescent="0.25">
      <c r="A62" s="121">
        <v>6806</v>
      </c>
      <c r="B62" s="86" t="s">
        <v>208</v>
      </c>
      <c r="C62" s="3"/>
      <c r="D62" s="87">
        <v>42298</v>
      </c>
      <c r="E62" s="87">
        <v>42305</v>
      </c>
      <c r="F62" s="88"/>
      <c r="G62" s="3" t="s">
        <v>1636</v>
      </c>
      <c r="H62" s="89"/>
      <c r="I62" s="3" t="s">
        <v>38</v>
      </c>
      <c r="J62" s="90"/>
      <c r="K62" s="90"/>
      <c r="L62" s="91">
        <v>0.25</v>
      </c>
      <c r="M62" s="3"/>
    </row>
    <row r="63" spans="1:13" ht="28.9" customHeight="1" x14ac:dyDescent="0.25">
      <c r="A63" s="82">
        <v>6807</v>
      </c>
      <c r="B63" s="86" t="s">
        <v>440</v>
      </c>
      <c r="C63" s="3" t="s">
        <v>495</v>
      </c>
      <c r="D63" s="87">
        <v>42299</v>
      </c>
      <c r="E63" s="87">
        <v>42338</v>
      </c>
      <c r="F63" s="88">
        <v>42328</v>
      </c>
      <c r="G63" s="3" t="s">
        <v>1677</v>
      </c>
      <c r="H63" s="89" t="s">
        <v>6</v>
      </c>
      <c r="I63" s="3" t="s">
        <v>39</v>
      </c>
      <c r="J63" s="90">
        <v>10.14</v>
      </c>
      <c r="K63" s="90" t="s">
        <v>42</v>
      </c>
      <c r="L63" s="91">
        <f>3+0.75</f>
        <v>3.75</v>
      </c>
      <c r="M63" s="3"/>
    </row>
    <row r="64" spans="1:13" ht="28.9" customHeight="1" x14ac:dyDescent="0.25">
      <c r="A64" s="83">
        <v>6808</v>
      </c>
      <c r="B64" s="86" t="s">
        <v>336</v>
      </c>
      <c r="C64" s="3" t="s">
        <v>785</v>
      </c>
      <c r="D64" s="87">
        <v>42299</v>
      </c>
      <c r="E64" s="87">
        <v>42306</v>
      </c>
      <c r="F64" s="88"/>
      <c r="G64" s="3" t="s">
        <v>1678</v>
      </c>
      <c r="H64" s="89"/>
      <c r="I64" s="3" t="s">
        <v>41</v>
      </c>
      <c r="J64" s="90"/>
      <c r="K64" s="90"/>
      <c r="L64" s="91">
        <v>0.25</v>
      </c>
      <c r="M64" s="3"/>
    </row>
    <row r="65" spans="1:13" ht="28.9" customHeight="1" x14ac:dyDescent="0.25">
      <c r="A65" s="82">
        <v>6809</v>
      </c>
      <c r="B65" s="86" t="s">
        <v>445</v>
      </c>
      <c r="C65" s="3" t="s">
        <v>455</v>
      </c>
      <c r="D65" s="87">
        <v>42299</v>
      </c>
      <c r="E65" s="87">
        <v>42306</v>
      </c>
      <c r="F65" s="88"/>
      <c r="G65" s="3" t="s">
        <v>1680</v>
      </c>
      <c r="H65" s="89" t="s">
        <v>9</v>
      </c>
      <c r="I65" s="3" t="s">
        <v>37</v>
      </c>
      <c r="J65" s="90">
        <v>39.549999999999997</v>
      </c>
      <c r="K65" s="90" t="s">
        <v>42</v>
      </c>
      <c r="L65" s="91">
        <f>2+0.5</f>
        <v>2.5</v>
      </c>
      <c r="M65" s="3"/>
    </row>
    <row r="66" spans="1:13" ht="28.9" customHeight="1" x14ac:dyDescent="0.25">
      <c r="A66" s="81">
        <v>6810</v>
      </c>
      <c r="B66" s="86" t="s">
        <v>1679</v>
      </c>
      <c r="C66" s="3"/>
      <c r="D66" s="87">
        <v>42299</v>
      </c>
      <c r="E66" s="87">
        <v>42306</v>
      </c>
      <c r="F66" s="88"/>
      <c r="G66" s="3" t="s">
        <v>1681</v>
      </c>
      <c r="H66" s="89" t="s">
        <v>52</v>
      </c>
      <c r="I66" s="3" t="s">
        <v>41</v>
      </c>
      <c r="J66" s="90"/>
      <c r="K66" s="90"/>
      <c r="L66" s="91">
        <v>0.25</v>
      </c>
      <c r="M66" s="3"/>
    </row>
    <row r="67" spans="1:13" ht="28.9" customHeight="1" x14ac:dyDescent="0.25">
      <c r="A67" s="83">
        <v>6811</v>
      </c>
      <c r="B67" s="86" t="s">
        <v>230</v>
      </c>
      <c r="C67" s="3" t="s">
        <v>1682</v>
      </c>
      <c r="D67" s="87">
        <v>42299</v>
      </c>
      <c r="E67" s="87">
        <v>42306</v>
      </c>
      <c r="F67" s="88"/>
      <c r="G67" s="3" t="s">
        <v>1683</v>
      </c>
      <c r="H67" s="89" t="s">
        <v>6</v>
      </c>
      <c r="I67" s="3" t="s">
        <v>41</v>
      </c>
      <c r="J67" s="90"/>
      <c r="K67" s="90"/>
      <c r="L67" s="91">
        <v>0.25</v>
      </c>
      <c r="M67" s="3"/>
    </row>
    <row r="68" spans="1:13" ht="28.9" customHeight="1" x14ac:dyDescent="0.25">
      <c r="A68" s="121">
        <v>6812</v>
      </c>
      <c r="B68" s="86" t="s">
        <v>1686</v>
      </c>
      <c r="C68" s="3" t="s">
        <v>1687</v>
      </c>
      <c r="D68" s="87">
        <v>42300</v>
      </c>
      <c r="E68" s="87">
        <v>42307</v>
      </c>
      <c r="F68" s="88"/>
      <c r="G68" s="3" t="s">
        <v>1688</v>
      </c>
      <c r="H68" s="89" t="s">
        <v>52</v>
      </c>
      <c r="I68" s="3" t="s">
        <v>38</v>
      </c>
      <c r="J68" s="90"/>
      <c r="K68" s="90"/>
      <c r="L68" s="91">
        <v>0.25</v>
      </c>
      <c r="M68" s="3"/>
    </row>
    <row r="69" spans="1:13" ht="28.9" customHeight="1" x14ac:dyDescent="0.25">
      <c r="A69" s="82">
        <v>6813</v>
      </c>
      <c r="B69" s="86" t="s">
        <v>1033</v>
      </c>
      <c r="C69" s="3" t="s">
        <v>1035</v>
      </c>
      <c r="D69" s="87">
        <v>42300</v>
      </c>
      <c r="E69" s="87">
        <v>42307</v>
      </c>
      <c r="F69" s="88"/>
      <c r="G69" s="3" t="s">
        <v>1689</v>
      </c>
      <c r="H69" s="89" t="s">
        <v>24</v>
      </c>
      <c r="I69" s="3" t="s">
        <v>39</v>
      </c>
      <c r="J69" s="90">
        <v>4.04</v>
      </c>
      <c r="K69" s="90" t="s">
        <v>42</v>
      </c>
      <c r="L69" s="91">
        <f>2+0.5</f>
        <v>2.5</v>
      </c>
      <c r="M69" s="3">
        <f>0.5+0.5</f>
        <v>1</v>
      </c>
    </row>
    <row r="70" spans="1:13" ht="28.9" customHeight="1" x14ac:dyDescent="0.25">
      <c r="A70" s="121">
        <v>6814</v>
      </c>
      <c r="B70" s="86" t="s">
        <v>208</v>
      </c>
      <c r="C70" s="3"/>
      <c r="D70" s="87">
        <v>42300</v>
      </c>
      <c r="E70" s="87">
        <v>42307</v>
      </c>
      <c r="F70" s="88"/>
      <c r="G70" s="3" t="s">
        <v>1636</v>
      </c>
      <c r="H70" s="89"/>
      <c r="I70" s="3" t="s">
        <v>38</v>
      </c>
      <c r="J70" s="90"/>
      <c r="K70" s="90"/>
      <c r="L70" s="91">
        <v>0.25</v>
      </c>
      <c r="M70" s="3"/>
    </row>
    <row r="71" spans="1:13" ht="28.9" customHeight="1" x14ac:dyDescent="0.25">
      <c r="A71" s="121">
        <v>6815</v>
      </c>
      <c r="B71" s="86" t="s">
        <v>1684</v>
      </c>
      <c r="C71" s="3"/>
      <c r="D71" s="87">
        <v>42300</v>
      </c>
      <c r="E71" s="87">
        <v>42307</v>
      </c>
      <c r="F71" s="88"/>
      <c r="G71" s="3" t="s">
        <v>1685</v>
      </c>
      <c r="H71" s="89" t="s">
        <v>52</v>
      </c>
      <c r="I71" s="3" t="s">
        <v>38</v>
      </c>
      <c r="J71" s="90"/>
      <c r="K71" s="90"/>
      <c r="L71" s="91">
        <v>0.25</v>
      </c>
      <c r="M71" s="3"/>
    </row>
    <row r="72" spans="1:13" ht="28.9" customHeight="1" x14ac:dyDescent="0.25">
      <c r="A72" s="121">
        <v>6816</v>
      </c>
      <c r="B72" s="86" t="s">
        <v>1690</v>
      </c>
      <c r="C72" s="3" t="s">
        <v>1691</v>
      </c>
      <c r="D72" s="87">
        <v>42300</v>
      </c>
      <c r="E72" s="87">
        <v>42307</v>
      </c>
      <c r="F72" s="88"/>
      <c r="G72" s="3" t="s">
        <v>1692</v>
      </c>
      <c r="H72" s="89" t="s">
        <v>52</v>
      </c>
      <c r="I72" s="3" t="s">
        <v>38</v>
      </c>
      <c r="J72" s="90"/>
      <c r="K72" s="90"/>
      <c r="L72" s="91">
        <v>0.25</v>
      </c>
      <c r="M72" s="3"/>
    </row>
    <row r="73" spans="1:13" ht="28.9" customHeight="1" x14ac:dyDescent="0.25">
      <c r="A73" s="82">
        <v>6817</v>
      </c>
      <c r="B73" s="86" t="s">
        <v>1693</v>
      </c>
      <c r="C73" s="3" t="s">
        <v>1694</v>
      </c>
      <c r="D73" s="87">
        <v>42303</v>
      </c>
      <c r="E73" s="87">
        <v>42310</v>
      </c>
      <c r="F73" s="88"/>
      <c r="G73" s="3" t="s">
        <v>1695</v>
      </c>
      <c r="H73" s="89" t="s">
        <v>6</v>
      </c>
      <c r="I73" s="3" t="s">
        <v>41</v>
      </c>
      <c r="J73" s="90"/>
      <c r="K73" s="90"/>
      <c r="L73" s="91">
        <v>2.25</v>
      </c>
      <c r="M73" s="3"/>
    </row>
    <row r="74" spans="1:13" ht="28.9" customHeight="1" x14ac:dyDescent="0.25">
      <c r="A74" s="121">
        <v>6818</v>
      </c>
      <c r="B74" s="86" t="s">
        <v>1589</v>
      </c>
      <c r="C74" s="3"/>
      <c r="D74" s="87">
        <v>42303</v>
      </c>
      <c r="E74" s="87">
        <v>42310</v>
      </c>
      <c r="F74" s="88"/>
      <c r="G74" s="3" t="s">
        <v>1696</v>
      </c>
      <c r="H74" s="89" t="s">
        <v>12</v>
      </c>
      <c r="I74" s="3" t="s">
        <v>37</v>
      </c>
      <c r="J74" s="90"/>
      <c r="K74" s="90"/>
      <c r="L74" s="91">
        <v>1.5</v>
      </c>
      <c r="M74" s="3"/>
    </row>
    <row r="75" spans="1:13" ht="28.9" customHeight="1" x14ac:dyDescent="0.25">
      <c r="A75" s="121">
        <v>6819</v>
      </c>
      <c r="B75" s="86" t="s">
        <v>1697</v>
      </c>
      <c r="C75" s="3"/>
      <c r="D75" s="87">
        <v>42303</v>
      </c>
      <c r="E75" s="87">
        <v>42310</v>
      </c>
      <c r="F75" s="88"/>
      <c r="G75" s="3" t="s">
        <v>1711</v>
      </c>
      <c r="H75" s="89" t="s">
        <v>6</v>
      </c>
      <c r="I75" s="3" t="s">
        <v>40</v>
      </c>
      <c r="J75" s="90"/>
      <c r="K75" s="90"/>
      <c r="L75" s="91"/>
      <c r="M75" s="3"/>
    </row>
    <row r="76" spans="1:13" ht="28.9" customHeight="1" x14ac:dyDescent="0.25">
      <c r="A76" s="121">
        <v>6820</v>
      </c>
      <c r="B76" s="86" t="s">
        <v>1697</v>
      </c>
      <c r="C76" s="3"/>
      <c r="D76" s="87">
        <v>42303</v>
      </c>
      <c r="E76" s="87">
        <v>42310</v>
      </c>
      <c r="F76" s="88"/>
      <c r="G76" s="3" t="s">
        <v>1712</v>
      </c>
      <c r="H76" s="89" t="s">
        <v>6</v>
      </c>
      <c r="I76" s="3" t="s">
        <v>40</v>
      </c>
      <c r="J76" s="90"/>
      <c r="K76" s="90"/>
      <c r="L76" s="91"/>
      <c r="M76" s="3"/>
    </row>
    <row r="77" spans="1:13" ht="28.9" customHeight="1" x14ac:dyDescent="0.25">
      <c r="A77" s="83">
        <v>6821</v>
      </c>
      <c r="B77" s="86" t="s">
        <v>1698</v>
      </c>
      <c r="C77" s="3"/>
      <c r="D77" s="87">
        <v>42303</v>
      </c>
      <c r="E77" s="87">
        <v>42310</v>
      </c>
      <c r="F77" s="88"/>
      <c r="G77" s="3" t="s">
        <v>1703</v>
      </c>
      <c r="H77" s="89" t="s">
        <v>34</v>
      </c>
      <c r="I77" s="3" t="s">
        <v>39</v>
      </c>
      <c r="J77" s="90"/>
      <c r="K77" s="90"/>
      <c r="L77" s="91">
        <v>0.5</v>
      </c>
      <c r="M77" s="3"/>
    </row>
    <row r="78" spans="1:13" ht="28.9" customHeight="1" x14ac:dyDescent="0.25">
      <c r="A78" s="82">
        <v>6822</v>
      </c>
      <c r="B78" s="113" t="s">
        <v>1699</v>
      </c>
      <c r="C78" s="31"/>
      <c r="D78" s="114">
        <v>42303</v>
      </c>
      <c r="E78" s="114">
        <v>42340</v>
      </c>
      <c r="F78" s="115">
        <v>42328</v>
      </c>
      <c r="G78" s="31" t="s">
        <v>1704</v>
      </c>
      <c r="H78" s="116" t="s">
        <v>6</v>
      </c>
      <c r="I78" s="31" t="s">
        <v>38</v>
      </c>
      <c r="J78" s="117">
        <v>6751</v>
      </c>
      <c r="K78" s="117" t="s">
        <v>44</v>
      </c>
      <c r="L78" s="118"/>
      <c r="M78" s="31"/>
    </row>
    <row r="79" spans="1:13" ht="28.9" customHeight="1" x14ac:dyDescent="0.25">
      <c r="A79" s="83">
        <v>6823</v>
      </c>
      <c r="B79" s="86" t="s">
        <v>1700</v>
      </c>
      <c r="C79" s="3" t="s">
        <v>1701</v>
      </c>
      <c r="D79" s="87">
        <v>42303</v>
      </c>
      <c r="E79" s="87">
        <v>42310</v>
      </c>
      <c r="F79" s="88"/>
      <c r="G79" s="3" t="s">
        <v>1702</v>
      </c>
      <c r="H79" s="89" t="s">
        <v>22</v>
      </c>
      <c r="I79" s="3" t="s">
        <v>41</v>
      </c>
      <c r="J79" s="90"/>
      <c r="K79" s="90"/>
      <c r="L79" s="91">
        <f>0.5+0.25</f>
        <v>0.75</v>
      </c>
      <c r="M79" s="3"/>
    </row>
    <row r="80" spans="1:13" ht="28.9" customHeight="1" x14ac:dyDescent="0.25">
      <c r="A80" s="81">
        <v>6824</v>
      </c>
      <c r="B80" s="86" t="s">
        <v>1705</v>
      </c>
      <c r="C80" s="3"/>
      <c r="D80" s="87">
        <v>42304</v>
      </c>
      <c r="E80" s="87">
        <v>42311</v>
      </c>
      <c r="F80" s="88"/>
      <c r="G80" s="3" t="s">
        <v>1706</v>
      </c>
      <c r="H80" s="89" t="s">
        <v>12</v>
      </c>
      <c r="I80" s="3"/>
      <c r="J80" s="90"/>
      <c r="K80" s="90"/>
      <c r="L80" s="91"/>
      <c r="M80" s="3"/>
    </row>
    <row r="81" spans="1:13" ht="28.9" customHeight="1" x14ac:dyDescent="0.25">
      <c r="A81" s="121">
        <v>6825</v>
      </c>
      <c r="B81" s="86" t="s">
        <v>208</v>
      </c>
      <c r="C81" s="3"/>
      <c r="D81" s="87">
        <v>42304</v>
      </c>
      <c r="E81" s="87">
        <v>42311</v>
      </c>
      <c r="F81" s="88"/>
      <c r="G81" s="3" t="s">
        <v>1636</v>
      </c>
      <c r="H81" s="89"/>
      <c r="I81" s="3" t="s">
        <v>38</v>
      </c>
      <c r="J81" s="90"/>
      <c r="K81" s="90"/>
      <c r="L81" s="91">
        <v>0.25</v>
      </c>
      <c r="M81" s="3"/>
    </row>
    <row r="82" spans="1:13" ht="28.9" customHeight="1" x14ac:dyDescent="0.25">
      <c r="A82" s="81">
        <v>6826</v>
      </c>
      <c r="B82" s="86"/>
      <c r="C82" s="3"/>
      <c r="D82" s="87">
        <v>42304</v>
      </c>
      <c r="E82" s="87">
        <v>42311</v>
      </c>
      <c r="F82" s="88"/>
      <c r="G82" s="3" t="s">
        <v>1707</v>
      </c>
      <c r="H82" s="89" t="s">
        <v>52</v>
      </c>
      <c r="I82" s="3"/>
      <c r="J82" s="90"/>
      <c r="K82" s="90"/>
      <c r="L82" s="91"/>
      <c r="M82" s="3"/>
    </row>
    <row r="83" spans="1:13" ht="28.9" customHeight="1" x14ac:dyDescent="0.25">
      <c r="A83" s="121">
        <v>6827</v>
      </c>
      <c r="B83" s="86" t="s">
        <v>1708</v>
      </c>
      <c r="C83" s="3" t="s">
        <v>1709</v>
      </c>
      <c r="D83" s="87">
        <v>42304</v>
      </c>
      <c r="E83" s="87">
        <v>42311</v>
      </c>
      <c r="F83" s="88"/>
      <c r="G83" s="3" t="s">
        <v>1710</v>
      </c>
      <c r="H83" s="89" t="s">
        <v>6</v>
      </c>
      <c r="I83" s="3" t="s">
        <v>37</v>
      </c>
      <c r="J83" s="90"/>
      <c r="K83" s="90"/>
      <c r="L83" s="91">
        <v>0.25</v>
      </c>
      <c r="M83" s="3"/>
    </row>
    <row r="84" spans="1:13" ht="28.9" customHeight="1" x14ac:dyDescent="0.25">
      <c r="A84" s="82">
        <v>6828</v>
      </c>
      <c r="B84" s="86" t="s">
        <v>1713</v>
      </c>
      <c r="C84" s="3"/>
      <c r="D84" s="87">
        <v>42304</v>
      </c>
      <c r="E84" s="87">
        <v>42341</v>
      </c>
      <c r="F84" s="88">
        <v>42331</v>
      </c>
      <c r="G84" s="3" t="s">
        <v>1714</v>
      </c>
      <c r="H84" s="89" t="s">
        <v>6</v>
      </c>
      <c r="I84" s="3" t="s">
        <v>37</v>
      </c>
      <c r="J84" s="90">
        <v>10.14</v>
      </c>
      <c r="K84" s="90" t="s">
        <v>42</v>
      </c>
      <c r="L84" s="91">
        <f>0.5+0.5</f>
        <v>1</v>
      </c>
      <c r="M84" s="3"/>
    </row>
    <row r="85" spans="1:13" ht="28.9" customHeight="1" x14ac:dyDescent="0.25">
      <c r="A85" s="121">
        <v>6829</v>
      </c>
      <c r="B85" s="86" t="s">
        <v>208</v>
      </c>
      <c r="C85" s="3"/>
      <c r="D85" s="87">
        <v>42305</v>
      </c>
      <c r="E85" s="87">
        <v>42312</v>
      </c>
      <c r="F85" s="88"/>
      <c r="G85" s="3" t="s">
        <v>1636</v>
      </c>
      <c r="H85" s="89"/>
      <c r="I85" s="3" t="s">
        <v>38</v>
      </c>
      <c r="J85" s="90"/>
      <c r="K85" s="90"/>
      <c r="L85" s="91">
        <v>0.25</v>
      </c>
      <c r="M85" s="3"/>
    </row>
    <row r="86" spans="1:13" ht="28.9" customHeight="1" x14ac:dyDescent="0.25">
      <c r="A86" s="83">
        <v>6830</v>
      </c>
      <c r="B86" s="86" t="s">
        <v>1715</v>
      </c>
      <c r="C86" s="3" t="s">
        <v>1716</v>
      </c>
      <c r="D86" s="87">
        <v>42305</v>
      </c>
      <c r="E86" s="87">
        <v>42312</v>
      </c>
      <c r="F86" s="88"/>
      <c r="G86" s="3" t="s">
        <v>1717</v>
      </c>
      <c r="H86" s="89" t="s">
        <v>52</v>
      </c>
      <c r="I86" s="3" t="s">
        <v>38</v>
      </c>
      <c r="J86" s="90"/>
      <c r="K86" s="90"/>
      <c r="L86" s="91">
        <f>0.25+0.25</f>
        <v>0.5</v>
      </c>
      <c r="M86" s="3"/>
    </row>
    <row r="87" spans="1:13" ht="28.9" customHeight="1" x14ac:dyDescent="0.25">
      <c r="A87" s="82">
        <v>6831</v>
      </c>
      <c r="B87" s="86" t="s">
        <v>1718</v>
      </c>
      <c r="C87" s="3" t="s">
        <v>1719</v>
      </c>
      <c r="D87" s="87">
        <v>42305</v>
      </c>
      <c r="E87" s="87">
        <v>42342</v>
      </c>
      <c r="F87" s="88">
        <v>42332</v>
      </c>
      <c r="G87" s="3" t="s">
        <v>1720</v>
      </c>
      <c r="H87" s="89" t="s">
        <v>22</v>
      </c>
      <c r="I87" s="3" t="s">
        <v>39</v>
      </c>
      <c r="J87" s="90">
        <v>102.55</v>
      </c>
      <c r="K87" s="90" t="s">
        <v>42</v>
      </c>
      <c r="L87" s="91">
        <f>3+0.5</f>
        <v>3.5</v>
      </c>
      <c r="M87" s="3">
        <v>0.5</v>
      </c>
    </row>
    <row r="88" spans="1:13" ht="28.9" customHeight="1" x14ac:dyDescent="0.25">
      <c r="A88" s="82">
        <v>6832</v>
      </c>
      <c r="B88" s="86" t="s">
        <v>1718</v>
      </c>
      <c r="C88" s="3" t="s">
        <v>1719</v>
      </c>
      <c r="D88" s="87">
        <v>42305</v>
      </c>
      <c r="E88" s="87">
        <v>42342</v>
      </c>
      <c r="F88" s="88">
        <v>42332</v>
      </c>
      <c r="G88" s="3" t="s">
        <v>1721</v>
      </c>
      <c r="H88" s="89" t="s">
        <v>22</v>
      </c>
      <c r="I88" s="3" t="s">
        <v>39</v>
      </c>
      <c r="J88" s="90"/>
      <c r="K88" s="90"/>
      <c r="L88" s="91">
        <f>3+0.5</f>
        <v>3.5</v>
      </c>
      <c r="M88" s="3">
        <v>1.5</v>
      </c>
    </row>
    <row r="89" spans="1:13" ht="28.9" customHeight="1" x14ac:dyDescent="0.25">
      <c r="A89" s="121">
        <v>6833</v>
      </c>
      <c r="B89" s="86" t="s">
        <v>1645</v>
      </c>
      <c r="C89" s="3"/>
      <c r="D89" s="87">
        <v>42305</v>
      </c>
      <c r="E89" s="87">
        <v>42312</v>
      </c>
      <c r="F89" s="88"/>
      <c r="G89" s="3" t="s">
        <v>1646</v>
      </c>
      <c r="H89" s="89" t="s">
        <v>52</v>
      </c>
      <c r="I89" s="3" t="s">
        <v>38</v>
      </c>
      <c r="J89" s="90"/>
      <c r="K89" s="90"/>
      <c r="L89" s="91">
        <v>0.25</v>
      </c>
      <c r="M89" s="3"/>
    </row>
    <row r="90" spans="1:13" ht="28.9" customHeight="1" x14ac:dyDescent="0.25">
      <c r="A90" s="81">
        <v>6834</v>
      </c>
      <c r="B90" s="86" t="s">
        <v>679</v>
      </c>
      <c r="C90" s="3"/>
      <c r="D90" s="87">
        <v>42306</v>
      </c>
      <c r="E90" s="87">
        <v>42313</v>
      </c>
      <c r="F90" s="88"/>
      <c r="G90" s="3" t="s">
        <v>1722</v>
      </c>
      <c r="H90" s="89" t="s">
        <v>52</v>
      </c>
      <c r="I90" s="3"/>
      <c r="J90" s="90"/>
      <c r="K90" s="90"/>
      <c r="L90" s="91">
        <v>0.25</v>
      </c>
      <c r="M90" s="3"/>
    </row>
    <row r="91" spans="1:13" ht="28.9" customHeight="1" x14ac:dyDescent="0.25">
      <c r="A91" s="83">
        <v>6835</v>
      </c>
      <c r="B91" s="86" t="s">
        <v>432</v>
      </c>
      <c r="C91" s="3" t="s">
        <v>1723</v>
      </c>
      <c r="D91" s="87">
        <v>42306</v>
      </c>
      <c r="E91" s="87">
        <v>42345</v>
      </c>
      <c r="F91" s="88">
        <v>42338</v>
      </c>
      <c r="G91" s="3" t="s">
        <v>1724</v>
      </c>
      <c r="H91" s="89" t="s">
        <v>9</v>
      </c>
      <c r="I91" s="3" t="s">
        <v>39</v>
      </c>
      <c r="J91" s="90">
        <v>3055.75</v>
      </c>
      <c r="K91" s="90" t="s">
        <v>44</v>
      </c>
      <c r="L91" s="91"/>
      <c r="M91" s="3"/>
    </row>
    <row r="92" spans="1:13" ht="28.9" customHeight="1" x14ac:dyDescent="0.25">
      <c r="A92" s="81">
        <v>6836</v>
      </c>
      <c r="B92" s="86" t="s">
        <v>1729</v>
      </c>
      <c r="C92" s="3"/>
      <c r="D92" s="87">
        <v>42306</v>
      </c>
      <c r="E92" s="87">
        <v>42313</v>
      </c>
      <c r="F92" s="88"/>
      <c r="G92" s="3" t="s">
        <v>1731</v>
      </c>
      <c r="H92" s="89" t="s">
        <v>52</v>
      </c>
      <c r="I92" s="3" t="s">
        <v>37</v>
      </c>
      <c r="J92" s="90"/>
      <c r="K92" s="90"/>
      <c r="L92" s="91">
        <v>0.25</v>
      </c>
      <c r="M92" s="3"/>
    </row>
    <row r="93" spans="1:13" ht="28.9" customHeight="1" x14ac:dyDescent="0.25">
      <c r="A93" s="81">
        <v>6837</v>
      </c>
      <c r="B93" s="86" t="s">
        <v>1730</v>
      </c>
      <c r="C93" s="3"/>
      <c r="D93" s="87">
        <v>42306</v>
      </c>
      <c r="E93" s="87">
        <v>42313</v>
      </c>
      <c r="F93" s="88"/>
      <c r="G93" s="3" t="s">
        <v>1732</v>
      </c>
      <c r="H93" s="89" t="s">
        <v>52</v>
      </c>
      <c r="I93" s="3"/>
      <c r="J93" s="90"/>
      <c r="K93" s="90"/>
      <c r="L93" s="91">
        <v>0.25</v>
      </c>
      <c r="M93" s="3"/>
    </row>
    <row r="94" spans="1:13" ht="28.9" customHeight="1" x14ac:dyDescent="0.25">
      <c r="A94" s="121">
        <v>6838</v>
      </c>
      <c r="B94" s="86" t="s">
        <v>1759</v>
      </c>
      <c r="C94" s="3"/>
      <c r="D94" s="87">
        <v>42306</v>
      </c>
      <c r="E94" s="87">
        <v>42313</v>
      </c>
      <c r="F94" s="88"/>
      <c r="G94" s="3" t="s">
        <v>1727</v>
      </c>
      <c r="H94" s="89" t="s">
        <v>52</v>
      </c>
      <c r="I94" s="3" t="s">
        <v>38</v>
      </c>
      <c r="J94" s="90"/>
      <c r="K94" s="90"/>
      <c r="L94" s="91">
        <v>0.25</v>
      </c>
      <c r="M94" s="3"/>
    </row>
    <row r="95" spans="1:13" ht="28.9" customHeight="1" x14ac:dyDescent="0.25">
      <c r="A95" s="83">
        <v>6839</v>
      </c>
      <c r="B95" s="86" t="s">
        <v>1725</v>
      </c>
      <c r="C95" s="3" t="s">
        <v>1726</v>
      </c>
      <c r="D95" s="87">
        <v>42307</v>
      </c>
      <c r="E95" s="87">
        <v>42314</v>
      </c>
      <c r="F95" s="88"/>
      <c r="G95" s="3" t="s">
        <v>1728</v>
      </c>
      <c r="H95" s="89" t="s">
        <v>12</v>
      </c>
      <c r="I95" s="3" t="s">
        <v>37</v>
      </c>
      <c r="J95" s="90"/>
      <c r="K95" s="90"/>
      <c r="L95" s="91">
        <v>0.25</v>
      </c>
      <c r="M95" s="3"/>
    </row>
    <row r="96" spans="1:13" ht="28.9" customHeight="1" x14ac:dyDescent="0.25">
      <c r="A96" s="82">
        <v>6840</v>
      </c>
      <c r="B96" s="86" t="s">
        <v>1733</v>
      </c>
      <c r="C96" s="3" t="s">
        <v>1734</v>
      </c>
      <c r="D96" s="87">
        <v>42307</v>
      </c>
      <c r="E96" s="87">
        <v>42314</v>
      </c>
      <c r="F96" s="88"/>
      <c r="G96" s="3" t="s">
        <v>1735</v>
      </c>
      <c r="H96" s="89" t="s">
        <v>23</v>
      </c>
      <c r="I96" s="3" t="s">
        <v>37</v>
      </c>
      <c r="J96" s="90">
        <v>3.79</v>
      </c>
      <c r="K96" s="90" t="s">
        <v>43</v>
      </c>
      <c r="L96" s="91">
        <f>3+0.5</f>
        <v>3.5</v>
      </c>
      <c r="M96" s="3"/>
    </row>
    <row r="97" spans="1:13" ht="28.9" customHeight="1" x14ac:dyDescent="0.25">
      <c r="A97" s="121">
        <v>6841</v>
      </c>
      <c r="B97" s="86" t="s">
        <v>1736</v>
      </c>
      <c r="C97" s="3"/>
      <c r="D97" s="87">
        <v>42307</v>
      </c>
      <c r="E97" s="87">
        <v>42314</v>
      </c>
      <c r="F97" s="88"/>
      <c r="G97" s="3" t="s">
        <v>1737</v>
      </c>
      <c r="H97" s="89" t="s">
        <v>52</v>
      </c>
      <c r="I97" s="3" t="s">
        <v>41</v>
      </c>
      <c r="J97" s="90"/>
      <c r="K97" s="90"/>
      <c r="L97" s="91">
        <v>0.25</v>
      </c>
      <c r="M97" s="3"/>
    </row>
    <row r="98" spans="1:13" ht="28.9" customHeight="1" x14ac:dyDescent="0.25">
      <c r="A98" s="81">
        <v>6842</v>
      </c>
      <c r="B98" s="86" t="s">
        <v>1738</v>
      </c>
      <c r="C98" s="3"/>
      <c r="D98" s="87">
        <v>42307</v>
      </c>
      <c r="E98" s="87">
        <v>42314</v>
      </c>
      <c r="F98" s="88"/>
      <c r="G98" s="3" t="s">
        <v>1739</v>
      </c>
      <c r="H98" s="89" t="s">
        <v>52</v>
      </c>
      <c r="I98" s="3" t="s">
        <v>41</v>
      </c>
      <c r="J98" s="90"/>
      <c r="K98" s="90"/>
      <c r="L98" s="91">
        <v>0.25</v>
      </c>
      <c r="M98" s="3"/>
    </row>
    <row r="99" spans="1:13" ht="28.9" customHeight="1" x14ac:dyDescent="0.25">
      <c r="A99" s="82">
        <v>6843</v>
      </c>
      <c r="B99" s="86" t="s">
        <v>1655</v>
      </c>
      <c r="C99" s="3" t="s">
        <v>1656</v>
      </c>
      <c r="D99" s="87">
        <v>42307</v>
      </c>
      <c r="E99" s="87">
        <v>42314</v>
      </c>
      <c r="F99" s="88"/>
      <c r="G99" s="3" t="s">
        <v>1740</v>
      </c>
      <c r="H99" s="89" t="s">
        <v>8</v>
      </c>
      <c r="I99" s="3" t="s">
        <v>37</v>
      </c>
      <c r="J99" s="90"/>
      <c r="K99" s="90"/>
      <c r="L99" s="91">
        <v>0.5</v>
      </c>
      <c r="M99" s="3"/>
    </row>
    <row r="100" spans="1:13" ht="28.9" customHeight="1" x14ac:dyDescent="0.25">
      <c r="A100" s="85"/>
      <c r="B100" s="38"/>
      <c r="C100" s="4"/>
      <c r="D100" s="5"/>
      <c r="E100" s="5"/>
      <c r="F100" s="6"/>
      <c r="G100" s="4"/>
      <c r="H100" s="22"/>
      <c r="I100" s="4"/>
      <c r="J100" s="7"/>
      <c r="K100" s="7"/>
      <c r="L100" s="34"/>
      <c r="M100" s="4"/>
    </row>
    <row r="101" spans="1:13" ht="28.9" customHeight="1" x14ac:dyDescent="0.25">
      <c r="A101" s="99" t="s">
        <v>61</v>
      </c>
      <c r="B101" s="38"/>
      <c r="C101" s="4"/>
      <c r="D101" s="5"/>
      <c r="E101" s="5"/>
      <c r="F101" s="6"/>
      <c r="G101" s="4"/>
      <c r="H101" s="22"/>
      <c r="I101" s="4"/>
      <c r="J101" s="7">
        <f>+SUM(J3:J100)</f>
        <v>10376.330000000002</v>
      </c>
      <c r="K101" s="7"/>
      <c r="L101" s="7">
        <f>+SUM(L3:L100)*26</f>
        <v>3003</v>
      </c>
      <c r="M101" s="7">
        <f>+SUM(M3:M100)*26</f>
        <v>149.5</v>
      </c>
    </row>
    <row r="102" spans="1:13" ht="28.9" customHeight="1" x14ac:dyDescent="0.25">
      <c r="A102" s="85"/>
      <c r="B102" s="38"/>
      <c r="C102" s="4"/>
      <c r="D102" s="5"/>
      <c r="E102" s="5"/>
      <c r="F102" s="6"/>
      <c r="G102" s="4"/>
      <c r="H102" s="22"/>
      <c r="I102" s="4"/>
      <c r="J102" s="7"/>
      <c r="K102" s="7"/>
      <c r="L102" s="34"/>
      <c r="M102" s="4"/>
    </row>
    <row r="103" spans="1:13" ht="28.9" customHeight="1" x14ac:dyDescent="0.25">
      <c r="A103" s="85"/>
      <c r="B103" s="38"/>
      <c r="C103" s="4"/>
      <c r="D103" s="5"/>
      <c r="E103" s="5"/>
      <c r="F103" s="6"/>
      <c r="G103" s="4"/>
      <c r="H103" s="22"/>
      <c r="I103" s="4"/>
      <c r="J103" s="7"/>
      <c r="K103" s="7"/>
      <c r="L103" s="34"/>
      <c r="M103" s="4"/>
    </row>
    <row r="104" spans="1:13" ht="28.9" customHeight="1" x14ac:dyDescent="0.25">
      <c r="A104" s="85"/>
      <c r="B104" s="119" t="s">
        <v>284</v>
      </c>
      <c r="C104" s="4"/>
      <c r="D104" s="5"/>
      <c r="E104" s="5"/>
      <c r="F104" s="6"/>
      <c r="G104" s="4"/>
      <c r="H104" s="22"/>
      <c r="I104" s="4"/>
      <c r="J104" s="7"/>
      <c r="K104" s="7"/>
      <c r="L104" s="34"/>
      <c r="M104" s="4"/>
    </row>
    <row r="105" spans="1:13" ht="28.9" customHeight="1" x14ac:dyDescent="0.25">
      <c r="A105" s="85"/>
      <c r="B105" s="38" t="s">
        <v>1542</v>
      </c>
      <c r="C105" s="5" t="s">
        <v>57</v>
      </c>
      <c r="D105" s="5">
        <v>42278</v>
      </c>
      <c r="E105" s="5">
        <v>42283</v>
      </c>
      <c r="F105" s="6"/>
      <c r="G105" s="4" t="s">
        <v>1549</v>
      </c>
      <c r="H105" s="22"/>
      <c r="I105" s="4"/>
      <c r="J105" s="7"/>
      <c r="K105" s="7"/>
      <c r="L105" s="34"/>
      <c r="M105" s="4"/>
    </row>
    <row r="106" spans="1:13" ht="28.9" customHeight="1" x14ac:dyDescent="0.25">
      <c r="A106" s="85"/>
      <c r="B106" s="38" t="s">
        <v>1543</v>
      </c>
      <c r="C106" s="5" t="s">
        <v>57</v>
      </c>
      <c r="D106" s="5">
        <v>42278</v>
      </c>
      <c r="E106" s="5">
        <v>42283</v>
      </c>
      <c r="F106" s="6"/>
      <c r="G106" s="4" t="s">
        <v>1544</v>
      </c>
      <c r="H106" s="22"/>
      <c r="I106" s="4"/>
      <c r="J106" s="7"/>
      <c r="K106" s="7"/>
      <c r="L106" s="34"/>
      <c r="M106" s="4"/>
    </row>
    <row r="107" spans="1:13" ht="28.9" customHeight="1" x14ac:dyDescent="0.25">
      <c r="A107" s="85"/>
      <c r="B107" s="38" t="s">
        <v>1545</v>
      </c>
      <c r="C107" s="4"/>
      <c r="D107" s="5">
        <v>42278</v>
      </c>
      <c r="E107" s="5">
        <v>42278</v>
      </c>
      <c r="F107" s="6"/>
      <c r="G107" s="4" t="s">
        <v>1546</v>
      </c>
      <c r="H107" s="22" t="s">
        <v>52</v>
      </c>
      <c r="I107" s="4"/>
      <c r="J107" s="7"/>
      <c r="K107" s="7"/>
      <c r="L107" s="34"/>
      <c r="M107" s="4"/>
    </row>
    <row r="108" spans="1:13" ht="28.9" customHeight="1" x14ac:dyDescent="0.25">
      <c r="A108" s="85"/>
      <c r="B108" s="38" t="s">
        <v>1547</v>
      </c>
      <c r="C108" s="4"/>
      <c r="D108" s="5">
        <v>42278</v>
      </c>
      <c r="E108" s="5">
        <v>42279</v>
      </c>
      <c r="F108" s="6"/>
      <c r="G108" s="4" t="s">
        <v>1548</v>
      </c>
      <c r="H108" s="22" t="s">
        <v>52</v>
      </c>
      <c r="I108" s="4"/>
      <c r="J108" s="7"/>
      <c r="K108" s="7"/>
      <c r="L108" s="34"/>
      <c r="M108" s="4"/>
    </row>
    <row r="109" spans="1:13" ht="28.9" customHeight="1" x14ac:dyDescent="0.25">
      <c r="A109" s="85"/>
      <c r="B109" s="38" t="s">
        <v>1572</v>
      </c>
      <c r="C109" s="4"/>
      <c r="D109" s="5">
        <v>42283</v>
      </c>
      <c r="E109" s="5">
        <v>42283</v>
      </c>
      <c r="F109" s="6"/>
      <c r="G109" s="4" t="s">
        <v>1573</v>
      </c>
      <c r="H109" s="22"/>
      <c r="I109" s="4"/>
      <c r="J109" s="7"/>
      <c r="K109" s="7"/>
      <c r="L109" s="34"/>
      <c r="M109" s="4"/>
    </row>
    <row r="110" spans="1:13" ht="28.9" customHeight="1" x14ac:dyDescent="0.25">
      <c r="A110" s="85"/>
      <c r="B110" s="38" t="s">
        <v>1574</v>
      </c>
      <c r="C110" s="4"/>
      <c r="D110" s="5">
        <v>42283</v>
      </c>
      <c r="E110" s="5">
        <v>42284</v>
      </c>
      <c r="F110" s="6"/>
      <c r="G110" s="4" t="s">
        <v>1576</v>
      </c>
      <c r="H110" s="22"/>
      <c r="I110" s="4"/>
      <c r="J110" s="7"/>
      <c r="K110" s="7"/>
      <c r="L110" s="34"/>
      <c r="M110" s="4"/>
    </row>
    <row r="111" spans="1:13" ht="28.9" customHeight="1" x14ac:dyDescent="0.25">
      <c r="A111" s="85"/>
      <c r="B111" s="38" t="s">
        <v>1575</v>
      </c>
      <c r="C111" s="4"/>
      <c r="D111" s="5">
        <v>42283</v>
      </c>
      <c r="E111" s="5">
        <v>42285</v>
      </c>
      <c r="F111" s="6"/>
      <c r="G111" s="4" t="s">
        <v>1577</v>
      </c>
      <c r="H111" s="22"/>
      <c r="I111" s="4"/>
      <c r="J111" s="7"/>
      <c r="K111" s="7"/>
      <c r="L111" s="34"/>
      <c r="M111" s="4"/>
    </row>
    <row r="112" spans="1:13" ht="28.9" customHeight="1" x14ac:dyDescent="0.25">
      <c r="A112" s="85"/>
      <c r="B112" s="38" t="s">
        <v>1593</v>
      </c>
      <c r="C112" s="4"/>
      <c r="D112" s="5">
        <v>42286</v>
      </c>
      <c r="E112" s="5">
        <v>42286</v>
      </c>
      <c r="F112" s="6"/>
      <c r="G112" s="4" t="s">
        <v>1594</v>
      </c>
      <c r="H112" s="22"/>
      <c r="I112" s="4"/>
      <c r="J112" s="7"/>
      <c r="K112" s="7"/>
      <c r="L112" s="34"/>
      <c r="M112" s="4"/>
    </row>
    <row r="113" spans="1:13" ht="28.9" customHeight="1" x14ac:dyDescent="0.25">
      <c r="A113" s="85"/>
      <c r="B113" s="38" t="s">
        <v>1599</v>
      </c>
      <c r="C113" s="4"/>
      <c r="D113" s="5">
        <v>42282</v>
      </c>
      <c r="E113" s="5">
        <v>42291</v>
      </c>
      <c r="F113" s="6"/>
      <c r="G113" s="4" t="s">
        <v>1600</v>
      </c>
      <c r="H113" s="22"/>
      <c r="I113" s="4"/>
      <c r="J113" s="7"/>
      <c r="K113" s="7"/>
      <c r="L113" s="34"/>
      <c r="M113" s="4"/>
    </row>
    <row r="114" spans="1:13" ht="28.9" customHeight="1" x14ac:dyDescent="0.25">
      <c r="A114" s="85"/>
      <c r="B114" s="38" t="s">
        <v>1242</v>
      </c>
      <c r="C114" s="4"/>
      <c r="D114" s="5">
        <v>42286</v>
      </c>
      <c r="E114" s="5">
        <v>42291</v>
      </c>
      <c r="F114" s="6"/>
      <c r="G114" s="4" t="s">
        <v>1602</v>
      </c>
      <c r="H114" s="22"/>
      <c r="I114" s="4"/>
      <c r="J114" s="7"/>
      <c r="K114" s="7"/>
      <c r="L114" s="34"/>
      <c r="M114" s="4"/>
    </row>
    <row r="115" spans="1:13" ht="28.9" customHeight="1" x14ac:dyDescent="0.25">
      <c r="A115" s="85"/>
      <c r="B115" s="38" t="s">
        <v>1603</v>
      </c>
      <c r="C115" s="4"/>
      <c r="D115" s="5">
        <v>42290</v>
      </c>
      <c r="E115" s="5">
        <v>42291</v>
      </c>
      <c r="F115" s="6"/>
      <c r="G115" s="4" t="s">
        <v>1604</v>
      </c>
      <c r="H115" s="22"/>
      <c r="I115" s="4"/>
      <c r="J115" s="7"/>
      <c r="K115" s="7"/>
      <c r="L115" s="34"/>
      <c r="M115" s="4"/>
    </row>
    <row r="116" spans="1:13" ht="28.9" customHeight="1" x14ac:dyDescent="0.25">
      <c r="A116" s="85"/>
      <c r="B116" s="38" t="s">
        <v>1670</v>
      </c>
      <c r="C116" s="4"/>
      <c r="D116" s="5">
        <v>42296</v>
      </c>
      <c r="E116" s="5">
        <v>42296</v>
      </c>
      <c r="F116" s="6"/>
      <c r="G116" s="4" t="s">
        <v>1671</v>
      </c>
      <c r="H116" s="22"/>
      <c r="I116" s="4"/>
      <c r="J116" s="7"/>
      <c r="K116" s="7"/>
      <c r="L116" s="34"/>
      <c r="M116" s="4"/>
    </row>
    <row r="117" spans="1:13" ht="28.9" customHeight="1" x14ac:dyDescent="0.25">
      <c r="A117" s="85"/>
      <c r="B117" s="38"/>
      <c r="C117" s="4"/>
      <c r="D117" s="5"/>
      <c r="E117" s="5"/>
      <c r="F117" s="6"/>
      <c r="G117" s="4"/>
      <c r="H117" s="22"/>
      <c r="I117" s="4"/>
      <c r="J117" s="7"/>
      <c r="K117" s="7"/>
      <c r="L117" s="34"/>
      <c r="M117" s="4"/>
    </row>
    <row r="118" spans="1:13" ht="28.9" customHeight="1" x14ac:dyDescent="0.25">
      <c r="A118" s="85"/>
      <c r="B118" s="38"/>
      <c r="C118" s="4"/>
      <c r="D118" s="5"/>
      <c r="E118" s="5"/>
      <c r="F118" s="6"/>
      <c r="G118" s="4"/>
      <c r="H118" s="22"/>
      <c r="I118" s="4"/>
      <c r="J118" s="7"/>
      <c r="K118" s="7"/>
      <c r="L118" s="34"/>
      <c r="M118" s="4"/>
    </row>
    <row r="119" spans="1:13" ht="28.9" customHeight="1" x14ac:dyDescent="0.25">
      <c r="A119" s="85"/>
      <c r="B119" s="38"/>
      <c r="C119" s="4"/>
      <c r="D119" s="5"/>
      <c r="E119" s="5"/>
      <c r="F119" s="6"/>
      <c r="G119" s="4"/>
      <c r="H119" s="22"/>
      <c r="I119" s="4"/>
      <c r="J119" s="7"/>
      <c r="K119" s="7"/>
      <c r="L119" s="34"/>
      <c r="M119" s="4"/>
    </row>
    <row r="120" spans="1:13" ht="28.9" customHeight="1" x14ac:dyDescent="0.25">
      <c r="A120" s="85"/>
      <c r="B120" s="38"/>
      <c r="C120" s="4"/>
      <c r="D120" s="5"/>
      <c r="E120" s="5"/>
      <c r="F120" s="6"/>
      <c r="G120" s="4"/>
      <c r="H120" s="22"/>
      <c r="I120" s="4"/>
      <c r="J120" s="7"/>
      <c r="K120" s="7"/>
      <c r="L120" s="34"/>
      <c r="M120" s="4"/>
    </row>
    <row r="121" spans="1:13" ht="28.9" customHeight="1" x14ac:dyDescent="0.25">
      <c r="A121" s="85"/>
      <c r="B121" s="38"/>
      <c r="C121" s="4"/>
      <c r="D121" s="5"/>
      <c r="E121" s="5"/>
      <c r="F121" s="6"/>
      <c r="G121" s="4"/>
      <c r="H121" s="22"/>
      <c r="I121" s="4"/>
      <c r="J121" s="7"/>
      <c r="K121" s="7"/>
      <c r="L121" s="34"/>
      <c r="M121" s="4"/>
    </row>
    <row r="122" spans="1:13" ht="28.9" customHeight="1" x14ac:dyDescent="0.25">
      <c r="A122" s="85"/>
      <c r="B122" s="38"/>
      <c r="C122" s="4"/>
      <c r="D122" s="5"/>
      <c r="E122" s="5"/>
      <c r="F122" s="6"/>
      <c r="G122" s="4"/>
      <c r="H122" s="22"/>
      <c r="I122" s="4"/>
      <c r="J122" s="7"/>
      <c r="K122" s="7"/>
      <c r="L122" s="34"/>
      <c r="M122" s="4"/>
    </row>
    <row r="123" spans="1:13" ht="28.9" customHeight="1" x14ac:dyDescent="0.25">
      <c r="A123" s="85"/>
      <c r="B123" s="38"/>
      <c r="C123" s="4"/>
      <c r="D123" s="5"/>
      <c r="E123" s="5"/>
      <c r="F123" s="6"/>
      <c r="G123" s="4"/>
      <c r="H123" s="22"/>
      <c r="I123" s="4"/>
      <c r="J123" s="7"/>
      <c r="K123" s="7"/>
      <c r="L123" s="34"/>
      <c r="M123" s="4"/>
    </row>
    <row r="124" spans="1:13" ht="28.9" customHeight="1" x14ac:dyDescent="0.25">
      <c r="A124" s="85"/>
      <c r="B124" s="38"/>
      <c r="C124" s="4"/>
      <c r="D124" s="5"/>
      <c r="E124" s="5"/>
      <c r="F124" s="6"/>
      <c r="G124" s="4"/>
      <c r="H124" s="22"/>
      <c r="I124" s="4"/>
      <c r="J124" s="7"/>
      <c r="K124" s="7"/>
      <c r="L124" s="34"/>
      <c r="M124" s="4"/>
    </row>
    <row r="125" spans="1:13" ht="28.9" customHeight="1" x14ac:dyDescent="0.25">
      <c r="A125" s="85"/>
      <c r="B125" s="38"/>
      <c r="C125" s="4"/>
      <c r="D125" s="5"/>
      <c r="E125" s="5"/>
      <c r="F125" s="6"/>
      <c r="G125" s="4"/>
      <c r="H125" s="22"/>
      <c r="I125" s="4"/>
      <c r="J125" s="7"/>
      <c r="K125" s="7"/>
      <c r="L125" s="34"/>
      <c r="M125" s="4"/>
    </row>
    <row r="126" spans="1:13" ht="28.9" customHeight="1" x14ac:dyDescent="0.25">
      <c r="A126" s="85"/>
      <c r="B126" s="38"/>
      <c r="C126" s="4"/>
      <c r="D126" s="5"/>
      <c r="E126" s="5"/>
      <c r="F126" s="6"/>
      <c r="G126" s="4"/>
      <c r="H126" s="22"/>
      <c r="I126" s="4"/>
      <c r="J126" s="7"/>
      <c r="K126" s="7"/>
      <c r="L126" s="34"/>
      <c r="M126" s="4"/>
    </row>
    <row r="127" spans="1:13" ht="28.9" customHeight="1" x14ac:dyDescent="0.25">
      <c r="A127" s="85"/>
      <c r="B127" s="38"/>
      <c r="C127" s="4"/>
      <c r="D127" s="5"/>
      <c r="E127" s="5"/>
      <c r="F127" s="6"/>
      <c r="G127" s="4"/>
      <c r="H127" s="22"/>
      <c r="I127" s="4"/>
      <c r="J127" s="7"/>
      <c r="K127" s="7"/>
      <c r="L127" s="34"/>
      <c r="M127" s="4"/>
    </row>
    <row r="128" spans="1:13" ht="28.9" customHeight="1" x14ac:dyDescent="0.25">
      <c r="A128" s="85"/>
      <c r="B128" s="38"/>
      <c r="C128" s="4"/>
      <c r="D128" s="5"/>
      <c r="E128" s="5"/>
      <c r="F128" s="6"/>
      <c r="G128" s="4"/>
      <c r="H128" s="22"/>
      <c r="I128" s="4"/>
      <c r="J128" s="7"/>
      <c r="K128" s="7"/>
      <c r="L128" s="34"/>
      <c r="M128" s="4"/>
    </row>
    <row r="129" spans="1:13" ht="28.9" customHeight="1" x14ac:dyDescent="0.25">
      <c r="A129" s="85"/>
      <c r="B129" s="38"/>
      <c r="C129" s="4"/>
      <c r="D129" s="5"/>
      <c r="E129" s="5"/>
      <c r="F129" s="6"/>
      <c r="G129" s="4"/>
      <c r="H129" s="22"/>
      <c r="I129" s="4"/>
      <c r="J129" s="7"/>
      <c r="K129" s="7"/>
      <c r="L129" s="34"/>
      <c r="M129" s="4"/>
    </row>
    <row r="130" spans="1:13" ht="28.9" customHeight="1" x14ac:dyDescent="0.25">
      <c r="A130" s="85"/>
      <c r="B130" s="38"/>
      <c r="C130" s="4"/>
      <c r="D130" s="5"/>
      <c r="E130" s="5"/>
      <c r="F130" s="6"/>
      <c r="G130" s="4"/>
      <c r="H130" s="22"/>
      <c r="I130" s="4"/>
      <c r="J130" s="7"/>
      <c r="K130" s="7"/>
      <c r="L130" s="34"/>
      <c r="M130" s="4"/>
    </row>
    <row r="131" spans="1:13" ht="28.9" customHeight="1" x14ac:dyDescent="0.25">
      <c r="A131" s="85"/>
      <c r="B131" s="38"/>
      <c r="C131" s="4"/>
      <c r="D131" s="5"/>
      <c r="E131" s="5"/>
      <c r="F131" s="6"/>
      <c r="G131" s="4"/>
      <c r="H131" s="22"/>
      <c r="I131" s="4"/>
      <c r="J131" s="7"/>
      <c r="K131" s="7"/>
      <c r="L131" s="34"/>
      <c r="M131" s="4"/>
    </row>
    <row r="132" spans="1:13" ht="28.9" customHeight="1" x14ac:dyDescent="0.25">
      <c r="A132" s="85"/>
      <c r="B132" s="38"/>
      <c r="C132" s="4"/>
      <c r="D132" s="5"/>
      <c r="E132" s="5"/>
      <c r="F132" s="6"/>
      <c r="G132" s="4"/>
      <c r="H132" s="22"/>
      <c r="I132" s="4"/>
      <c r="J132" s="7"/>
      <c r="K132" s="7"/>
      <c r="L132" s="34"/>
      <c r="M132" s="4"/>
    </row>
    <row r="133" spans="1:13" ht="28.9" customHeight="1" x14ac:dyDescent="0.25">
      <c r="A133" s="85"/>
      <c r="B133" s="38"/>
      <c r="C133" s="4"/>
      <c r="D133" s="5"/>
      <c r="E133" s="5"/>
      <c r="F133" s="6"/>
      <c r="G133" s="4"/>
      <c r="H133" s="22"/>
      <c r="I133" s="4"/>
      <c r="J133" s="7"/>
      <c r="K133" s="7"/>
      <c r="L133" s="34"/>
      <c r="M133" s="4"/>
    </row>
    <row r="134" spans="1:13" ht="28.9" customHeight="1" x14ac:dyDescent="0.25">
      <c r="A134" s="85"/>
      <c r="B134" s="38"/>
      <c r="C134" s="4"/>
      <c r="D134" s="5"/>
      <c r="E134" s="5"/>
      <c r="F134" s="6"/>
      <c r="G134" s="4"/>
      <c r="H134" s="22"/>
      <c r="I134" s="4"/>
      <c r="J134" s="7"/>
      <c r="K134" s="7"/>
      <c r="L134" s="34"/>
      <c r="M134" s="4"/>
    </row>
    <row r="135" spans="1:13" ht="28.9" customHeight="1" x14ac:dyDescent="0.25">
      <c r="A135" s="85"/>
      <c r="B135" s="38"/>
      <c r="C135" s="4"/>
      <c r="D135" s="5"/>
      <c r="E135" s="5"/>
      <c r="F135" s="6"/>
      <c r="G135" s="4"/>
      <c r="H135" s="22"/>
      <c r="I135" s="4"/>
      <c r="J135" s="7"/>
      <c r="K135" s="7"/>
      <c r="L135" s="34"/>
      <c r="M135" s="4"/>
    </row>
    <row r="136" spans="1:13" ht="28.9" customHeight="1" x14ac:dyDescent="0.25">
      <c r="A136" s="85"/>
      <c r="B136" s="38"/>
      <c r="C136" s="4"/>
      <c r="D136" s="5"/>
      <c r="E136" s="5"/>
      <c r="F136" s="6"/>
      <c r="G136" s="4"/>
      <c r="H136" s="22"/>
      <c r="I136" s="4"/>
      <c r="J136" s="7"/>
      <c r="K136" s="7"/>
      <c r="L136" s="34"/>
      <c r="M136" s="4"/>
    </row>
    <row r="137" spans="1:13" ht="28.9" customHeight="1" x14ac:dyDescent="0.25">
      <c r="A137" s="85"/>
      <c r="B137" s="38"/>
      <c r="C137" s="4"/>
      <c r="D137" s="5"/>
      <c r="E137" s="5"/>
      <c r="F137" s="6"/>
      <c r="G137" s="4"/>
      <c r="H137" s="22"/>
      <c r="I137" s="4"/>
      <c r="J137" s="7"/>
      <c r="K137" s="7"/>
      <c r="L137" s="34"/>
      <c r="M137" s="4"/>
    </row>
    <row r="138" spans="1:13" ht="28.9" customHeight="1" x14ac:dyDescent="0.25">
      <c r="A138" s="85"/>
      <c r="B138" s="38"/>
      <c r="C138" s="4"/>
      <c r="D138" s="5"/>
      <c r="E138" s="5"/>
      <c r="F138" s="6"/>
      <c r="G138" s="4"/>
      <c r="H138" s="22"/>
      <c r="I138" s="4"/>
      <c r="J138" s="7"/>
      <c r="K138" s="7"/>
      <c r="L138" s="34"/>
      <c r="M138" s="4"/>
    </row>
    <row r="139" spans="1:13" ht="28.9" customHeight="1" x14ac:dyDescent="0.25">
      <c r="A139" s="85"/>
      <c r="B139" s="38"/>
      <c r="C139" s="4"/>
      <c r="D139" s="5"/>
      <c r="E139" s="5"/>
      <c r="F139" s="6"/>
      <c r="G139" s="4"/>
      <c r="H139" s="22"/>
      <c r="I139" s="4"/>
      <c r="J139" s="7"/>
      <c r="K139" s="7"/>
      <c r="L139" s="34"/>
      <c r="M139" s="4"/>
    </row>
    <row r="140" spans="1:13" ht="28.9" customHeight="1" x14ac:dyDescent="0.25">
      <c r="A140" s="85"/>
      <c r="B140" s="38"/>
      <c r="C140" s="4"/>
      <c r="D140" s="5"/>
      <c r="E140" s="5"/>
      <c r="F140" s="6"/>
      <c r="G140" s="4"/>
      <c r="H140" s="22"/>
      <c r="I140" s="4"/>
      <c r="J140" s="7"/>
      <c r="K140" s="7"/>
      <c r="L140" s="34"/>
      <c r="M140" s="4"/>
    </row>
    <row r="141" spans="1:13" ht="28.9" customHeight="1" x14ac:dyDescent="0.25">
      <c r="A141" s="85"/>
      <c r="B141" s="38"/>
      <c r="C141" s="4"/>
      <c r="D141" s="5"/>
      <c r="E141" s="5"/>
      <c r="F141" s="6"/>
      <c r="G141" s="4"/>
      <c r="H141" s="22"/>
      <c r="I141" s="4"/>
      <c r="J141" s="7"/>
      <c r="K141" s="7"/>
      <c r="L141" s="34"/>
      <c r="M141" s="4"/>
    </row>
    <row r="142" spans="1:13" ht="28.9" customHeight="1" x14ac:dyDescent="0.25">
      <c r="A142" s="85"/>
      <c r="B142" s="38"/>
      <c r="C142" s="4"/>
      <c r="D142" s="5"/>
      <c r="E142" s="5"/>
      <c r="F142" s="6"/>
      <c r="G142" s="4"/>
      <c r="H142" s="22"/>
      <c r="I142" s="4"/>
      <c r="J142" s="7"/>
      <c r="K142" s="7"/>
      <c r="L142" s="34"/>
      <c r="M142" s="4"/>
    </row>
    <row r="143" spans="1:13" ht="28.9" customHeight="1" x14ac:dyDescent="0.25">
      <c r="A143" s="85"/>
      <c r="B143" s="38"/>
      <c r="C143" s="4"/>
      <c r="D143" s="5"/>
      <c r="E143" s="5"/>
      <c r="F143" s="6"/>
      <c r="G143" s="4"/>
      <c r="H143" s="22"/>
      <c r="I143" s="4"/>
      <c r="J143" s="7"/>
      <c r="K143" s="7"/>
      <c r="L143" s="34"/>
      <c r="M143" s="4"/>
    </row>
    <row r="144" spans="1:13" ht="28.9" customHeight="1" x14ac:dyDescent="0.25">
      <c r="A144" s="85"/>
      <c r="B144" s="38"/>
      <c r="C144" s="4"/>
      <c r="D144" s="5"/>
      <c r="E144" s="5"/>
      <c r="F144" s="6"/>
      <c r="G144" s="4"/>
      <c r="H144" s="22"/>
      <c r="I144" s="4"/>
      <c r="J144" s="7"/>
      <c r="K144" s="7"/>
      <c r="L144" s="34"/>
      <c r="M144" s="4"/>
    </row>
    <row r="145" spans="1:13" ht="28.9" customHeight="1" x14ac:dyDescent="0.25">
      <c r="A145" s="85"/>
      <c r="B145" s="38"/>
      <c r="C145" s="4"/>
      <c r="D145" s="5"/>
      <c r="E145" s="5"/>
      <c r="F145" s="6"/>
      <c r="G145" s="4"/>
      <c r="H145" s="22"/>
      <c r="I145" s="4"/>
      <c r="J145" s="7"/>
      <c r="K145" s="7"/>
      <c r="L145" s="34"/>
      <c r="M145" s="4"/>
    </row>
    <row r="146" spans="1:13" ht="28.9" customHeight="1" x14ac:dyDescent="0.25">
      <c r="A146" s="85"/>
      <c r="B146" s="38"/>
      <c r="C146" s="4"/>
      <c r="D146" s="5"/>
      <c r="E146" s="5"/>
      <c r="F146" s="6"/>
      <c r="G146" s="4"/>
      <c r="H146" s="22"/>
      <c r="I146" s="4"/>
      <c r="J146" s="7"/>
      <c r="K146" s="7"/>
      <c r="L146" s="34"/>
      <c r="M146" s="4"/>
    </row>
    <row r="147" spans="1:13" ht="28.9" customHeight="1" x14ac:dyDescent="0.25">
      <c r="A147" s="85"/>
      <c r="B147" s="38"/>
      <c r="C147" s="4"/>
      <c r="D147" s="5"/>
      <c r="E147" s="5"/>
      <c r="F147" s="6"/>
      <c r="G147" s="4"/>
      <c r="H147" s="22"/>
      <c r="I147" s="4"/>
      <c r="J147" s="7"/>
      <c r="K147" s="7"/>
      <c r="L147" s="34"/>
      <c r="M147" s="4"/>
    </row>
    <row r="148" spans="1:13" ht="28.9" customHeight="1" x14ac:dyDescent="0.25">
      <c r="A148" s="85"/>
      <c r="B148" s="38"/>
      <c r="C148" s="4"/>
      <c r="D148" s="5"/>
      <c r="E148" s="5"/>
      <c r="F148" s="6"/>
      <c r="G148" s="4"/>
      <c r="H148" s="22"/>
      <c r="I148" s="4"/>
      <c r="J148" s="7"/>
      <c r="K148" s="7"/>
      <c r="L148" s="34"/>
      <c r="M148" s="4"/>
    </row>
    <row r="149" spans="1:13" ht="28.9" customHeight="1" x14ac:dyDescent="0.25">
      <c r="A149" s="85"/>
      <c r="B149" s="38"/>
      <c r="C149" s="4"/>
      <c r="D149" s="5"/>
      <c r="E149" s="5"/>
      <c r="F149" s="6"/>
      <c r="G149" s="4"/>
      <c r="H149" s="22"/>
      <c r="I149" s="4"/>
      <c r="J149" s="7"/>
      <c r="K149" s="7"/>
      <c r="L149" s="34"/>
      <c r="M149" s="4"/>
    </row>
    <row r="150" spans="1:13" ht="28.9" customHeight="1" x14ac:dyDescent="0.25">
      <c r="A150" s="85"/>
      <c r="B150" s="38"/>
      <c r="C150" s="4"/>
      <c r="D150" s="5"/>
      <c r="E150" s="5"/>
      <c r="F150" s="6"/>
      <c r="G150" s="4"/>
      <c r="H150" s="22"/>
      <c r="I150" s="4"/>
      <c r="J150" s="7"/>
      <c r="K150" s="7"/>
      <c r="L150" s="34"/>
      <c r="M150" s="4"/>
    </row>
    <row r="151" spans="1:13" ht="28.9" customHeight="1" x14ac:dyDescent="0.25">
      <c r="A151" s="85"/>
      <c r="B151" s="38"/>
      <c r="C151" s="4"/>
      <c r="D151" s="5"/>
      <c r="E151" s="5"/>
      <c r="F151" s="6"/>
      <c r="G151" s="4"/>
      <c r="H151" s="22"/>
      <c r="I151" s="4"/>
      <c r="J151" s="7"/>
      <c r="K151" s="7"/>
      <c r="L151" s="34"/>
      <c r="M151" s="4"/>
    </row>
    <row r="152" spans="1:13" ht="28.9" customHeight="1" x14ac:dyDescent="0.25">
      <c r="A152" s="85"/>
      <c r="B152" s="38"/>
      <c r="C152" s="4"/>
      <c r="D152" s="5"/>
      <c r="E152" s="5"/>
      <c r="F152" s="6"/>
      <c r="G152" s="4"/>
      <c r="H152" s="22"/>
      <c r="I152" s="4"/>
      <c r="J152" s="7"/>
      <c r="K152" s="7"/>
      <c r="L152" s="34"/>
      <c r="M152" s="4"/>
    </row>
    <row r="153" spans="1:13" ht="28.9" customHeight="1" x14ac:dyDescent="0.25">
      <c r="A153" s="85"/>
      <c r="B153" s="38"/>
      <c r="C153" s="4"/>
      <c r="D153" s="5"/>
      <c r="E153" s="5"/>
      <c r="F153" s="6"/>
      <c r="G153" s="4"/>
      <c r="H153" s="22"/>
      <c r="I153" s="4"/>
      <c r="J153" s="7"/>
      <c r="K153" s="7"/>
      <c r="L153" s="34"/>
      <c r="M153" s="4"/>
    </row>
    <row r="154" spans="1:13" ht="28.9" customHeight="1" x14ac:dyDescent="0.25">
      <c r="A154" s="85"/>
      <c r="B154" s="38"/>
      <c r="C154" s="4"/>
      <c r="D154" s="5"/>
      <c r="E154" s="5"/>
      <c r="F154" s="6"/>
      <c r="G154" s="4"/>
      <c r="H154" s="22"/>
      <c r="I154" s="4"/>
      <c r="J154" s="7"/>
      <c r="K154" s="7"/>
      <c r="L154" s="34"/>
      <c r="M154" s="4"/>
    </row>
    <row r="155" spans="1:13" ht="28.9" customHeight="1" x14ac:dyDescent="0.25">
      <c r="A155" s="85"/>
      <c r="B155" s="38"/>
      <c r="C155" s="4"/>
      <c r="D155" s="5"/>
      <c r="E155" s="5"/>
      <c r="F155" s="6"/>
      <c r="G155" s="4"/>
      <c r="H155" s="22"/>
      <c r="I155" s="4"/>
      <c r="J155" s="7"/>
      <c r="K155" s="7"/>
      <c r="L155" s="34"/>
      <c r="M155" s="4"/>
    </row>
    <row r="156" spans="1:13" ht="28.9" customHeight="1" x14ac:dyDescent="0.25">
      <c r="A156" s="85"/>
      <c r="B156" s="38"/>
      <c r="C156" s="4"/>
      <c r="D156" s="5"/>
      <c r="E156" s="5"/>
      <c r="F156" s="6"/>
      <c r="G156" s="4"/>
      <c r="H156" s="22"/>
      <c r="I156" s="4"/>
      <c r="J156" s="7"/>
      <c r="K156" s="7"/>
      <c r="L156" s="34"/>
      <c r="M156" s="4"/>
    </row>
    <row r="157" spans="1:13" ht="28.9" customHeight="1" x14ac:dyDescent="0.25">
      <c r="A157" s="85"/>
      <c r="B157" s="38"/>
      <c r="C157" s="4"/>
      <c r="D157" s="5"/>
      <c r="E157" s="5"/>
      <c r="F157" s="6"/>
      <c r="G157" s="4"/>
      <c r="H157" s="22"/>
      <c r="I157" s="4"/>
      <c r="J157" s="7"/>
      <c r="K157" s="7"/>
      <c r="L157" s="34"/>
      <c r="M157" s="4"/>
    </row>
    <row r="158" spans="1:13" ht="28.9" customHeight="1" x14ac:dyDescent="0.25">
      <c r="A158" s="85"/>
      <c r="B158" s="38"/>
      <c r="C158" s="4"/>
      <c r="D158" s="5"/>
      <c r="E158" s="5"/>
      <c r="F158" s="6"/>
      <c r="G158" s="4"/>
      <c r="H158" s="22"/>
      <c r="I158" s="4"/>
      <c r="J158" s="7"/>
      <c r="K158" s="7"/>
      <c r="L158" s="34"/>
      <c r="M158" s="4"/>
    </row>
    <row r="159" spans="1:13" ht="28.9" customHeight="1" x14ac:dyDescent="0.25">
      <c r="A159" s="85"/>
      <c r="B159" s="38"/>
      <c r="C159" s="4"/>
      <c r="D159" s="5"/>
      <c r="E159" s="5"/>
      <c r="F159" s="6"/>
      <c r="G159" s="4"/>
      <c r="H159" s="22"/>
      <c r="I159" s="4"/>
      <c r="J159" s="7"/>
      <c r="K159" s="7"/>
      <c r="L159" s="34"/>
      <c r="M159" s="4"/>
    </row>
    <row r="160" spans="1:13" ht="28.9" customHeight="1" x14ac:dyDescent="0.25">
      <c r="A160" s="85"/>
      <c r="B160" s="38"/>
      <c r="C160" s="4"/>
      <c r="D160" s="5"/>
      <c r="E160" s="5"/>
      <c r="F160" s="6"/>
      <c r="G160" s="4"/>
      <c r="H160" s="22"/>
      <c r="I160" s="4"/>
      <c r="J160" s="7"/>
      <c r="K160" s="7"/>
      <c r="L160" s="34"/>
      <c r="M160" s="4"/>
    </row>
    <row r="161" spans="1:13" ht="28.9" customHeight="1" x14ac:dyDescent="0.25">
      <c r="A161" s="85"/>
      <c r="B161" s="38"/>
      <c r="C161" s="4"/>
      <c r="D161" s="5"/>
      <c r="E161" s="5"/>
      <c r="F161" s="6"/>
      <c r="G161" s="4"/>
      <c r="H161" s="22"/>
      <c r="I161" s="4"/>
      <c r="J161" s="7"/>
      <c r="K161" s="7"/>
      <c r="L161" s="34"/>
      <c r="M161" s="4"/>
    </row>
    <row r="162" spans="1:13" ht="28.9" customHeight="1" x14ac:dyDescent="0.25">
      <c r="A162" s="85"/>
      <c r="B162" s="38"/>
      <c r="C162" s="4"/>
      <c r="D162" s="5"/>
      <c r="E162" s="5"/>
      <c r="F162" s="6"/>
      <c r="G162" s="4"/>
      <c r="H162" s="22"/>
      <c r="I162" s="4"/>
      <c r="J162" s="7"/>
      <c r="K162" s="7"/>
      <c r="L162" s="34"/>
      <c r="M162" s="4"/>
    </row>
    <row r="163" spans="1:13" ht="28.9" customHeight="1" x14ac:dyDescent="0.25">
      <c r="A163" s="85"/>
      <c r="B163" s="38"/>
      <c r="C163" s="4"/>
      <c r="D163" s="5"/>
      <c r="E163" s="5"/>
      <c r="F163" s="6"/>
      <c r="G163" s="4"/>
      <c r="H163" s="22"/>
      <c r="I163" s="4"/>
      <c r="J163" s="7"/>
      <c r="K163" s="7"/>
      <c r="L163" s="34"/>
      <c r="M163" s="4"/>
    </row>
    <row r="164" spans="1:13" ht="28.9" customHeight="1" x14ac:dyDescent="0.25">
      <c r="A164" s="85"/>
      <c r="B164" s="38"/>
      <c r="C164" s="4"/>
      <c r="D164" s="5"/>
      <c r="E164" s="5"/>
      <c r="F164" s="6"/>
      <c r="G164" s="4"/>
      <c r="H164" s="22"/>
      <c r="I164" s="4"/>
      <c r="J164" s="7"/>
      <c r="K164" s="7"/>
      <c r="L164" s="34"/>
      <c r="M164" s="4"/>
    </row>
    <row r="165" spans="1:13" ht="28.9" customHeight="1" x14ac:dyDescent="0.25">
      <c r="A165" s="85"/>
      <c r="B165" s="38"/>
      <c r="C165" s="4"/>
      <c r="D165" s="5"/>
      <c r="E165" s="5"/>
      <c r="F165" s="6"/>
      <c r="G165" s="4"/>
      <c r="H165" s="22"/>
      <c r="I165" s="4"/>
      <c r="J165" s="7"/>
      <c r="K165" s="7"/>
      <c r="L165" s="34"/>
      <c r="M165" s="4"/>
    </row>
    <row r="166" spans="1:13" ht="28.9" customHeight="1" x14ac:dyDescent="0.25">
      <c r="A166" s="85"/>
      <c r="B166" s="38"/>
      <c r="C166" s="4"/>
      <c r="D166" s="5"/>
      <c r="E166" s="5"/>
      <c r="F166" s="6"/>
      <c r="G166" s="4"/>
      <c r="H166" s="22"/>
      <c r="I166" s="4"/>
      <c r="J166" s="7"/>
      <c r="K166" s="7"/>
      <c r="L166" s="34"/>
      <c r="M166" s="4"/>
    </row>
    <row r="167" spans="1:13" ht="28.9" customHeight="1" x14ac:dyDescent="0.25">
      <c r="A167" s="85"/>
      <c r="B167" s="38"/>
      <c r="C167" s="4"/>
      <c r="D167" s="5"/>
      <c r="E167" s="5"/>
      <c r="F167" s="6"/>
      <c r="G167" s="4"/>
      <c r="H167" s="22"/>
      <c r="I167" s="4"/>
      <c r="J167" s="7"/>
      <c r="K167" s="7"/>
      <c r="L167" s="34"/>
      <c r="M167" s="4"/>
    </row>
    <row r="168" spans="1:13" ht="28.9" customHeight="1" x14ac:dyDescent="0.25">
      <c r="A168" s="85"/>
      <c r="B168" s="38"/>
      <c r="C168" s="4"/>
      <c r="D168" s="5"/>
      <c r="E168" s="5"/>
      <c r="F168" s="6"/>
      <c r="G168" s="4"/>
      <c r="H168" s="22"/>
      <c r="I168" s="4"/>
      <c r="J168" s="7"/>
      <c r="K168" s="7"/>
      <c r="L168" s="34"/>
      <c r="M168" s="4"/>
    </row>
    <row r="169" spans="1:13" ht="28.9" customHeight="1" x14ac:dyDescent="0.25">
      <c r="A169" s="85"/>
      <c r="B169" s="38"/>
      <c r="C169" s="4"/>
      <c r="D169" s="5"/>
      <c r="E169" s="5"/>
      <c r="F169" s="6"/>
      <c r="G169" s="4"/>
      <c r="H169" s="22"/>
      <c r="I169" s="4"/>
      <c r="J169" s="7"/>
      <c r="K169" s="7"/>
      <c r="L169" s="34"/>
      <c r="M169" s="4"/>
    </row>
    <row r="170" spans="1:13" ht="28.9" customHeight="1" x14ac:dyDescent="0.25">
      <c r="A170" s="85"/>
      <c r="B170" s="38"/>
      <c r="C170" s="4"/>
      <c r="D170" s="5"/>
      <c r="E170" s="5"/>
      <c r="F170" s="6"/>
      <c r="G170" s="4"/>
      <c r="H170" s="22"/>
      <c r="I170" s="4"/>
      <c r="J170" s="7"/>
      <c r="K170" s="7"/>
      <c r="L170" s="34"/>
      <c r="M170" s="4"/>
    </row>
  </sheetData>
  <sheetProtection algorithmName="SHA-512" hashValue="TUUwuE2jmH4Oi6DYWen3+tMhId650dZnj8mTBH/E/CWp+rAsttEey627WzoYwr4HHavUGSGryI3WOEeOBQBCLw==" saltValue="T9hiqWYYJgODzl+myiSBNw==" spinCount="100000" sheet="1" selectLockedCells="1" sort="0" autoFilter="0" selectUnlockedCells="1"/>
  <dataValidations count="3">
    <dataValidation type="list" allowBlank="1" showErrorMessage="1" sqref="I2">
      <formula1>$J$241:$J$302</formula1>
    </dataValidation>
    <dataValidation type="textLength" allowBlank="1" showInputMessage="1" showErrorMessage="1" error="This cell is limited to 95 characters.  Please revise your entry.  Thank you." sqref="G3:G170">
      <formula1>1</formula1>
      <formula2>95</formula2>
    </dataValidation>
    <dataValidation type="list" allowBlank="1" showInputMessage="1" showErrorMessage="1" sqref="K3:K170 H3:I170">
      <formula1>#REF!</formula1>
    </dataValidation>
  </dataValidations>
  <pageMargins left="0.7" right="0.7" top="0.75" bottom="0.75" header="0.3" footer="0.3"/>
  <pageSetup scale="5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1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" sqref="N1:N1048576"/>
    </sheetView>
  </sheetViews>
  <sheetFormatPr defaultRowHeight="15" x14ac:dyDescent="0.25"/>
  <cols>
    <col min="1" max="1" width="12.85546875" customWidth="1"/>
    <col min="2" max="2" width="17.140625" customWidth="1"/>
    <col min="3" max="3" width="17" customWidth="1"/>
    <col min="4" max="4" width="14.42578125" customWidth="1"/>
    <col min="5" max="5" width="14.140625" customWidth="1"/>
    <col min="6" max="6" width="13.5703125" customWidth="1"/>
    <col min="7" max="7" width="39.140625" customWidth="1"/>
    <col min="8" max="8" width="10.85546875" customWidth="1"/>
    <col min="9" max="9" width="15.140625" customWidth="1"/>
    <col min="10" max="10" width="11.42578125" customWidth="1"/>
    <col min="12" max="12" width="15.42578125" customWidth="1"/>
    <col min="13" max="13" width="11.7109375" customWidth="1"/>
  </cols>
  <sheetData>
    <row r="1" spans="1:13" ht="33.75" x14ac:dyDescent="0.25">
      <c r="A1" s="52" t="s">
        <v>210</v>
      </c>
      <c r="B1" s="36"/>
      <c r="C1" s="9"/>
      <c r="D1" s="10"/>
      <c r="E1" s="10"/>
      <c r="F1" s="11"/>
      <c r="G1" s="12"/>
      <c r="H1" s="1"/>
      <c r="I1" s="13"/>
      <c r="J1" s="14"/>
      <c r="K1" s="14"/>
      <c r="L1" s="32"/>
      <c r="M1" s="1"/>
    </row>
    <row r="2" spans="1:13" ht="30" x14ac:dyDescent="0.25">
      <c r="A2" s="53" t="s">
        <v>0</v>
      </c>
      <c r="B2" s="37" t="s">
        <v>2</v>
      </c>
      <c r="C2" s="16" t="s">
        <v>1</v>
      </c>
      <c r="D2" s="17" t="s">
        <v>45</v>
      </c>
      <c r="E2" s="17" t="s">
        <v>46</v>
      </c>
      <c r="F2" s="17" t="s">
        <v>53</v>
      </c>
      <c r="G2" s="16" t="s">
        <v>47</v>
      </c>
      <c r="H2" s="16" t="s">
        <v>19</v>
      </c>
      <c r="I2" s="16" t="s">
        <v>3</v>
      </c>
      <c r="J2" s="18" t="s">
        <v>4</v>
      </c>
      <c r="K2" s="18" t="s">
        <v>16</v>
      </c>
      <c r="L2" s="33" t="s">
        <v>17</v>
      </c>
      <c r="M2" s="16" t="s">
        <v>18</v>
      </c>
    </row>
    <row r="3" spans="1:13" ht="28.9" customHeight="1" x14ac:dyDescent="0.25">
      <c r="A3" s="83">
        <v>6844</v>
      </c>
      <c r="B3" s="86" t="s">
        <v>1741</v>
      </c>
      <c r="C3" s="3"/>
      <c r="D3" s="87">
        <v>42310</v>
      </c>
      <c r="E3" s="87">
        <v>42317</v>
      </c>
      <c r="F3" s="88"/>
      <c r="G3" s="3" t="s">
        <v>1742</v>
      </c>
      <c r="H3" s="89" t="s">
        <v>23</v>
      </c>
      <c r="I3" s="3" t="s">
        <v>37</v>
      </c>
      <c r="J3" s="90">
        <v>11.29</v>
      </c>
      <c r="K3" s="90" t="s">
        <v>42</v>
      </c>
      <c r="L3" s="91">
        <v>0.25</v>
      </c>
      <c r="M3" s="3"/>
    </row>
    <row r="4" spans="1:13" ht="28.9" customHeight="1" x14ac:dyDescent="0.25">
      <c r="A4" s="83">
        <v>6845</v>
      </c>
      <c r="B4" s="86" t="s">
        <v>1743</v>
      </c>
      <c r="C4" s="3"/>
      <c r="D4" s="87">
        <v>42310</v>
      </c>
      <c r="E4" s="87">
        <v>42317</v>
      </c>
      <c r="F4" s="88"/>
      <c r="G4" s="3" t="s">
        <v>1744</v>
      </c>
      <c r="H4" s="89" t="s">
        <v>34</v>
      </c>
      <c r="I4" s="3" t="s">
        <v>41</v>
      </c>
      <c r="J4" s="90"/>
      <c r="K4" s="90"/>
      <c r="L4" s="91">
        <v>0.75</v>
      </c>
      <c r="M4" s="3"/>
    </row>
    <row r="5" spans="1:13" ht="28.9" customHeight="1" x14ac:dyDescent="0.25">
      <c r="A5" s="83">
        <v>6846</v>
      </c>
      <c r="B5" s="86" t="s">
        <v>1745</v>
      </c>
      <c r="C5" s="3" t="s">
        <v>808</v>
      </c>
      <c r="D5" s="87">
        <v>42310</v>
      </c>
      <c r="E5" s="87">
        <v>42317</v>
      </c>
      <c r="F5" s="88"/>
      <c r="G5" s="3" t="s">
        <v>1746</v>
      </c>
      <c r="H5" s="89" t="s">
        <v>6</v>
      </c>
      <c r="I5" s="3" t="s">
        <v>41</v>
      </c>
      <c r="J5" s="90"/>
      <c r="K5" s="90"/>
      <c r="L5" s="91">
        <f>1+0.25</f>
        <v>1.25</v>
      </c>
      <c r="M5" s="3"/>
    </row>
    <row r="6" spans="1:13" ht="28.9" customHeight="1" x14ac:dyDescent="0.25">
      <c r="A6" s="82">
        <v>6847</v>
      </c>
      <c r="B6" s="86" t="s">
        <v>1747</v>
      </c>
      <c r="C6" s="3" t="s">
        <v>1748</v>
      </c>
      <c r="D6" s="87">
        <v>42310</v>
      </c>
      <c r="E6" s="87">
        <v>42317</v>
      </c>
      <c r="F6" s="88"/>
      <c r="G6" s="3" t="s">
        <v>1749</v>
      </c>
      <c r="H6" s="89" t="s">
        <v>8</v>
      </c>
      <c r="I6" s="3" t="s">
        <v>37</v>
      </c>
      <c r="J6" s="90"/>
      <c r="K6" s="90"/>
      <c r="L6" s="91">
        <f>0.75+0.5</f>
        <v>1.25</v>
      </c>
      <c r="M6" s="3"/>
    </row>
    <row r="7" spans="1:13" ht="28.9" customHeight="1" x14ac:dyDescent="0.25">
      <c r="A7" s="82">
        <v>6848</v>
      </c>
      <c r="B7" s="86" t="s">
        <v>1750</v>
      </c>
      <c r="C7" s="3" t="s">
        <v>1751</v>
      </c>
      <c r="D7" s="87">
        <v>42310</v>
      </c>
      <c r="E7" s="87">
        <v>42317</v>
      </c>
      <c r="F7" s="88"/>
      <c r="G7" s="3" t="s">
        <v>1752</v>
      </c>
      <c r="H7" s="89" t="s">
        <v>23</v>
      </c>
      <c r="I7" s="3" t="s">
        <v>41</v>
      </c>
      <c r="J7" s="90"/>
      <c r="K7" s="90"/>
      <c r="L7" s="91">
        <f>3+0.75</f>
        <v>3.75</v>
      </c>
      <c r="M7" s="3"/>
    </row>
    <row r="8" spans="1:13" ht="28.9" customHeight="1" x14ac:dyDescent="0.25">
      <c r="A8" s="121">
        <v>6849</v>
      </c>
      <c r="B8" s="86" t="s">
        <v>1754</v>
      </c>
      <c r="C8" s="3" t="s">
        <v>1755</v>
      </c>
      <c r="D8" s="87">
        <v>42311</v>
      </c>
      <c r="E8" s="87">
        <v>42318</v>
      </c>
      <c r="F8" s="88"/>
      <c r="G8" s="3" t="s">
        <v>1756</v>
      </c>
      <c r="H8" s="89" t="s">
        <v>23</v>
      </c>
      <c r="I8" s="3" t="s">
        <v>37</v>
      </c>
      <c r="J8" s="90">
        <v>7.89</v>
      </c>
      <c r="K8" s="90" t="s">
        <v>42</v>
      </c>
      <c r="L8" s="91">
        <v>0.5</v>
      </c>
      <c r="M8" s="3"/>
    </row>
    <row r="9" spans="1:13" ht="28.9" customHeight="1" x14ac:dyDescent="0.25">
      <c r="A9" s="82">
        <v>6850</v>
      </c>
      <c r="B9" s="86" t="s">
        <v>1757</v>
      </c>
      <c r="C9" s="3"/>
      <c r="D9" s="87">
        <v>42311</v>
      </c>
      <c r="E9" s="87">
        <v>42318</v>
      </c>
      <c r="F9" s="88"/>
      <c r="G9" s="3" t="s">
        <v>1758</v>
      </c>
      <c r="H9" s="89" t="s">
        <v>20</v>
      </c>
      <c r="I9" s="3" t="s">
        <v>41</v>
      </c>
      <c r="J9" s="90"/>
      <c r="K9" s="90"/>
      <c r="L9" s="91">
        <f>0.75+0.25</f>
        <v>1</v>
      </c>
      <c r="M9" s="3"/>
    </row>
    <row r="10" spans="1:13" ht="28.9" customHeight="1" x14ac:dyDescent="0.25">
      <c r="A10" s="83">
        <v>6851</v>
      </c>
      <c r="B10" s="86" t="s">
        <v>230</v>
      </c>
      <c r="C10" s="3"/>
      <c r="D10" s="87">
        <v>42311</v>
      </c>
      <c r="E10" s="87">
        <v>42318</v>
      </c>
      <c r="F10" s="88"/>
      <c r="G10" s="3" t="s">
        <v>1753</v>
      </c>
      <c r="H10" s="89" t="s">
        <v>6</v>
      </c>
      <c r="I10" s="3" t="s">
        <v>41</v>
      </c>
      <c r="J10" s="90"/>
      <c r="K10" s="90"/>
      <c r="L10" s="91">
        <v>0.25</v>
      </c>
      <c r="M10" s="3"/>
    </row>
    <row r="11" spans="1:13" ht="28.9" customHeight="1" x14ac:dyDescent="0.25">
      <c r="A11" s="82">
        <v>6852</v>
      </c>
      <c r="B11" s="86" t="s">
        <v>447</v>
      </c>
      <c r="C11" s="3" t="s">
        <v>1760</v>
      </c>
      <c r="D11" s="87">
        <v>42311</v>
      </c>
      <c r="E11" s="87">
        <v>42348</v>
      </c>
      <c r="F11" s="88">
        <v>42338</v>
      </c>
      <c r="G11" s="3" t="s">
        <v>1762</v>
      </c>
      <c r="H11" s="89" t="s">
        <v>23</v>
      </c>
      <c r="I11" s="3" t="s">
        <v>37</v>
      </c>
      <c r="J11" s="90"/>
      <c r="K11" s="90"/>
      <c r="L11" s="91">
        <f>18.5+0.75</f>
        <v>19.25</v>
      </c>
      <c r="M11" s="3"/>
    </row>
    <row r="12" spans="1:13" ht="28.9" customHeight="1" x14ac:dyDescent="0.25">
      <c r="A12" s="83">
        <v>6853</v>
      </c>
      <c r="B12" s="86" t="s">
        <v>336</v>
      </c>
      <c r="C12" s="3" t="s">
        <v>785</v>
      </c>
      <c r="D12" s="87">
        <v>42311</v>
      </c>
      <c r="E12" s="87">
        <v>42318</v>
      </c>
      <c r="F12" s="88"/>
      <c r="G12" s="3" t="s">
        <v>1761</v>
      </c>
      <c r="H12" s="89" t="s">
        <v>26</v>
      </c>
      <c r="I12" s="3" t="s">
        <v>37</v>
      </c>
      <c r="J12" s="90">
        <v>4.54</v>
      </c>
      <c r="K12" s="90" t="s">
        <v>43</v>
      </c>
      <c r="L12" s="91">
        <f>0.25+0.75</f>
        <v>1</v>
      </c>
      <c r="M12" s="3"/>
    </row>
    <row r="13" spans="1:13" ht="28.9" customHeight="1" x14ac:dyDescent="0.25">
      <c r="A13" s="82">
        <v>6854</v>
      </c>
      <c r="B13" s="86" t="s">
        <v>1622</v>
      </c>
      <c r="C13" s="3" t="s">
        <v>1767</v>
      </c>
      <c r="D13" s="87">
        <v>42312</v>
      </c>
      <c r="E13" s="87">
        <v>42352</v>
      </c>
      <c r="F13" s="88">
        <v>42342</v>
      </c>
      <c r="G13" s="3" t="s">
        <v>1768</v>
      </c>
      <c r="H13" s="89" t="s">
        <v>8</v>
      </c>
      <c r="I13" s="3" t="s">
        <v>39</v>
      </c>
      <c r="J13" s="90">
        <v>12.29</v>
      </c>
      <c r="K13" s="90" t="s">
        <v>42</v>
      </c>
      <c r="L13" s="91">
        <f>3.75+0.75</f>
        <v>4.5</v>
      </c>
      <c r="M13" s="3"/>
    </row>
    <row r="14" spans="1:13" ht="28.9" customHeight="1" x14ac:dyDescent="0.25">
      <c r="A14" s="121">
        <v>6855</v>
      </c>
      <c r="B14" s="86" t="s">
        <v>1769</v>
      </c>
      <c r="C14" s="3"/>
      <c r="D14" s="87">
        <v>42312</v>
      </c>
      <c r="E14" s="87">
        <v>42320</v>
      </c>
      <c r="F14" s="88"/>
      <c r="G14" s="3" t="s">
        <v>1793</v>
      </c>
      <c r="H14" s="89" t="s">
        <v>6</v>
      </c>
      <c r="I14" s="3"/>
      <c r="J14" s="90"/>
      <c r="K14" s="90"/>
      <c r="L14" s="91"/>
      <c r="M14" s="3"/>
    </row>
    <row r="15" spans="1:13" ht="28.9" customHeight="1" x14ac:dyDescent="0.25">
      <c r="A15" s="121">
        <v>6856</v>
      </c>
      <c r="B15" s="86" t="s">
        <v>1741</v>
      </c>
      <c r="C15" s="3"/>
      <c r="D15" s="87">
        <v>42313</v>
      </c>
      <c r="E15" s="87">
        <v>42321</v>
      </c>
      <c r="F15" s="88"/>
      <c r="G15" s="3" t="s">
        <v>1770</v>
      </c>
      <c r="H15" s="89" t="s">
        <v>24</v>
      </c>
      <c r="I15" s="3" t="s">
        <v>37</v>
      </c>
      <c r="J15" s="90"/>
      <c r="K15" s="90"/>
      <c r="L15" s="91">
        <f>1+0.25</f>
        <v>1.25</v>
      </c>
      <c r="M15" s="3"/>
    </row>
    <row r="16" spans="1:13" ht="28.9" customHeight="1" x14ac:dyDescent="0.25">
      <c r="A16" s="121">
        <v>6857</v>
      </c>
      <c r="B16" s="86" t="s">
        <v>208</v>
      </c>
      <c r="C16" s="3"/>
      <c r="D16" s="87">
        <v>42313</v>
      </c>
      <c r="E16" s="87">
        <v>42321</v>
      </c>
      <c r="F16" s="88"/>
      <c r="G16" s="3" t="s">
        <v>1771</v>
      </c>
      <c r="H16" s="89"/>
      <c r="I16" s="3" t="s">
        <v>38</v>
      </c>
      <c r="J16" s="90"/>
      <c r="K16" s="90"/>
      <c r="L16" s="91">
        <v>0.25</v>
      </c>
      <c r="M16" s="3"/>
    </row>
    <row r="17" spans="1:13" ht="28.9" customHeight="1" x14ac:dyDescent="0.25">
      <c r="A17" s="121">
        <v>6858</v>
      </c>
      <c r="B17" s="86" t="s">
        <v>1772</v>
      </c>
      <c r="C17" s="3" t="s">
        <v>1773</v>
      </c>
      <c r="D17" s="87">
        <v>42313</v>
      </c>
      <c r="E17" s="87">
        <v>42321</v>
      </c>
      <c r="F17" s="88"/>
      <c r="G17" s="3" t="s">
        <v>1774</v>
      </c>
      <c r="H17" s="89" t="s">
        <v>32</v>
      </c>
      <c r="I17" s="3" t="s">
        <v>37</v>
      </c>
      <c r="J17" s="90"/>
      <c r="K17" s="90"/>
      <c r="L17" s="91">
        <v>0.25</v>
      </c>
      <c r="M17" s="3"/>
    </row>
    <row r="18" spans="1:13" ht="28.9" customHeight="1" x14ac:dyDescent="0.25">
      <c r="A18" s="83">
        <v>6859</v>
      </c>
      <c r="B18" s="86" t="s">
        <v>1775</v>
      </c>
      <c r="C18" s="3" t="s">
        <v>1776</v>
      </c>
      <c r="D18" s="87">
        <v>42313</v>
      </c>
      <c r="E18" s="87">
        <v>42321</v>
      </c>
      <c r="F18" s="88"/>
      <c r="G18" s="3" t="s">
        <v>1777</v>
      </c>
      <c r="H18" s="89" t="s">
        <v>8</v>
      </c>
      <c r="I18" s="3" t="s">
        <v>37</v>
      </c>
      <c r="J18" s="90">
        <v>20.85</v>
      </c>
      <c r="K18" s="90" t="s">
        <v>42</v>
      </c>
      <c r="L18" s="91">
        <f>0.25+0.25</f>
        <v>0.5</v>
      </c>
      <c r="M18" s="3"/>
    </row>
    <row r="19" spans="1:13" ht="28.9" customHeight="1" x14ac:dyDescent="0.25">
      <c r="A19" s="82">
        <v>6860</v>
      </c>
      <c r="B19" s="86" t="s">
        <v>1778</v>
      </c>
      <c r="C19" s="3" t="s">
        <v>1779</v>
      </c>
      <c r="D19" s="87">
        <v>42313</v>
      </c>
      <c r="E19" s="87">
        <v>42352</v>
      </c>
      <c r="F19" s="88">
        <v>42342</v>
      </c>
      <c r="G19" s="3" t="s">
        <v>1780</v>
      </c>
      <c r="H19" s="89" t="s">
        <v>6</v>
      </c>
      <c r="I19" s="3" t="s">
        <v>39</v>
      </c>
      <c r="J19" s="90">
        <v>68.95</v>
      </c>
      <c r="K19" s="90" t="s">
        <v>43</v>
      </c>
      <c r="L19" s="91">
        <f>3+0.75</f>
        <v>3.75</v>
      </c>
      <c r="M19" s="3"/>
    </row>
    <row r="20" spans="1:13" ht="28.9" customHeight="1" x14ac:dyDescent="0.25">
      <c r="A20" s="83">
        <v>6861</v>
      </c>
      <c r="B20" s="86" t="s">
        <v>1554</v>
      </c>
      <c r="C20" s="3"/>
      <c r="D20" s="87">
        <v>42313</v>
      </c>
      <c r="E20" s="87">
        <v>42321</v>
      </c>
      <c r="F20" s="88"/>
      <c r="G20" s="3" t="s">
        <v>1781</v>
      </c>
      <c r="H20" s="89" t="s">
        <v>24</v>
      </c>
      <c r="I20" s="3" t="s">
        <v>39</v>
      </c>
      <c r="J20" s="90">
        <v>18.14</v>
      </c>
      <c r="K20" s="90" t="s">
        <v>42</v>
      </c>
      <c r="L20" s="91">
        <f>1+0.25</f>
        <v>1.25</v>
      </c>
      <c r="M20" s="3"/>
    </row>
    <row r="21" spans="1:13" ht="28.9" customHeight="1" x14ac:dyDescent="0.25">
      <c r="A21" s="121">
        <v>6862</v>
      </c>
      <c r="B21" s="86" t="s">
        <v>1783</v>
      </c>
      <c r="C21" s="3" t="s">
        <v>1784</v>
      </c>
      <c r="D21" s="87">
        <v>42314</v>
      </c>
      <c r="E21" s="87">
        <v>42324</v>
      </c>
      <c r="F21" s="88"/>
      <c r="G21" s="3" t="s">
        <v>1785</v>
      </c>
      <c r="H21" s="89" t="s">
        <v>34</v>
      </c>
      <c r="I21" s="3" t="s">
        <v>40</v>
      </c>
      <c r="J21" s="90"/>
      <c r="K21" s="90"/>
      <c r="L21" s="91"/>
      <c r="M21" s="3"/>
    </row>
    <row r="22" spans="1:13" ht="28.9" customHeight="1" x14ac:dyDescent="0.25">
      <c r="A22" s="81">
        <v>6863</v>
      </c>
      <c r="B22" s="86" t="s">
        <v>1786</v>
      </c>
      <c r="C22" s="3"/>
      <c r="D22" s="87">
        <v>42314</v>
      </c>
      <c r="E22" s="87">
        <v>42324</v>
      </c>
      <c r="F22" s="88"/>
      <c r="G22" s="3" t="s">
        <v>1788</v>
      </c>
      <c r="H22" s="89"/>
      <c r="I22" s="3"/>
      <c r="J22" s="90"/>
      <c r="K22" s="90"/>
      <c r="L22" s="91"/>
      <c r="M22" s="3"/>
    </row>
    <row r="23" spans="1:13" ht="28.9" customHeight="1" x14ac:dyDescent="0.25">
      <c r="A23" s="81">
        <v>6864</v>
      </c>
      <c r="B23" s="86" t="s">
        <v>1789</v>
      </c>
      <c r="C23" s="3" t="s">
        <v>1790</v>
      </c>
      <c r="D23" s="87">
        <v>42314</v>
      </c>
      <c r="E23" s="87">
        <v>42324</v>
      </c>
      <c r="F23" s="88"/>
      <c r="G23" s="3" t="s">
        <v>1787</v>
      </c>
      <c r="H23" s="89" t="s">
        <v>52</v>
      </c>
      <c r="I23" s="3"/>
      <c r="J23" s="90"/>
      <c r="K23" s="90"/>
      <c r="L23" s="91">
        <v>1</v>
      </c>
      <c r="M23" s="3"/>
    </row>
    <row r="24" spans="1:13" ht="28.9" customHeight="1" x14ac:dyDescent="0.25">
      <c r="A24" s="121">
        <v>6865</v>
      </c>
      <c r="B24" s="86" t="s">
        <v>1791</v>
      </c>
      <c r="C24" s="3"/>
      <c r="D24" s="87">
        <v>42314</v>
      </c>
      <c r="E24" s="87">
        <v>42324</v>
      </c>
      <c r="F24" s="88"/>
      <c r="G24" s="3" t="s">
        <v>1792</v>
      </c>
      <c r="H24" s="89"/>
      <c r="I24" s="3"/>
      <c r="J24" s="90"/>
      <c r="K24" s="90"/>
      <c r="L24" s="91"/>
      <c r="M24" s="3"/>
    </row>
    <row r="25" spans="1:13" ht="28.9" customHeight="1" x14ac:dyDescent="0.25">
      <c r="A25" s="121">
        <v>6866</v>
      </c>
      <c r="B25" s="86" t="s">
        <v>1794</v>
      </c>
      <c r="C25" s="3"/>
      <c r="D25" s="87">
        <v>42317</v>
      </c>
      <c r="E25" s="87">
        <v>42325</v>
      </c>
      <c r="F25" s="88"/>
      <c r="G25" s="3" t="s">
        <v>1796</v>
      </c>
      <c r="H25" s="89" t="s">
        <v>52</v>
      </c>
      <c r="I25" s="3"/>
      <c r="J25" s="90"/>
      <c r="K25" s="90"/>
      <c r="L25" s="91"/>
      <c r="M25" s="3"/>
    </row>
    <row r="26" spans="1:13" ht="28.9" customHeight="1" x14ac:dyDescent="0.25">
      <c r="A26" s="81">
        <v>6867</v>
      </c>
      <c r="B26" s="86" t="s">
        <v>1797</v>
      </c>
      <c r="C26" s="3"/>
      <c r="D26" s="87">
        <v>42317</v>
      </c>
      <c r="E26" s="87">
        <v>42325</v>
      </c>
      <c r="F26" s="88"/>
      <c r="G26" s="3" t="s">
        <v>1795</v>
      </c>
      <c r="H26" s="89" t="s">
        <v>52</v>
      </c>
      <c r="I26" s="3"/>
      <c r="J26" s="90"/>
      <c r="K26" s="90"/>
      <c r="L26" s="91"/>
      <c r="M26" s="3"/>
    </row>
    <row r="27" spans="1:13" ht="28.9" customHeight="1" x14ac:dyDescent="0.25">
      <c r="A27" s="81">
        <v>6868</v>
      </c>
      <c r="B27" s="86" t="s">
        <v>1798</v>
      </c>
      <c r="C27" s="3"/>
      <c r="D27" s="87">
        <v>42317</v>
      </c>
      <c r="E27" s="87">
        <v>42355</v>
      </c>
      <c r="F27" s="88">
        <v>42345</v>
      </c>
      <c r="G27" s="3" t="s">
        <v>1811</v>
      </c>
      <c r="H27" s="89" t="s">
        <v>11</v>
      </c>
      <c r="I27" s="3" t="s">
        <v>37</v>
      </c>
      <c r="J27" s="90"/>
      <c r="K27" s="90"/>
      <c r="L27" s="91"/>
      <c r="M27" s="3"/>
    </row>
    <row r="28" spans="1:13" ht="28.9" customHeight="1" x14ac:dyDescent="0.25">
      <c r="A28" s="82">
        <v>6869</v>
      </c>
      <c r="B28" s="86" t="s">
        <v>440</v>
      </c>
      <c r="C28" s="3" t="s">
        <v>495</v>
      </c>
      <c r="D28" s="87">
        <v>42317</v>
      </c>
      <c r="E28" s="87">
        <v>42325</v>
      </c>
      <c r="F28" s="88"/>
      <c r="G28" s="3" t="s">
        <v>1812</v>
      </c>
      <c r="H28" s="89" t="s">
        <v>25</v>
      </c>
      <c r="I28" s="3" t="s">
        <v>39</v>
      </c>
      <c r="J28" s="90">
        <v>10.14</v>
      </c>
      <c r="K28" s="90"/>
      <c r="L28" s="91">
        <f>0.75+0.25</f>
        <v>1</v>
      </c>
      <c r="M28" s="3"/>
    </row>
    <row r="29" spans="1:13" ht="28.9" customHeight="1" x14ac:dyDescent="0.25">
      <c r="A29" s="82">
        <v>6870</v>
      </c>
      <c r="B29" s="86" t="s">
        <v>440</v>
      </c>
      <c r="C29" s="3" t="s">
        <v>495</v>
      </c>
      <c r="D29" s="87">
        <v>42317</v>
      </c>
      <c r="E29" s="87">
        <v>42355</v>
      </c>
      <c r="F29" s="88">
        <v>42345</v>
      </c>
      <c r="G29" s="3" t="s">
        <v>1813</v>
      </c>
      <c r="H29" s="89" t="s">
        <v>23</v>
      </c>
      <c r="I29" s="3" t="s">
        <v>39</v>
      </c>
      <c r="J29" s="90"/>
      <c r="K29" s="90"/>
      <c r="L29" s="91">
        <f>0.5+0.25</f>
        <v>0.75</v>
      </c>
      <c r="M29" s="3"/>
    </row>
    <row r="30" spans="1:13" ht="28.9" customHeight="1" x14ac:dyDescent="0.25">
      <c r="A30" s="83">
        <v>6871</v>
      </c>
      <c r="B30" s="86" t="s">
        <v>1799</v>
      </c>
      <c r="C30" s="3"/>
      <c r="D30" s="87">
        <v>42317</v>
      </c>
      <c r="E30" s="87">
        <v>42355</v>
      </c>
      <c r="F30" s="88">
        <v>42345</v>
      </c>
      <c r="G30" s="3" t="s">
        <v>1814</v>
      </c>
      <c r="H30" s="89" t="s">
        <v>24</v>
      </c>
      <c r="I30" s="3" t="s">
        <v>39</v>
      </c>
      <c r="J30" s="90">
        <v>55.95</v>
      </c>
      <c r="K30" s="90" t="s">
        <v>43</v>
      </c>
      <c r="L30" s="91">
        <f>3+0.75</f>
        <v>3.75</v>
      </c>
      <c r="M30" s="3">
        <f>0.5+1</f>
        <v>1.5</v>
      </c>
    </row>
    <row r="31" spans="1:13" ht="28.9" customHeight="1" x14ac:dyDescent="0.25">
      <c r="A31" s="83">
        <v>6872</v>
      </c>
      <c r="B31" s="86" t="s">
        <v>1030</v>
      </c>
      <c r="C31" s="3" t="s">
        <v>808</v>
      </c>
      <c r="D31" s="87">
        <v>42317</v>
      </c>
      <c r="E31" s="87">
        <v>42325</v>
      </c>
      <c r="F31" s="88"/>
      <c r="G31" s="3" t="s">
        <v>1806</v>
      </c>
      <c r="H31" s="89" t="s">
        <v>6</v>
      </c>
      <c r="I31" s="3" t="s">
        <v>37</v>
      </c>
      <c r="J31" s="90">
        <v>10.14</v>
      </c>
      <c r="K31" s="90" t="s">
        <v>42</v>
      </c>
      <c r="L31" s="91">
        <f>2+0.5</f>
        <v>2.5</v>
      </c>
      <c r="M31" s="3"/>
    </row>
    <row r="32" spans="1:13" ht="28.9" customHeight="1" x14ac:dyDescent="0.25">
      <c r="A32" s="83">
        <v>6873</v>
      </c>
      <c r="B32" s="86" t="s">
        <v>1030</v>
      </c>
      <c r="C32" s="3" t="s">
        <v>808</v>
      </c>
      <c r="D32" s="87">
        <v>42317</v>
      </c>
      <c r="E32" s="87">
        <v>42325</v>
      </c>
      <c r="F32" s="88"/>
      <c r="G32" s="3" t="s">
        <v>1807</v>
      </c>
      <c r="H32" s="89" t="s">
        <v>6</v>
      </c>
      <c r="I32" s="3" t="s">
        <v>37</v>
      </c>
      <c r="J32" s="90"/>
      <c r="K32" s="90"/>
      <c r="L32" s="91">
        <f>2+0.5</f>
        <v>2.5</v>
      </c>
      <c r="M32" s="3"/>
    </row>
    <row r="33" spans="1:13" ht="28.9" customHeight="1" x14ac:dyDescent="0.25">
      <c r="A33" s="82">
        <v>6874</v>
      </c>
      <c r="B33" s="86" t="s">
        <v>1800</v>
      </c>
      <c r="C33" s="3" t="s">
        <v>1801</v>
      </c>
      <c r="D33" s="87">
        <v>42317</v>
      </c>
      <c r="E33" s="87">
        <v>42355</v>
      </c>
      <c r="F33" s="88">
        <v>42345</v>
      </c>
      <c r="G33" s="3" t="s">
        <v>1802</v>
      </c>
      <c r="H33" s="89" t="s">
        <v>6</v>
      </c>
      <c r="I33" s="3" t="s">
        <v>37</v>
      </c>
      <c r="J33" s="90"/>
      <c r="K33" s="90"/>
      <c r="L33" s="91">
        <f>0.5+0.25</f>
        <v>0.75</v>
      </c>
      <c r="M33" s="3"/>
    </row>
    <row r="34" spans="1:13" ht="28.9" customHeight="1" x14ac:dyDescent="0.25">
      <c r="A34" s="82">
        <v>6875</v>
      </c>
      <c r="B34" s="86" t="s">
        <v>1484</v>
      </c>
      <c r="C34" s="3" t="s">
        <v>1803</v>
      </c>
      <c r="D34" s="87">
        <v>42318</v>
      </c>
      <c r="E34" s="87">
        <v>42356</v>
      </c>
      <c r="F34" s="88">
        <v>42346</v>
      </c>
      <c r="G34" s="3" t="s">
        <v>1804</v>
      </c>
      <c r="H34" s="89" t="s">
        <v>21</v>
      </c>
      <c r="I34" s="3" t="s">
        <v>39</v>
      </c>
      <c r="J34" s="90">
        <v>28.6</v>
      </c>
      <c r="K34" s="90" t="s">
        <v>43</v>
      </c>
      <c r="L34" s="91">
        <f>14.5+1.5</f>
        <v>16</v>
      </c>
      <c r="M34" s="3">
        <v>1</v>
      </c>
    </row>
    <row r="35" spans="1:13" ht="28.9" customHeight="1" x14ac:dyDescent="0.25">
      <c r="A35" s="83">
        <v>6876</v>
      </c>
      <c r="B35" s="86" t="s">
        <v>629</v>
      </c>
      <c r="C35" s="3" t="s">
        <v>808</v>
      </c>
      <c r="D35" s="87">
        <v>42318</v>
      </c>
      <c r="E35" s="87">
        <v>42326</v>
      </c>
      <c r="F35" s="88"/>
      <c r="G35" s="3" t="s">
        <v>1805</v>
      </c>
      <c r="H35" s="89" t="s">
        <v>7</v>
      </c>
      <c r="I35" s="3" t="s">
        <v>41</v>
      </c>
      <c r="J35" s="90"/>
      <c r="K35" s="90"/>
      <c r="L35" s="91">
        <f>0.25+0.25</f>
        <v>0.5</v>
      </c>
      <c r="M35" s="3"/>
    </row>
    <row r="36" spans="1:13" ht="28.9" customHeight="1" x14ac:dyDescent="0.25">
      <c r="A36" s="81">
        <v>6877</v>
      </c>
      <c r="B36" s="86" t="s">
        <v>1808</v>
      </c>
      <c r="C36" s="3"/>
      <c r="D36" s="87">
        <v>42320</v>
      </c>
      <c r="E36" s="87">
        <v>42327</v>
      </c>
      <c r="F36" s="88"/>
      <c r="G36" s="3" t="s">
        <v>1810</v>
      </c>
      <c r="H36" s="89" t="s">
        <v>52</v>
      </c>
      <c r="I36" s="3"/>
      <c r="J36" s="90"/>
      <c r="K36" s="90"/>
      <c r="L36" s="91">
        <v>0.25</v>
      </c>
      <c r="M36" s="3"/>
    </row>
    <row r="37" spans="1:13" ht="28.9" customHeight="1" x14ac:dyDescent="0.25">
      <c r="A37" s="121">
        <v>6878</v>
      </c>
      <c r="B37" s="86" t="s">
        <v>1809</v>
      </c>
      <c r="C37" s="3" t="s">
        <v>501</v>
      </c>
      <c r="D37" s="87">
        <v>42320</v>
      </c>
      <c r="E37" s="87">
        <v>42327</v>
      </c>
      <c r="F37" s="88"/>
      <c r="G37" s="3" t="s">
        <v>1817</v>
      </c>
      <c r="H37" s="89" t="s">
        <v>25</v>
      </c>
      <c r="I37" s="3" t="s">
        <v>41</v>
      </c>
      <c r="J37" s="90"/>
      <c r="K37" s="90"/>
      <c r="L37" s="91">
        <v>0.25</v>
      </c>
      <c r="M37" s="3"/>
    </row>
    <row r="38" spans="1:13" ht="28.9" customHeight="1" x14ac:dyDescent="0.25">
      <c r="A38" s="83">
        <v>6879</v>
      </c>
      <c r="B38" s="86" t="s">
        <v>1815</v>
      </c>
      <c r="C38" s="3"/>
      <c r="D38" s="87">
        <v>42320</v>
      </c>
      <c r="E38" s="87">
        <v>42327</v>
      </c>
      <c r="F38" s="88"/>
      <c r="G38" s="3" t="s">
        <v>1818</v>
      </c>
      <c r="H38" s="89" t="s">
        <v>7</v>
      </c>
      <c r="I38" s="3" t="s">
        <v>39</v>
      </c>
      <c r="J38" s="90"/>
      <c r="K38" s="90"/>
      <c r="L38" s="91">
        <f>0.5+0.5</f>
        <v>1</v>
      </c>
      <c r="M38" s="3"/>
    </row>
    <row r="39" spans="1:13" ht="28.9" customHeight="1" x14ac:dyDescent="0.25">
      <c r="A39" s="121">
        <v>6880</v>
      </c>
      <c r="B39" s="86" t="s">
        <v>1816</v>
      </c>
      <c r="C39" s="3" t="s">
        <v>501</v>
      </c>
      <c r="D39" s="87">
        <v>42320</v>
      </c>
      <c r="E39" s="87">
        <v>42327</v>
      </c>
      <c r="F39" s="88"/>
      <c r="G39" s="3" t="s">
        <v>1817</v>
      </c>
      <c r="H39" s="89" t="s">
        <v>25</v>
      </c>
      <c r="I39" s="3" t="s">
        <v>41</v>
      </c>
      <c r="J39" s="90"/>
      <c r="K39" s="90"/>
      <c r="L39" s="91">
        <v>0.25</v>
      </c>
      <c r="M39" s="3"/>
    </row>
    <row r="40" spans="1:13" ht="28.9" customHeight="1" x14ac:dyDescent="0.25">
      <c r="A40" s="82">
        <v>6881</v>
      </c>
      <c r="B40" s="86" t="s">
        <v>1819</v>
      </c>
      <c r="C40" s="3"/>
      <c r="D40" s="87">
        <v>42320</v>
      </c>
      <c r="E40" s="87">
        <v>42327</v>
      </c>
      <c r="F40" s="88"/>
      <c r="G40" s="3" t="s">
        <v>1820</v>
      </c>
      <c r="H40" s="89" t="s">
        <v>12</v>
      </c>
      <c r="I40" s="3" t="s">
        <v>39</v>
      </c>
      <c r="J40" s="90">
        <v>25.4</v>
      </c>
      <c r="K40" s="90" t="s">
        <v>42</v>
      </c>
      <c r="L40" s="91">
        <f>1+0.25</f>
        <v>1.25</v>
      </c>
      <c r="M40" s="3"/>
    </row>
    <row r="41" spans="1:13" ht="28.9" customHeight="1" x14ac:dyDescent="0.25">
      <c r="A41" s="83">
        <v>6882</v>
      </c>
      <c r="B41" s="86" t="s">
        <v>1821</v>
      </c>
      <c r="C41" s="3" t="s">
        <v>1822</v>
      </c>
      <c r="D41" s="87">
        <v>42321</v>
      </c>
      <c r="E41" s="87">
        <v>42359</v>
      </c>
      <c r="F41" s="88">
        <v>42349</v>
      </c>
      <c r="G41" s="3" t="s">
        <v>1823</v>
      </c>
      <c r="H41" s="89" t="s">
        <v>25</v>
      </c>
      <c r="I41" s="3" t="s">
        <v>39</v>
      </c>
      <c r="J41" s="90">
        <v>18.940000000000001</v>
      </c>
      <c r="K41" s="90" t="s">
        <v>42</v>
      </c>
      <c r="L41" s="91">
        <v>0.25</v>
      </c>
      <c r="M41" s="3">
        <f>1+1.5</f>
        <v>2.5</v>
      </c>
    </row>
    <row r="42" spans="1:13" ht="28.9" customHeight="1" x14ac:dyDescent="0.25">
      <c r="A42" s="81">
        <v>6883</v>
      </c>
      <c r="B42" s="106" t="s">
        <v>1824</v>
      </c>
      <c r="C42" s="107"/>
      <c r="D42" s="108">
        <v>42321</v>
      </c>
      <c r="E42" s="108">
        <v>42328</v>
      </c>
      <c r="F42" s="109"/>
      <c r="G42" s="107" t="s">
        <v>1825</v>
      </c>
      <c r="H42" s="110" t="s">
        <v>52</v>
      </c>
      <c r="I42" s="107"/>
      <c r="J42" s="111"/>
      <c r="K42" s="111"/>
      <c r="L42" s="112">
        <v>0.5</v>
      </c>
      <c r="M42" s="107"/>
    </row>
    <row r="43" spans="1:13" ht="28.9" customHeight="1" x14ac:dyDescent="0.25">
      <c r="A43" s="82">
        <v>6884</v>
      </c>
      <c r="B43" s="86" t="s">
        <v>1826</v>
      </c>
      <c r="C43" s="3"/>
      <c r="D43" s="87">
        <v>42324</v>
      </c>
      <c r="E43" s="87">
        <v>42331</v>
      </c>
      <c r="F43" s="88"/>
      <c r="G43" s="3" t="s">
        <v>1828</v>
      </c>
      <c r="H43" s="89" t="s">
        <v>24</v>
      </c>
      <c r="I43" s="3" t="s">
        <v>38</v>
      </c>
      <c r="J43" s="90"/>
      <c r="K43" s="90"/>
      <c r="L43" s="91">
        <f>0.5+0.25</f>
        <v>0.75</v>
      </c>
      <c r="M43" s="3"/>
    </row>
    <row r="44" spans="1:13" ht="28.9" customHeight="1" x14ac:dyDescent="0.25">
      <c r="A44" s="81">
        <v>6885</v>
      </c>
      <c r="B44" s="86" t="s">
        <v>1827</v>
      </c>
      <c r="C44" s="3"/>
      <c r="D44" s="87">
        <v>42324</v>
      </c>
      <c r="E44" s="87">
        <v>42331</v>
      </c>
      <c r="F44" s="88"/>
      <c r="G44" s="3" t="s">
        <v>1829</v>
      </c>
      <c r="H44" s="89" t="s">
        <v>52</v>
      </c>
      <c r="I44" s="3"/>
      <c r="J44" s="90"/>
      <c r="K44" s="90"/>
      <c r="L44" s="91">
        <v>1</v>
      </c>
      <c r="M44" s="3"/>
    </row>
    <row r="45" spans="1:13" ht="28.9" customHeight="1" x14ac:dyDescent="0.25">
      <c r="A45" s="82">
        <v>6886</v>
      </c>
      <c r="B45" s="86" t="s">
        <v>1026</v>
      </c>
      <c r="C45" s="3"/>
      <c r="D45" s="87">
        <v>42324</v>
      </c>
      <c r="E45" s="87">
        <v>42331</v>
      </c>
      <c r="F45" s="88"/>
      <c r="G45" s="3" t="s">
        <v>1830</v>
      </c>
      <c r="H45" s="89" t="s">
        <v>6</v>
      </c>
      <c r="I45" s="3" t="s">
        <v>41</v>
      </c>
      <c r="J45" s="90"/>
      <c r="K45" s="90"/>
      <c r="L45" s="91">
        <f>1+0.25</f>
        <v>1.25</v>
      </c>
      <c r="M45" s="3"/>
    </row>
    <row r="46" spans="1:13" ht="28.9" customHeight="1" x14ac:dyDescent="0.25">
      <c r="A46" s="81">
        <v>6887</v>
      </c>
      <c r="B46" s="86" t="s">
        <v>1831</v>
      </c>
      <c r="C46" s="3"/>
      <c r="D46" s="87">
        <v>42318</v>
      </c>
      <c r="E46" s="87">
        <v>42326</v>
      </c>
      <c r="F46" s="88"/>
      <c r="G46" s="3" t="s">
        <v>1832</v>
      </c>
      <c r="H46" s="89" t="s">
        <v>52</v>
      </c>
      <c r="I46" s="3"/>
      <c r="J46" s="90"/>
      <c r="K46" s="90"/>
      <c r="L46" s="91"/>
      <c r="M46" s="3"/>
    </row>
    <row r="47" spans="1:13" ht="28.9" customHeight="1" x14ac:dyDescent="0.25">
      <c r="A47" s="121">
        <v>6888</v>
      </c>
      <c r="B47" s="86" t="s">
        <v>1833</v>
      </c>
      <c r="C47" s="3" t="s">
        <v>1834</v>
      </c>
      <c r="D47" s="87">
        <v>42324</v>
      </c>
      <c r="E47" s="87">
        <v>42331</v>
      </c>
      <c r="F47" s="88"/>
      <c r="G47" s="3" t="s">
        <v>1835</v>
      </c>
      <c r="H47" s="89" t="s">
        <v>9</v>
      </c>
      <c r="I47" s="3" t="s">
        <v>37</v>
      </c>
      <c r="J47" s="90">
        <v>28.6</v>
      </c>
      <c r="K47" s="90" t="s">
        <v>42</v>
      </c>
      <c r="L47" s="91">
        <f>0.5+0.25</f>
        <v>0.75</v>
      </c>
      <c r="M47" s="3"/>
    </row>
    <row r="48" spans="1:13" ht="28.9" customHeight="1" x14ac:dyDescent="0.25">
      <c r="A48" s="121">
        <v>6889</v>
      </c>
      <c r="B48" s="86" t="s">
        <v>1833</v>
      </c>
      <c r="C48" s="3" t="s">
        <v>1834</v>
      </c>
      <c r="D48" s="87">
        <v>42324</v>
      </c>
      <c r="E48" s="87">
        <v>42331</v>
      </c>
      <c r="F48" s="88"/>
      <c r="G48" s="3" t="s">
        <v>1835</v>
      </c>
      <c r="H48" s="89" t="s">
        <v>8</v>
      </c>
      <c r="I48" s="3" t="s">
        <v>37</v>
      </c>
      <c r="J48" s="90"/>
      <c r="K48" s="90"/>
      <c r="L48" s="91">
        <f>0.5+0.25</f>
        <v>0.75</v>
      </c>
      <c r="M48" s="3"/>
    </row>
    <row r="49" spans="1:14" ht="28.9" customHeight="1" x14ac:dyDescent="0.25">
      <c r="A49" s="121">
        <v>6890</v>
      </c>
      <c r="B49" s="86" t="s">
        <v>1833</v>
      </c>
      <c r="C49" s="3" t="s">
        <v>1834</v>
      </c>
      <c r="D49" s="87">
        <v>42324</v>
      </c>
      <c r="E49" s="87">
        <v>42331</v>
      </c>
      <c r="F49" s="88"/>
      <c r="G49" s="3" t="s">
        <v>1835</v>
      </c>
      <c r="H49" s="89" t="s">
        <v>20</v>
      </c>
      <c r="I49" s="3" t="s">
        <v>37</v>
      </c>
      <c r="J49" s="90"/>
      <c r="K49" s="90"/>
      <c r="L49" s="91">
        <f>0.5+0.25</f>
        <v>0.75</v>
      </c>
      <c r="M49" s="3"/>
    </row>
    <row r="50" spans="1:14" ht="28.9" customHeight="1" x14ac:dyDescent="0.25">
      <c r="A50" s="82">
        <v>6891</v>
      </c>
      <c r="B50" s="86" t="s">
        <v>1836</v>
      </c>
      <c r="C50" s="3" t="s">
        <v>1838</v>
      </c>
      <c r="D50" s="87">
        <v>42325</v>
      </c>
      <c r="E50" s="87">
        <v>42332</v>
      </c>
      <c r="F50" s="88"/>
      <c r="G50" s="3" t="s">
        <v>1839</v>
      </c>
      <c r="H50" s="89" t="s">
        <v>6</v>
      </c>
      <c r="I50" s="3" t="s">
        <v>37</v>
      </c>
      <c r="J50" s="90">
        <v>10.14</v>
      </c>
      <c r="K50" s="90" t="s">
        <v>43</v>
      </c>
      <c r="L50" s="91"/>
      <c r="M50" s="3"/>
    </row>
    <row r="51" spans="1:14" ht="28.9" customHeight="1" x14ac:dyDescent="0.25">
      <c r="A51" s="83">
        <v>6892</v>
      </c>
      <c r="B51" s="86" t="s">
        <v>685</v>
      </c>
      <c r="C51" s="3" t="s">
        <v>1840</v>
      </c>
      <c r="D51" s="87">
        <v>42325</v>
      </c>
      <c r="E51" s="87">
        <v>42332</v>
      </c>
      <c r="F51" s="88"/>
      <c r="G51" s="3" t="s">
        <v>1841</v>
      </c>
      <c r="H51" s="89" t="s">
        <v>24</v>
      </c>
      <c r="I51" s="3" t="s">
        <v>39</v>
      </c>
      <c r="J51" s="90">
        <v>12.29</v>
      </c>
      <c r="K51" s="90" t="s">
        <v>42</v>
      </c>
      <c r="L51" s="91">
        <f>2+0.5</f>
        <v>2.5</v>
      </c>
      <c r="M51" s="3">
        <f>0.5+0.25</f>
        <v>0.75</v>
      </c>
    </row>
    <row r="52" spans="1:14" ht="28.9" customHeight="1" x14ac:dyDescent="0.25">
      <c r="A52" s="121">
        <v>6893</v>
      </c>
      <c r="B52" s="86" t="s">
        <v>208</v>
      </c>
      <c r="C52" s="3"/>
      <c r="D52" s="87">
        <v>42325</v>
      </c>
      <c r="E52" s="87">
        <v>42332</v>
      </c>
      <c r="F52" s="88"/>
      <c r="G52" s="3" t="s">
        <v>1771</v>
      </c>
      <c r="H52" s="89"/>
      <c r="I52" s="3" t="s">
        <v>38</v>
      </c>
      <c r="J52" s="90"/>
      <c r="K52" s="90"/>
      <c r="L52" s="91">
        <v>0.25</v>
      </c>
      <c r="M52" s="3"/>
    </row>
    <row r="53" spans="1:14" ht="28.9" customHeight="1" x14ac:dyDescent="0.25">
      <c r="A53" s="83">
        <v>6894</v>
      </c>
      <c r="B53" s="86" t="s">
        <v>1837</v>
      </c>
      <c r="C53" s="3" t="s">
        <v>1842</v>
      </c>
      <c r="D53" s="87">
        <v>42325</v>
      </c>
      <c r="E53" s="87">
        <v>42332</v>
      </c>
      <c r="F53" s="88"/>
      <c r="G53" s="3" t="s">
        <v>1843</v>
      </c>
      <c r="H53" s="89" t="s">
        <v>20</v>
      </c>
      <c r="I53" s="3" t="s">
        <v>41</v>
      </c>
      <c r="J53" s="90"/>
      <c r="K53" s="90"/>
      <c r="L53" s="91">
        <v>0.5</v>
      </c>
      <c r="M53" s="3"/>
    </row>
    <row r="54" spans="1:14" ht="28.9" customHeight="1" x14ac:dyDescent="0.25">
      <c r="A54" s="82">
        <v>6895</v>
      </c>
      <c r="B54" s="86" t="s">
        <v>1844</v>
      </c>
      <c r="C54" s="3" t="s">
        <v>1845</v>
      </c>
      <c r="D54" s="87">
        <v>42325</v>
      </c>
      <c r="E54" s="87">
        <v>42376</v>
      </c>
      <c r="F54" s="88">
        <v>42369</v>
      </c>
      <c r="G54" s="3" t="s">
        <v>1846</v>
      </c>
      <c r="H54" s="89" t="s">
        <v>6</v>
      </c>
      <c r="I54" s="3" t="s">
        <v>37</v>
      </c>
      <c r="J54" s="90">
        <v>24.7</v>
      </c>
      <c r="K54" s="90" t="s">
        <v>43</v>
      </c>
      <c r="L54" s="91">
        <f>86+0.75</f>
        <v>86.75</v>
      </c>
      <c r="M54" s="3"/>
      <c r="N54" s="73"/>
    </row>
    <row r="55" spans="1:14" ht="28.9" customHeight="1" x14ac:dyDescent="0.25">
      <c r="A55" s="121">
        <v>6896</v>
      </c>
      <c r="B55" s="106" t="s">
        <v>1847</v>
      </c>
      <c r="C55" s="107"/>
      <c r="D55" s="108">
        <v>42325</v>
      </c>
      <c r="E55" s="108">
        <v>42332</v>
      </c>
      <c r="F55" s="109"/>
      <c r="G55" s="107" t="s">
        <v>1848</v>
      </c>
      <c r="H55" s="110" t="s">
        <v>23</v>
      </c>
      <c r="I55" s="107" t="s">
        <v>37</v>
      </c>
      <c r="J55" s="111"/>
      <c r="K55" s="111"/>
      <c r="L55" s="112">
        <v>0.25</v>
      </c>
      <c r="M55" s="107"/>
    </row>
    <row r="56" spans="1:14" ht="28.9" customHeight="1" x14ac:dyDescent="0.25">
      <c r="A56" s="83">
        <v>6897</v>
      </c>
      <c r="B56" s="86" t="s">
        <v>1849</v>
      </c>
      <c r="C56" s="3"/>
      <c r="D56" s="87">
        <v>42326</v>
      </c>
      <c r="E56" s="87">
        <v>42333</v>
      </c>
      <c r="F56" s="88"/>
      <c r="G56" s="3" t="s">
        <v>1850</v>
      </c>
      <c r="H56" s="89" t="s">
        <v>52</v>
      </c>
      <c r="I56" s="3" t="s">
        <v>41</v>
      </c>
      <c r="J56" s="90"/>
      <c r="K56" s="90"/>
      <c r="L56" s="91">
        <v>0.25</v>
      </c>
      <c r="M56" s="3"/>
    </row>
    <row r="57" spans="1:14" ht="28.9" customHeight="1" x14ac:dyDescent="0.25">
      <c r="A57" s="83">
        <v>6898</v>
      </c>
      <c r="B57" s="86" t="s">
        <v>629</v>
      </c>
      <c r="C57" s="3" t="s">
        <v>808</v>
      </c>
      <c r="D57" s="87">
        <v>42326</v>
      </c>
      <c r="E57" s="87">
        <v>42333</v>
      </c>
      <c r="F57" s="88"/>
      <c r="G57" s="3" t="s">
        <v>1851</v>
      </c>
      <c r="H57" s="89" t="s">
        <v>7</v>
      </c>
      <c r="I57" s="3" t="s">
        <v>41</v>
      </c>
      <c r="J57" s="90"/>
      <c r="K57" s="90"/>
      <c r="L57" s="91">
        <f>0.5+0.25</f>
        <v>0.75</v>
      </c>
      <c r="M57" s="3"/>
    </row>
    <row r="58" spans="1:14" ht="28.9" customHeight="1" x14ac:dyDescent="0.25">
      <c r="A58" s="82">
        <v>6899</v>
      </c>
      <c r="B58" s="86" t="s">
        <v>1852</v>
      </c>
      <c r="C58" s="3" t="s">
        <v>1853</v>
      </c>
      <c r="D58" s="87">
        <v>42326</v>
      </c>
      <c r="E58" s="87">
        <v>42333</v>
      </c>
      <c r="F58" s="88"/>
      <c r="G58" s="3" t="s">
        <v>1854</v>
      </c>
      <c r="H58" s="89" t="s">
        <v>8</v>
      </c>
      <c r="I58" s="3" t="s">
        <v>39</v>
      </c>
      <c r="J58" s="90">
        <v>3.29</v>
      </c>
      <c r="K58" s="90" t="s">
        <v>42</v>
      </c>
      <c r="L58" s="91">
        <f>2.25+0.5</f>
        <v>2.75</v>
      </c>
      <c r="M58" s="3"/>
    </row>
    <row r="59" spans="1:14" ht="28.9" customHeight="1" x14ac:dyDescent="0.25">
      <c r="A59" s="121">
        <v>6900</v>
      </c>
      <c r="B59" s="86" t="s">
        <v>1857</v>
      </c>
      <c r="C59" s="3"/>
      <c r="D59" s="87">
        <v>42326</v>
      </c>
      <c r="E59" s="87">
        <v>42333</v>
      </c>
      <c r="F59" s="88"/>
      <c r="G59" s="3" t="s">
        <v>1858</v>
      </c>
      <c r="H59" s="89"/>
      <c r="I59" s="3"/>
      <c r="J59" s="90"/>
      <c r="K59" s="90"/>
      <c r="L59" s="91">
        <v>0.5</v>
      </c>
      <c r="M59" s="3"/>
    </row>
    <row r="60" spans="1:14" ht="28.9" customHeight="1" x14ac:dyDescent="0.25">
      <c r="A60" s="83">
        <v>6901</v>
      </c>
      <c r="B60" s="86" t="s">
        <v>1879</v>
      </c>
      <c r="C60" s="3" t="s">
        <v>1855</v>
      </c>
      <c r="D60" s="87">
        <v>42326</v>
      </c>
      <c r="E60" s="87">
        <v>42333</v>
      </c>
      <c r="F60" s="88"/>
      <c r="G60" s="3" t="s">
        <v>1856</v>
      </c>
      <c r="H60" s="89" t="s">
        <v>22</v>
      </c>
      <c r="I60" s="3" t="s">
        <v>41</v>
      </c>
      <c r="J60" s="90"/>
      <c r="K60" s="90"/>
      <c r="L60" s="91">
        <f>0.5+0.25</f>
        <v>0.75</v>
      </c>
      <c r="M60" s="3"/>
    </row>
    <row r="61" spans="1:14" ht="28.9" customHeight="1" x14ac:dyDescent="0.25">
      <c r="A61" s="81">
        <v>6902</v>
      </c>
      <c r="B61" s="86" t="s">
        <v>1670</v>
      </c>
      <c r="C61" s="3"/>
      <c r="D61" s="87">
        <v>42327</v>
      </c>
      <c r="E61" s="87">
        <v>42368</v>
      </c>
      <c r="F61" s="88">
        <v>42359</v>
      </c>
      <c r="G61" s="3" t="s">
        <v>1859</v>
      </c>
      <c r="H61" s="89" t="s">
        <v>52</v>
      </c>
      <c r="I61" s="3" t="s">
        <v>41</v>
      </c>
      <c r="J61" s="90"/>
      <c r="K61" s="90"/>
      <c r="L61" s="91"/>
      <c r="M61" s="3"/>
    </row>
    <row r="62" spans="1:14" ht="28.9" customHeight="1" x14ac:dyDescent="0.25">
      <c r="A62" s="81">
        <v>6903</v>
      </c>
      <c r="B62" s="86" t="s">
        <v>1860</v>
      </c>
      <c r="C62" s="3"/>
      <c r="D62" s="87">
        <v>42327</v>
      </c>
      <c r="E62" s="87">
        <v>42338</v>
      </c>
      <c r="F62" s="88"/>
      <c r="G62" s="3" t="s">
        <v>1861</v>
      </c>
      <c r="H62" s="89" t="s">
        <v>52</v>
      </c>
      <c r="I62" s="3"/>
      <c r="J62" s="90"/>
      <c r="K62" s="90"/>
      <c r="L62" s="91"/>
      <c r="M62" s="3"/>
    </row>
    <row r="63" spans="1:14" ht="28.9" customHeight="1" x14ac:dyDescent="0.25">
      <c r="A63" s="121">
        <v>6904</v>
      </c>
      <c r="B63" s="86" t="s">
        <v>1862</v>
      </c>
      <c r="C63" s="3" t="s">
        <v>1863</v>
      </c>
      <c r="D63" s="87">
        <v>42327</v>
      </c>
      <c r="E63" s="87">
        <v>42338</v>
      </c>
      <c r="F63" s="88"/>
      <c r="G63" s="3" t="s">
        <v>1864</v>
      </c>
      <c r="H63" s="89" t="s">
        <v>52</v>
      </c>
      <c r="I63" s="3" t="s">
        <v>39</v>
      </c>
      <c r="J63" s="90">
        <v>7.14</v>
      </c>
      <c r="K63" s="90" t="s">
        <v>42</v>
      </c>
      <c r="L63" s="91">
        <v>4</v>
      </c>
      <c r="M63" s="3">
        <v>0.5</v>
      </c>
    </row>
    <row r="64" spans="1:14" ht="28.9" customHeight="1" x14ac:dyDescent="0.25">
      <c r="A64" s="83">
        <v>6905</v>
      </c>
      <c r="B64" s="86" t="s">
        <v>956</v>
      </c>
      <c r="C64" s="3" t="s">
        <v>1865</v>
      </c>
      <c r="D64" s="87">
        <v>42327</v>
      </c>
      <c r="E64" s="87">
        <v>42338</v>
      </c>
      <c r="F64" s="88"/>
      <c r="G64" s="3" t="s">
        <v>1866</v>
      </c>
      <c r="H64" s="89" t="s">
        <v>24</v>
      </c>
      <c r="I64" s="3" t="s">
        <v>38</v>
      </c>
      <c r="J64" s="90"/>
      <c r="K64" s="90"/>
      <c r="L64" s="91">
        <v>0.5</v>
      </c>
      <c r="M64" s="3"/>
    </row>
    <row r="65" spans="1:13" ht="28.9" customHeight="1" x14ac:dyDescent="0.25">
      <c r="A65" s="81">
        <v>6906</v>
      </c>
      <c r="B65" s="86" t="s">
        <v>1867</v>
      </c>
      <c r="C65" s="3"/>
      <c r="D65" s="87">
        <v>42327</v>
      </c>
      <c r="E65" s="87">
        <v>42338</v>
      </c>
      <c r="F65" s="88"/>
      <c r="G65" s="3" t="s">
        <v>1868</v>
      </c>
      <c r="H65" s="89" t="s">
        <v>52</v>
      </c>
      <c r="I65" s="3"/>
      <c r="J65" s="90"/>
      <c r="K65" s="90"/>
      <c r="L65" s="91">
        <v>0.25</v>
      </c>
      <c r="M65" s="3"/>
    </row>
    <row r="66" spans="1:13" ht="28.9" customHeight="1" x14ac:dyDescent="0.25">
      <c r="A66" s="83">
        <v>6907</v>
      </c>
      <c r="B66" s="86" t="s">
        <v>1869</v>
      </c>
      <c r="C66" s="3" t="s">
        <v>1870</v>
      </c>
      <c r="D66" s="87">
        <v>42327</v>
      </c>
      <c r="E66" s="87">
        <v>42368</v>
      </c>
      <c r="F66" s="88">
        <v>42359</v>
      </c>
      <c r="G66" s="3" t="s">
        <v>1871</v>
      </c>
      <c r="H66" s="89" t="s">
        <v>22</v>
      </c>
      <c r="I66" s="3" t="s">
        <v>38</v>
      </c>
      <c r="J66" s="90"/>
      <c r="K66" s="90"/>
      <c r="L66" s="91">
        <f>1.5+0.5</f>
        <v>2</v>
      </c>
      <c r="M66" s="3"/>
    </row>
    <row r="67" spans="1:13" ht="28.9" customHeight="1" x14ac:dyDescent="0.25">
      <c r="A67" s="121">
        <v>6908</v>
      </c>
      <c r="B67" s="86" t="s">
        <v>1872</v>
      </c>
      <c r="C67" s="3"/>
      <c r="D67" s="87">
        <v>42327</v>
      </c>
      <c r="E67" s="87">
        <v>42338</v>
      </c>
      <c r="F67" s="88"/>
      <c r="G67" s="3" t="s">
        <v>1873</v>
      </c>
      <c r="H67" s="89" t="s">
        <v>52</v>
      </c>
      <c r="I67" s="3"/>
      <c r="J67" s="90"/>
      <c r="K67" s="90"/>
      <c r="L67" s="91">
        <v>0.5</v>
      </c>
      <c r="M67" s="3"/>
    </row>
    <row r="68" spans="1:13" ht="28.9" customHeight="1" x14ac:dyDescent="0.25">
      <c r="A68" s="121">
        <v>6909</v>
      </c>
      <c r="B68" s="86" t="s">
        <v>1874</v>
      </c>
      <c r="C68" s="3" t="s">
        <v>808</v>
      </c>
      <c r="D68" s="87">
        <v>42328</v>
      </c>
      <c r="E68" s="87">
        <v>42339</v>
      </c>
      <c r="F68" s="88"/>
      <c r="G68" s="3" t="s">
        <v>1878</v>
      </c>
      <c r="H68" s="89" t="s">
        <v>8</v>
      </c>
      <c r="I68" s="3" t="s">
        <v>41</v>
      </c>
      <c r="J68" s="90"/>
      <c r="K68" s="90"/>
      <c r="L68" s="91">
        <f>1.75+0.25</f>
        <v>2</v>
      </c>
      <c r="M68" s="3"/>
    </row>
    <row r="69" spans="1:13" ht="28.9" customHeight="1" x14ac:dyDescent="0.25">
      <c r="A69" s="82">
        <v>6910</v>
      </c>
      <c r="B69" s="86" t="s">
        <v>1875</v>
      </c>
      <c r="C69" s="3" t="s">
        <v>1876</v>
      </c>
      <c r="D69" s="87">
        <v>42328</v>
      </c>
      <c r="E69" s="87">
        <v>42369</v>
      </c>
      <c r="F69" s="88">
        <v>42359</v>
      </c>
      <c r="G69" s="3" t="s">
        <v>1877</v>
      </c>
      <c r="H69" s="89" t="s">
        <v>9</v>
      </c>
      <c r="I69" s="3" t="s">
        <v>39</v>
      </c>
      <c r="J69" s="90">
        <v>15.14</v>
      </c>
      <c r="K69" s="90" t="s">
        <v>43</v>
      </c>
      <c r="L69" s="91"/>
      <c r="M69" s="3"/>
    </row>
    <row r="70" spans="1:13" ht="28.9" customHeight="1" x14ac:dyDescent="0.25">
      <c r="A70" s="83">
        <v>6911</v>
      </c>
      <c r="B70" s="86" t="s">
        <v>1879</v>
      </c>
      <c r="C70" s="3" t="s">
        <v>1880</v>
      </c>
      <c r="D70" s="87">
        <v>42328</v>
      </c>
      <c r="E70" s="87">
        <v>42369</v>
      </c>
      <c r="F70" s="88">
        <v>42359</v>
      </c>
      <c r="G70" s="3" t="s">
        <v>1881</v>
      </c>
      <c r="H70" s="89" t="s">
        <v>22</v>
      </c>
      <c r="I70" s="3" t="s">
        <v>41</v>
      </c>
      <c r="J70" s="90"/>
      <c r="K70" s="90"/>
      <c r="L70" s="91">
        <f>1+0.5</f>
        <v>1.5</v>
      </c>
      <c r="M70" s="3"/>
    </row>
    <row r="71" spans="1:13" ht="28.9" customHeight="1" x14ac:dyDescent="0.25">
      <c r="A71" s="82">
        <v>6912</v>
      </c>
      <c r="B71" s="86" t="s">
        <v>1884</v>
      </c>
      <c r="C71" s="3" t="s">
        <v>1885</v>
      </c>
      <c r="D71" s="87">
        <v>42328</v>
      </c>
      <c r="E71" s="87">
        <v>42339</v>
      </c>
      <c r="F71" s="88"/>
      <c r="G71" s="3" t="s">
        <v>1886</v>
      </c>
      <c r="H71" s="89" t="s">
        <v>9</v>
      </c>
      <c r="I71" s="3" t="s">
        <v>37</v>
      </c>
      <c r="J71" s="90">
        <v>27</v>
      </c>
      <c r="K71" s="90" t="s">
        <v>42</v>
      </c>
      <c r="L71" s="91">
        <f>2+0.5</f>
        <v>2.5</v>
      </c>
      <c r="M71" s="3"/>
    </row>
    <row r="72" spans="1:13" ht="28.9" customHeight="1" x14ac:dyDescent="0.25">
      <c r="A72" s="121">
        <v>6913</v>
      </c>
      <c r="B72" s="86" t="s">
        <v>1887</v>
      </c>
      <c r="C72" s="3" t="s">
        <v>1888</v>
      </c>
      <c r="D72" s="87">
        <v>42325</v>
      </c>
      <c r="E72" s="87">
        <v>42332</v>
      </c>
      <c r="F72" s="88"/>
      <c r="G72" s="3" t="s">
        <v>1889</v>
      </c>
      <c r="H72" s="89" t="s">
        <v>52</v>
      </c>
      <c r="I72" s="3"/>
      <c r="J72" s="90"/>
      <c r="K72" s="90"/>
      <c r="L72" s="91"/>
      <c r="M72" s="3"/>
    </row>
    <row r="73" spans="1:13" ht="28.9" customHeight="1" x14ac:dyDescent="0.25">
      <c r="A73" s="121">
        <v>6914</v>
      </c>
      <c r="B73" s="86" t="s">
        <v>1882</v>
      </c>
      <c r="C73" s="3"/>
      <c r="D73" s="87">
        <v>42331</v>
      </c>
      <c r="E73" s="87">
        <v>42340</v>
      </c>
      <c r="F73" s="88"/>
      <c r="G73" s="3" t="s">
        <v>1883</v>
      </c>
      <c r="H73" s="89"/>
      <c r="I73" s="3"/>
      <c r="J73" s="90"/>
      <c r="K73" s="90"/>
      <c r="L73" s="91"/>
      <c r="M73" s="3"/>
    </row>
    <row r="74" spans="1:13" ht="28.9" customHeight="1" x14ac:dyDescent="0.25">
      <c r="A74" s="83">
        <v>6915</v>
      </c>
      <c r="B74" s="86" t="s">
        <v>1890</v>
      </c>
      <c r="C74" s="3" t="s">
        <v>1891</v>
      </c>
      <c r="D74" s="87">
        <v>42331</v>
      </c>
      <c r="E74" s="87">
        <v>42340</v>
      </c>
      <c r="F74" s="88"/>
      <c r="G74" s="3" t="s">
        <v>1892</v>
      </c>
      <c r="H74" s="89" t="s">
        <v>6</v>
      </c>
      <c r="I74" s="3" t="s">
        <v>41</v>
      </c>
      <c r="J74" s="90"/>
      <c r="K74" s="90"/>
      <c r="L74" s="91">
        <v>0</v>
      </c>
      <c r="M74" s="3"/>
    </row>
    <row r="75" spans="1:13" ht="28.9" customHeight="1" x14ac:dyDescent="0.25">
      <c r="A75" s="121">
        <v>6916</v>
      </c>
      <c r="B75" s="86" t="s">
        <v>447</v>
      </c>
      <c r="C75" s="3"/>
      <c r="D75" s="87">
        <v>42331</v>
      </c>
      <c r="E75" s="87">
        <v>42340</v>
      </c>
      <c r="F75" s="88"/>
      <c r="G75" s="3" t="s">
        <v>1893</v>
      </c>
      <c r="H75" s="89" t="s">
        <v>23</v>
      </c>
      <c r="I75" s="3" t="s">
        <v>37</v>
      </c>
      <c r="J75" s="90"/>
      <c r="K75" s="90"/>
      <c r="L75" s="91">
        <v>0.75</v>
      </c>
      <c r="M75" s="3"/>
    </row>
    <row r="76" spans="1:13" ht="28.9" customHeight="1" x14ac:dyDescent="0.25">
      <c r="A76" s="82">
        <v>6917</v>
      </c>
      <c r="B76" s="86" t="s">
        <v>1894</v>
      </c>
      <c r="C76" s="3" t="s">
        <v>1895</v>
      </c>
      <c r="D76" s="87">
        <v>42331</v>
      </c>
      <c r="E76" s="87">
        <v>42340</v>
      </c>
      <c r="F76" s="88"/>
      <c r="G76" s="3" t="s">
        <v>1896</v>
      </c>
      <c r="H76" s="89" t="s">
        <v>6</v>
      </c>
      <c r="I76" s="3" t="s">
        <v>41</v>
      </c>
      <c r="J76" s="90"/>
      <c r="K76" s="90"/>
      <c r="L76" s="91">
        <v>0</v>
      </c>
      <c r="M76" s="3"/>
    </row>
    <row r="77" spans="1:13" ht="28.9" customHeight="1" x14ac:dyDescent="0.25">
      <c r="A77" s="83">
        <v>6918</v>
      </c>
      <c r="B77" s="86" t="s">
        <v>1897</v>
      </c>
      <c r="C77" s="3" t="s">
        <v>1898</v>
      </c>
      <c r="D77" s="87">
        <v>42331</v>
      </c>
      <c r="E77" s="87">
        <v>42340</v>
      </c>
      <c r="F77" s="88"/>
      <c r="G77" s="3" t="s">
        <v>1899</v>
      </c>
      <c r="H77" s="89" t="s">
        <v>6</v>
      </c>
      <c r="I77" s="3" t="s">
        <v>41</v>
      </c>
      <c r="J77" s="90"/>
      <c r="K77" s="90"/>
      <c r="L77" s="91">
        <v>0.25</v>
      </c>
      <c r="M77" s="3"/>
    </row>
    <row r="78" spans="1:13" ht="28.9" customHeight="1" x14ac:dyDescent="0.25">
      <c r="A78" s="83">
        <v>6919</v>
      </c>
      <c r="B78" s="86" t="s">
        <v>1900</v>
      </c>
      <c r="C78" s="3" t="s">
        <v>1901</v>
      </c>
      <c r="D78" s="87">
        <v>42327</v>
      </c>
      <c r="E78" s="87">
        <v>42368</v>
      </c>
      <c r="F78" s="88">
        <v>42359</v>
      </c>
      <c r="G78" s="3" t="s">
        <v>1902</v>
      </c>
      <c r="H78" s="89" t="s">
        <v>6</v>
      </c>
      <c r="I78" s="3" t="s">
        <v>40</v>
      </c>
      <c r="J78" s="90"/>
      <c r="K78" s="90"/>
      <c r="L78" s="91"/>
      <c r="M78" s="3"/>
    </row>
    <row r="79" spans="1:13" ht="28.9" customHeight="1" x14ac:dyDescent="0.25">
      <c r="A79" s="82">
        <v>6920</v>
      </c>
      <c r="B79" s="86" t="s">
        <v>1903</v>
      </c>
      <c r="C79" s="3" t="s">
        <v>1904</v>
      </c>
      <c r="D79" s="87">
        <v>42331</v>
      </c>
      <c r="E79" s="87">
        <v>42340</v>
      </c>
      <c r="F79" s="88"/>
      <c r="G79" s="3" t="s">
        <v>1905</v>
      </c>
      <c r="H79" s="89" t="s">
        <v>9</v>
      </c>
      <c r="I79" s="3" t="s">
        <v>41</v>
      </c>
      <c r="J79" s="90"/>
      <c r="K79" s="90"/>
      <c r="L79" s="91">
        <v>0</v>
      </c>
      <c r="M79" s="3"/>
    </row>
    <row r="80" spans="1:13" ht="28.9" customHeight="1" x14ac:dyDescent="0.25">
      <c r="A80" s="83">
        <v>6921</v>
      </c>
      <c r="B80" s="113" t="s">
        <v>1906</v>
      </c>
      <c r="C80" s="31" t="s">
        <v>1907</v>
      </c>
      <c r="D80" s="114">
        <v>42332</v>
      </c>
      <c r="E80" s="114">
        <v>42373</v>
      </c>
      <c r="F80" s="115">
        <v>42362</v>
      </c>
      <c r="G80" s="31" t="s">
        <v>1909</v>
      </c>
      <c r="H80" s="116" t="s">
        <v>23</v>
      </c>
      <c r="I80" s="31" t="s">
        <v>38</v>
      </c>
      <c r="J80" s="117">
        <v>2108.25</v>
      </c>
      <c r="K80" s="117" t="s">
        <v>44</v>
      </c>
      <c r="L80" s="118">
        <v>36.5</v>
      </c>
      <c r="M80" s="31"/>
    </row>
    <row r="81" spans="1:13" ht="28.9" customHeight="1" x14ac:dyDescent="0.25">
      <c r="A81" s="83">
        <v>6922</v>
      </c>
      <c r="B81" s="113" t="s">
        <v>1906</v>
      </c>
      <c r="C81" s="31" t="s">
        <v>1907</v>
      </c>
      <c r="D81" s="114">
        <v>42332</v>
      </c>
      <c r="E81" s="114">
        <v>42373</v>
      </c>
      <c r="F81" s="115">
        <v>42362</v>
      </c>
      <c r="G81" s="31" t="s">
        <v>1910</v>
      </c>
      <c r="H81" s="116" t="s">
        <v>23</v>
      </c>
      <c r="I81" s="31" t="s">
        <v>38</v>
      </c>
      <c r="J81" s="117"/>
      <c r="K81" s="117"/>
      <c r="L81" s="118"/>
      <c r="M81" s="31"/>
    </row>
    <row r="82" spans="1:13" ht="28.9" customHeight="1" x14ac:dyDescent="0.25">
      <c r="A82" s="82">
        <v>6923</v>
      </c>
      <c r="B82" s="86" t="s">
        <v>1906</v>
      </c>
      <c r="C82" s="3" t="s">
        <v>1907</v>
      </c>
      <c r="D82" s="87">
        <v>42332</v>
      </c>
      <c r="E82" s="87">
        <v>42373</v>
      </c>
      <c r="F82" s="88">
        <v>42362</v>
      </c>
      <c r="G82" s="3" t="s">
        <v>1911</v>
      </c>
      <c r="H82" s="89" t="s">
        <v>23</v>
      </c>
      <c r="I82" s="3" t="s">
        <v>39</v>
      </c>
      <c r="J82" s="90">
        <v>73.2</v>
      </c>
      <c r="K82" s="90" t="s">
        <v>43</v>
      </c>
      <c r="L82" s="91">
        <f>1.5+0.5</f>
        <v>2</v>
      </c>
      <c r="M82" s="3"/>
    </row>
    <row r="83" spans="1:13" ht="28.9" customHeight="1" x14ac:dyDescent="0.25">
      <c r="A83" s="82">
        <v>6924</v>
      </c>
      <c r="B83" s="86" t="s">
        <v>1906</v>
      </c>
      <c r="C83" s="3" t="s">
        <v>1907</v>
      </c>
      <c r="D83" s="87">
        <v>42332</v>
      </c>
      <c r="E83" s="87">
        <v>42373</v>
      </c>
      <c r="F83" s="88">
        <v>42362</v>
      </c>
      <c r="G83" s="3" t="s">
        <v>1912</v>
      </c>
      <c r="H83" s="89" t="s">
        <v>23</v>
      </c>
      <c r="I83" s="3" t="s">
        <v>41</v>
      </c>
      <c r="J83" s="90"/>
      <c r="K83" s="90"/>
      <c r="L83" s="91">
        <f>5+1</f>
        <v>6</v>
      </c>
      <c r="M83" s="3">
        <v>0.25</v>
      </c>
    </row>
    <row r="84" spans="1:13" ht="28.9" customHeight="1" x14ac:dyDescent="0.25">
      <c r="A84" s="83">
        <v>6925</v>
      </c>
      <c r="B84" s="113" t="s">
        <v>1906</v>
      </c>
      <c r="C84" s="31" t="s">
        <v>1907</v>
      </c>
      <c r="D84" s="114">
        <v>42332</v>
      </c>
      <c r="E84" s="114">
        <v>42373</v>
      </c>
      <c r="F84" s="115">
        <v>42362</v>
      </c>
      <c r="G84" s="31" t="s">
        <v>1914</v>
      </c>
      <c r="H84" s="116" t="s">
        <v>23</v>
      </c>
      <c r="I84" s="31" t="s">
        <v>38</v>
      </c>
      <c r="J84" s="117"/>
      <c r="K84" s="117"/>
      <c r="L84" s="118">
        <f>2.5+1</f>
        <v>3.5</v>
      </c>
      <c r="M84" s="31"/>
    </row>
    <row r="85" spans="1:13" ht="28.9" customHeight="1" x14ac:dyDescent="0.25">
      <c r="A85" s="83">
        <v>6926</v>
      </c>
      <c r="B85" s="113" t="s">
        <v>1906</v>
      </c>
      <c r="C85" s="31" t="s">
        <v>1907</v>
      </c>
      <c r="D85" s="114">
        <v>42332</v>
      </c>
      <c r="E85" s="114">
        <v>42373</v>
      </c>
      <c r="F85" s="115">
        <v>42362</v>
      </c>
      <c r="G85" s="31" t="s">
        <v>1913</v>
      </c>
      <c r="H85" s="116" t="s">
        <v>23</v>
      </c>
      <c r="I85" s="31" t="s">
        <v>38</v>
      </c>
      <c r="J85" s="117"/>
      <c r="K85" s="117"/>
      <c r="L85" s="118"/>
      <c r="M85" s="31"/>
    </row>
    <row r="86" spans="1:13" ht="28.9" customHeight="1" x14ac:dyDescent="0.25">
      <c r="A86" s="82">
        <v>6927</v>
      </c>
      <c r="B86" s="86" t="s">
        <v>1906</v>
      </c>
      <c r="C86" s="3" t="s">
        <v>1907</v>
      </c>
      <c r="D86" s="87">
        <v>42332</v>
      </c>
      <c r="E86" s="87">
        <v>42373</v>
      </c>
      <c r="F86" s="88">
        <v>42362</v>
      </c>
      <c r="G86" s="3" t="s">
        <v>1916</v>
      </c>
      <c r="H86" s="89" t="s">
        <v>23</v>
      </c>
      <c r="I86" s="3" t="s">
        <v>39</v>
      </c>
      <c r="J86" s="90"/>
      <c r="K86" s="90"/>
      <c r="L86" s="91"/>
      <c r="M86" s="3"/>
    </row>
    <row r="87" spans="1:13" ht="28.9" customHeight="1" x14ac:dyDescent="0.25">
      <c r="A87" s="83">
        <v>6928</v>
      </c>
      <c r="B87" s="86" t="s">
        <v>1906</v>
      </c>
      <c r="C87" s="3" t="s">
        <v>1907</v>
      </c>
      <c r="D87" s="87">
        <v>42332</v>
      </c>
      <c r="E87" s="87">
        <v>42373</v>
      </c>
      <c r="F87" s="88">
        <v>42362</v>
      </c>
      <c r="G87" s="3" t="s">
        <v>1915</v>
      </c>
      <c r="H87" s="89" t="s">
        <v>23</v>
      </c>
      <c r="I87" s="3" t="s">
        <v>41</v>
      </c>
      <c r="J87" s="90"/>
      <c r="K87" s="90"/>
      <c r="L87" s="91">
        <f>1.5+0.5</f>
        <v>2</v>
      </c>
      <c r="M87" s="3"/>
    </row>
    <row r="88" spans="1:13" ht="28.9" customHeight="1" x14ac:dyDescent="0.25">
      <c r="A88" s="83">
        <v>6929</v>
      </c>
      <c r="B88" s="86" t="s">
        <v>1906</v>
      </c>
      <c r="C88" s="3" t="s">
        <v>1907</v>
      </c>
      <c r="D88" s="87">
        <v>42332</v>
      </c>
      <c r="E88" s="87">
        <v>42373</v>
      </c>
      <c r="F88" s="88">
        <v>42362</v>
      </c>
      <c r="G88" s="3" t="s">
        <v>1917</v>
      </c>
      <c r="H88" s="89" t="s">
        <v>23</v>
      </c>
      <c r="I88" s="3" t="s">
        <v>37</v>
      </c>
      <c r="J88" s="90"/>
      <c r="K88" s="90"/>
      <c r="L88" s="91">
        <f>1.5+0.5</f>
        <v>2</v>
      </c>
      <c r="M88" s="3"/>
    </row>
    <row r="89" spans="1:13" ht="28.9" customHeight="1" x14ac:dyDescent="0.25">
      <c r="A89" s="82">
        <v>6930</v>
      </c>
      <c r="B89" s="86" t="s">
        <v>1906</v>
      </c>
      <c r="C89" s="3" t="s">
        <v>1907</v>
      </c>
      <c r="D89" s="87">
        <v>42332</v>
      </c>
      <c r="E89" s="87">
        <v>42373</v>
      </c>
      <c r="F89" s="88">
        <v>42362</v>
      </c>
      <c r="G89" s="3" t="s">
        <v>1918</v>
      </c>
      <c r="H89" s="89" t="s">
        <v>23</v>
      </c>
      <c r="I89" s="3" t="s">
        <v>37</v>
      </c>
      <c r="J89" s="90"/>
      <c r="K89" s="90"/>
      <c r="L89" s="91">
        <f>0.25+0.25</f>
        <v>0.5</v>
      </c>
      <c r="M89" s="3"/>
    </row>
    <row r="90" spans="1:13" ht="28.9" customHeight="1" x14ac:dyDescent="0.25">
      <c r="A90" s="82">
        <v>6931</v>
      </c>
      <c r="B90" s="86" t="s">
        <v>1906</v>
      </c>
      <c r="C90" s="3" t="s">
        <v>1907</v>
      </c>
      <c r="D90" s="87">
        <v>42332</v>
      </c>
      <c r="E90" s="87">
        <v>42373</v>
      </c>
      <c r="F90" s="88">
        <v>42362</v>
      </c>
      <c r="G90" s="3" t="s">
        <v>1919</v>
      </c>
      <c r="H90" s="89" t="s">
        <v>23</v>
      </c>
      <c r="I90" s="3" t="s">
        <v>39</v>
      </c>
      <c r="J90" s="90"/>
      <c r="K90" s="90"/>
      <c r="L90" s="91">
        <f>1+0.25</f>
        <v>1.25</v>
      </c>
      <c r="M90" s="3"/>
    </row>
    <row r="91" spans="1:13" ht="28.9" customHeight="1" x14ac:dyDescent="0.25">
      <c r="A91" s="82">
        <v>6932</v>
      </c>
      <c r="B91" s="86" t="s">
        <v>1906</v>
      </c>
      <c r="C91" s="3" t="s">
        <v>1907</v>
      </c>
      <c r="D91" s="87">
        <v>42332</v>
      </c>
      <c r="E91" s="87">
        <v>42373</v>
      </c>
      <c r="F91" s="88">
        <v>42362</v>
      </c>
      <c r="G91" s="3" t="s">
        <v>1920</v>
      </c>
      <c r="H91" s="89" t="s">
        <v>23</v>
      </c>
      <c r="I91" s="3" t="s">
        <v>39</v>
      </c>
      <c r="J91" s="90"/>
      <c r="K91" s="90"/>
      <c r="L91" s="91">
        <f>1+0.25</f>
        <v>1.25</v>
      </c>
      <c r="M91" s="3"/>
    </row>
    <row r="92" spans="1:13" ht="28.9" customHeight="1" x14ac:dyDescent="0.25">
      <c r="A92" s="121">
        <v>6933</v>
      </c>
      <c r="B92" s="86" t="s">
        <v>1906</v>
      </c>
      <c r="C92" s="3" t="s">
        <v>1907</v>
      </c>
      <c r="D92" s="87">
        <v>42332</v>
      </c>
      <c r="E92" s="87">
        <v>42373</v>
      </c>
      <c r="F92" s="88">
        <v>42362</v>
      </c>
      <c r="G92" s="3" t="s">
        <v>1921</v>
      </c>
      <c r="H92" s="89" t="s">
        <v>23</v>
      </c>
      <c r="I92" s="3" t="s">
        <v>37</v>
      </c>
      <c r="J92" s="90">
        <v>4.04</v>
      </c>
      <c r="K92" s="90" t="s">
        <v>43</v>
      </c>
      <c r="L92" s="91">
        <f>1.5+0.75</f>
        <v>2.25</v>
      </c>
      <c r="M92" s="3"/>
    </row>
    <row r="93" spans="1:13" ht="28.9" customHeight="1" x14ac:dyDescent="0.25">
      <c r="A93" s="83">
        <v>6934</v>
      </c>
      <c r="B93" s="86" t="s">
        <v>440</v>
      </c>
      <c r="C93" s="3" t="s">
        <v>495</v>
      </c>
      <c r="D93" s="87">
        <v>42333</v>
      </c>
      <c r="E93" s="87">
        <v>42342</v>
      </c>
      <c r="F93" s="88"/>
      <c r="G93" s="3" t="s">
        <v>1922</v>
      </c>
      <c r="H93" s="89" t="s">
        <v>22</v>
      </c>
      <c r="I93" s="3" t="s">
        <v>39</v>
      </c>
      <c r="J93" s="90"/>
      <c r="K93" s="90"/>
      <c r="L93" s="91">
        <f>0.5+0.25</f>
        <v>0.75</v>
      </c>
      <c r="M93" s="3"/>
    </row>
    <row r="94" spans="1:13" ht="28.9" customHeight="1" x14ac:dyDescent="0.25">
      <c r="A94" s="82">
        <v>6935</v>
      </c>
      <c r="B94" s="86" t="s">
        <v>440</v>
      </c>
      <c r="C94" s="3" t="s">
        <v>495</v>
      </c>
      <c r="D94" s="87">
        <v>42333</v>
      </c>
      <c r="E94" s="87">
        <v>42342</v>
      </c>
      <c r="F94" s="88"/>
      <c r="G94" s="3" t="s">
        <v>1923</v>
      </c>
      <c r="H94" s="89" t="s">
        <v>9</v>
      </c>
      <c r="I94" s="3" t="s">
        <v>39</v>
      </c>
      <c r="J94" s="90"/>
      <c r="K94" s="90"/>
      <c r="L94" s="91">
        <f>0.5+0.25</f>
        <v>0.75</v>
      </c>
      <c r="M94" s="3"/>
    </row>
    <row r="95" spans="1:13" ht="28.9" customHeight="1" x14ac:dyDescent="0.25">
      <c r="A95" s="81">
        <v>6936</v>
      </c>
      <c r="B95" s="86" t="s">
        <v>1794</v>
      </c>
      <c r="C95" s="3"/>
      <c r="D95" s="87">
        <v>42338</v>
      </c>
      <c r="E95" s="87">
        <v>42345</v>
      </c>
      <c r="F95" s="88"/>
      <c r="G95" s="3" t="s">
        <v>1924</v>
      </c>
      <c r="H95" s="89" t="s">
        <v>52</v>
      </c>
      <c r="I95" s="3"/>
      <c r="J95" s="90"/>
      <c r="K95" s="90"/>
      <c r="L95" s="91"/>
      <c r="M95" s="3"/>
    </row>
    <row r="96" spans="1:13" ht="28.9" customHeight="1" x14ac:dyDescent="0.25">
      <c r="A96" s="81">
        <v>6937</v>
      </c>
      <c r="B96" s="86" t="s">
        <v>1925</v>
      </c>
      <c r="C96" s="3"/>
      <c r="D96" s="87">
        <v>42338</v>
      </c>
      <c r="E96" s="87">
        <v>42345</v>
      </c>
      <c r="F96" s="88"/>
      <c r="G96" s="3" t="s">
        <v>1926</v>
      </c>
      <c r="H96" s="89"/>
      <c r="I96" s="3"/>
      <c r="J96" s="90"/>
      <c r="K96" s="90"/>
      <c r="L96" s="91"/>
      <c r="M96" s="3"/>
    </row>
    <row r="97" spans="1:13" ht="28.9" customHeight="1" x14ac:dyDescent="0.25">
      <c r="A97" s="83">
        <v>6938</v>
      </c>
      <c r="B97" s="86" t="s">
        <v>1927</v>
      </c>
      <c r="C97" s="3"/>
      <c r="D97" s="87">
        <v>42338</v>
      </c>
      <c r="E97" s="87">
        <v>42345</v>
      </c>
      <c r="F97" s="88" t="s">
        <v>57</v>
      </c>
      <c r="G97" s="3" t="s">
        <v>1928</v>
      </c>
      <c r="H97" s="89" t="s">
        <v>24</v>
      </c>
      <c r="I97" s="3" t="s">
        <v>39</v>
      </c>
      <c r="J97" s="90">
        <v>8.64</v>
      </c>
      <c r="K97" s="90" t="s">
        <v>43</v>
      </c>
      <c r="L97" s="91">
        <f>3+0.75</f>
        <v>3.75</v>
      </c>
      <c r="M97" s="3"/>
    </row>
    <row r="98" spans="1:13" ht="28.9" customHeight="1" x14ac:dyDescent="0.25">
      <c r="A98" s="83">
        <v>6939</v>
      </c>
      <c r="B98" s="86" t="s">
        <v>1931</v>
      </c>
      <c r="C98" s="3"/>
      <c r="D98" s="87">
        <v>42338</v>
      </c>
      <c r="E98" s="87">
        <v>42375</v>
      </c>
      <c r="F98" s="88">
        <v>42366</v>
      </c>
      <c r="G98" s="3" t="s">
        <v>1951</v>
      </c>
      <c r="H98" s="89" t="s">
        <v>34</v>
      </c>
      <c r="I98" s="3" t="s">
        <v>37</v>
      </c>
      <c r="J98" s="90"/>
      <c r="K98" s="90"/>
      <c r="L98" s="91">
        <f>2+2+2+6</f>
        <v>12</v>
      </c>
      <c r="M98" s="3"/>
    </row>
    <row r="99" spans="1:13" ht="28.9" customHeight="1" x14ac:dyDescent="0.25">
      <c r="A99" s="121">
        <v>6940</v>
      </c>
      <c r="B99" s="86" t="s">
        <v>1929</v>
      </c>
      <c r="C99" s="3"/>
      <c r="D99" s="87">
        <v>42338</v>
      </c>
      <c r="E99" s="87">
        <v>42345</v>
      </c>
      <c r="F99" s="88"/>
      <c r="G99" s="3" t="s">
        <v>1930</v>
      </c>
      <c r="H99" s="89" t="s">
        <v>52</v>
      </c>
      <c r="I99" s="3" t="s">
        <v>41</v>
      </c>
      <c r="J99" s="90"/>
      <c r="K99" s="90"/>
      <c r="L99" s="91">
        <f>0.25+0.25</f>
        <v>0.5</v>
      </c>
      <c r="M99" s="3"/>
    </row>
    <row r="100" spans="1:13" ht="28.9" customHeight="1" x14ac:dyDescent="0.25">
      <c r="A100" s="85"/>
      <c r="B100" s="38"/>
      <c r="C100" s="4"/>
      <c r="D100" s="5"/>
      <c r="E100" s="5"/>
      <c r="F100" s="6"/>
      <c r="G100" s="4"/>
      <c r="H100" s="22"/>
      <c r="I100" s="4"/>
      <c r="J100" s="7"/>
      <c r="K100" s="7"/>
      <c r="L100" s="34"/>
      <c r="M100" s="4"/>
    </row>
    <row r="101" spans="1:13" ht="28.9" customHeight="1" x14ac:dyDescent="0.25">
      <c r="A101" s="99" t="s">
        <v>61</v>
      </c>
      <c r="B101" s="38"/>
      <c r="C101" s="4"/>
      <c r="D101" s="5"/>
      <c r="E101" s="5"/>
      <c r="F101" s="6"/>
      <c r="G101" s="4"/>
      <c r="H101" s="22"/>
      <c r="I101" s="4"/>
      <c r="J101" s="7">
        <f>+SUM(J3:J99)</f>
        <v>2615.5499999999997</v>
      </c>
      <c r="K101" s="7"/>
      <c r="L101" s="7">
        <f>+SUM(L3:L99)*26</f>
        <v>6844.5</v>
      </c>
      <c r="M101" s="7">
        <f>+SUM(M3:M99)*26</f>
        <v>169</v>
      </c>
    </row>
    <row r="102" spans="1:13" ht="28.9" customHeight="1" x14ac:dyDescent="0.25">
      <c r="A102" s="85"/>
      <c r="B102" s="38"/>
      <c r="C102" s="4"/>
      <c r="D102" s="5"/>
      <c r="E102" s="5"/>
      <c r="F102" s="6"/>
      <c r="G102" s="4"/>
      <c r="H102" s="22"/>
      <c r="I102" s="4"/>
      <c r="J102" s="7"/>
      <c r="K102" s="7"/>
      <c r="L102" s="34"/>
      <c r="M102" s="4"/>
    </row>
    <row r="103" spans="1:13" ht="28.9" customHeight="1" x14ac:dyDescent="0.25">
      <c r="A103" s="85"/>
      <c r="B103" s="38"/>
      <c r="C103" s="4"/>
      <c r="D103" s="5"/>
      <c r="E103" s="5"/>
      <c r="F103" s="6"/>
      <c r="G103" s="4"/>
      <c r="H103" s="22"/>
      <c r="I103" s="4"/>
      <c r="J103" s="7"/>
      <c r="K103" s="7"/>
      <c r="L103" s="34"/>
      <c r="M103" s="4"/>
    </row>
    <row r="104" spans="1:13" ht="28.9" customHeight="1" x14ac:dyDescent="0.25">
      <c r="A104" s="85"/>
      <c r="B104" s="119" t="s">
        <v>284</v>
      </c>
      <c r="C104" s="4"/>
      <c r="D104" s="5"/>
      <c r="E104" s="5"/>
      <c r="F104" s="6"/>
      <c r="G104" s="4"/>
      <c r="H104" s="22"/>
      <c r="I104" s="4"/>
      <c r="J104" s="7"/>
      <c r="K104" s="7"/>
      <c r="L104" s="34"/>
      <c r="M104" s="4"/>
    </row>
    <row r="105" spans="1:13" ht="28.9" customHeight="1" x14ac:dyDescent="0.25">
      <c r="A105" s="85"/>
      <c r="B105" s="38" t="s">
        <v>1528</v>
      </c>
      <c r="C105" s="4"/>
      <c r="D105" s="5">
        <v>42314</v>
      </c>
      <c r="E105" s="5">
        <v>42314</v>
      </c>
      <c r="F105" s="6"/>
      <c r="G105" s="4" t="s">
        <v>1782</v>
      </c>
      <c r="H105" s="22"/>
      <c r="I105" s="4"/>
      <c r="J105" s="7"/>
      <c r="K105" s="7"/>
      <c r="L105" s="34"/>
      <c r="M105" s="4"/>
    </row>
    <row r="106" spans="1:13" ht="28.9" customHeight="1" x14ac:dyDescent="0.25">
      <c r="A106" s="85"/>
      <c r="B106" s="38"/>
      <c r="C106" s="4"/>
      <c r="D106" s="5"/>
      <c r="E106" s="5"/>
      <c r="F106" s="6"/>
      <c r="G106" s="4"/>
      <c r="H106" s="22"/>
      <c r="I106" s="4"/>
      <c r="J106" s="7"/>
      <c r="K106" s="7"/>
      <c r="L106" s="34"/>
      <c r="M106" s="4"/>
    </row>
    <row r="107" spans="1:13" ht="28.9" customHeight="1" x14ac:dyDescent="0.25">
      <c r="A107" s="85"/>
      <c r="B107" s="38"/>
      <c r="C107" s="4"/>
      <c r="D107" s="5"/>
      <c r="E107" s="5"/>
      <c r="F107" s="6"/>
      <c r="G107" s="4"/>
      <c r="H107" s="22"/>
      <c r="I107" s="4"/>
      <c r="J107" s="7"/>
      <c r="K107" s="7"/>
      <c r="L107" s="34"/>
      <c r="M107" s="4"/>
    </row>
    <row r="108" spans="1:13" ht="28.9" customHeight="1" x14ac:dyDescent="0.25">
      <c r="A108" s="85"/>
      <c r="B108" s="38"/>
      <c r="C108" s="4"/>
      <c r="D108" s="5"/>
      <c r="E108" s="5"/>
      <c r="F108" s="6"/>
      <c r="G108" s="4"/>
      <c r="H108" s="22"/>
      <c r="I108" s="4"/>
      <c r="J108" s="7"/>
      <c r="K108" s="7"/>
      <c r="L108" s="34"/>
      <c r="M108" s="4"/>
    </row>
    <row r="109" spans="1:13" ht="28.9" customHeight="1" x14ac:dyDescent="0.25">
      <c r="A109" s="85"/>
      <c r="B109" s="38"/>
      <c r="C109" s="4"/>
      <c r="D109" s="5"/>
      <c r="E109" s="5"/>
      <c r="F109" s="6"/>
      <c r="G109" s="4"/>
      <c r="H109" s="22"/>
      <c r="I109" s="4"/>
      <c r="J109" s="7"/>
      <c r="K109" s="7"/>
      <c r="L109" s="34"/>
      <c r="M109" s="4"/>
    </row>
    <row r="110" spans="1:13" ht="28.9" customHeight="1" x14ac:dyDescent="0.25">
      <c r="A110" s="85"/>
      <c r="B110" s="38"/>
      <c r="C110" s="4"/>
      <c r="D110" s="5"/>
      <c r="E110" s="5"/>
      <c r="F110" s="6"/>
      <c r="G110" s="4"/>
      <c r="H110" s="22"/>
      <c r="I110" s="4"/>
      <c r="J110" s="7"/>
      <c r="K110" s="7"/>
      <c r="L110" s="34"/>
      <c r="M110" s="4"/>
    </row>
    <row r="111" spans="1:13" ht="28.9" customHeight="1" x14ac:dyDescent="0.25">
      <c r="A111" s="85"/>
      <c r="B111" s="38"/>
      <c r="C111" s="4"/>
      <c r="D111" s="5"/>
      <c r="E111" s="5"/>
      <c r="F111" s="6"/>
      <c r="G111" s="4"/>
      <c r="H111" s="22"/>
      <c r="I111" s="4"/>
      <c r="J111" s="7"/>
      <c r="K111" s="7"/>
      <c r="L111" s="34"/>
      <c r="M111" s="4"/>
    </row>
  </sheetData>
  <sheetProtection algorithmName="SHA-512" hashValue="plRrPZdcBNxVbGCu4KDQKVDau5l30LACpKRfU7puO3WB2gQx7oK7Qs2KIKtlvb/sJCqV2wzNQuXVGVKoBsHWvA==" saltValue="rgM3/OatLq+3teoTegZr/A==" spinCount="100000" sheet="1" selectLockedCells="1" sort="0" autoFilter="0" selectUnlockedCells="1"/>
  <dataValidations count="3">
    <dataValidation type="list" allowBlank="1" showErrorMessage="1" sqref="I2">
      <formula1>$J$228:$J$289</formula1>
    </dataValidation>
    <dataValidation type="textLength" allowBlank="1" showInputMessage="1" showErrorMessage="1" error="This cell is limited to 95 characters.  Please revise your entry.  Thank you." sqref="G3:G106 G107:G111">
      <formula1>1</formula1>
      <formula2>95</formula2>
    </dataValidation>
    <dataValidation type="list" allowBlank="1" showInputMessage="1" showErrorMessage="1" sqref="H3:I111 K3:K111">
      <formula1>#REF!</formula1>
    </dataValidation>
  </dataValidations>
  <pageMargins left="0.7" right="0.7" top="0.75" bottom="0.75" header="0.3" footer="0.3"/>
  <pageSetup scale="4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2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" sqref="N1:N1048576"/>
    </sheetView>
  </sheetViews>
  <sheetFormatPr defaultRowHeight="15" x14ac:dyDescent="0.25"/>
  <cols>
    <col min="1" max="1" width="12.85546875" customWidth="1"/>
    <col min="2" max="2" width="17.140625" customWidth="1"/>
    <col min="3" max="3" width="17" customWidth="1"/>
    <col min="4" max="4" width="14.42578125" customWidth="1"/>
    <col min="5" max="5" width="14.140625" customWidth="1"/>
    <col min="6" max="6" width="13.28515625" customWidth="1"/>
    <col min="7" max="7" width="39.140625" customWidth="1"/>
    <col min="8" max="8" width="13.85546875" customWidth="1"/>
    <col min="9" max="9" width="15.140625" customWidth="1"/>
    <col min="10" max="10" width="9.28515625" customWidth="1"/>
    <col min="12" max="12" width="15.42578125" customWidth="1"/>
    <col min="13" max="13" width="11.7109375" customWidth="1"/>
  </cols>
  <sheetData>
    <row r="1" spans="1:13" ht="33.75" x14ac:dyDescent="0.25">
      <c r="A1" s="52" t="s">
        <v>210</v>
      </c>
      <c r="B1" s="36"/>
      <c r="C1" s="9"/>
      <c r="D1" s="10"/>
      <c r="E1" s="10"/>
      <c r="F1" s="11"/>
      <c r="G1" s="12"/>
      <c r="H1" s="1"/>
      <c r="I1" s="13"/>
      <c r="J1" s="14"/>
      <c r="K1" s="14"/>
      <c r="L1" s="32"/>
      <c r="M1" s="1"/>
    </row>
    <row r="2" spans="1:13" ht="30" x14ac:dyDescent="0.25">
      <c r="A2" s="53" t="s">
        <v>0</v>
      </c>
      <c r="B2" s="37" t="s">
        <v>2</v>
      </c>
      <c r="C2" s="16" t="s">
        <v>1</v>
      </c>
      <c r="D2" s="17" t="s">
        <v>45</v>
      </c>
      <c r="E2" s="17" t="s">
        <v>46</v>
      </c>
      <c r="F2" s="17" t="s">
        <v>53</v>
      </c>
      <c r="G2" s="16" t="s">
        <v>47</v>
      </c>
      <c r="H2" s="16" t="s">
        <v>19</v>
      </c>
      <c r="I2" s="16" t="s">
        <v>3</v>
      </c>
      <c r="J2" s="18" t="s">
        <v>4</v>
      </c>
      <c r="K2" s="18" t="s">
        <v>16</v>
      </c>
      <c r="L2" s="33" t="s">
        <v>17</v>
      </c>
      <c r="M2" s="16" t="s">
        <v>18</v>
      </c>
    </row>
    <row r="3" spans="1:13" ht="28.9" customHeight="1" x14ac:dyDescent="0.25">
      <c r="A3" s="82">
        <v>6941</v>
      </c>
      <c r="B3" s="86" t="s">
        <v>440</v>
      </c>
      <c r="C3" s="3" t="s">
        <v>495</v>
      </c>
      <c r="D3" s="87">
        <v>42339</v>
      </c>
      <c r="E3" s="87">
        <v>42346</v>
      </c>
      <c r="F3" s="88"/>
      <c r="G3" s="3" t="s">
        <v>1932</v>
      </c>
      <c r="H3" s="89" t="s">
        <v>6</v>
      </c>
      <c r="I3" s="3" t="s">
        <v>39</v>
      </c>
      <c r="J3" s="90"/>
      <c r="K3" s="90"/>
      <c r="L3" s="91">
        <f>1.5+0.5</f>
        <v>2</v>
      </c>
      <c r="M3" s="3"/>
    </row>
    <row r="4" spans="1:13" ht="28.9" customHeight="1" x14ac:dyDescent="0.25">
      <c r="A4" s="83">
        <v>6942</v>
      </c>
      <c r="B4" s="86" t="s">
        <v>445</v>
      </c>
      <c r="C4" s="3" t="s">
        <v>1933</v>
      </c>
      <c r="D4" s="87">
        <v>42339</v>
      </c>
      <c r="E4" s="87">
        <v>42346</v>
      </c>
      <c r="F4" s="88"/>
      <c r="G4" s="3" t="s">
        <v>1934</v>
      </c>
      <c r="H4" s="89" t="s">
        <v>9</v>
      </c>
      <c r="I4" s="3" t="s">
        <v>37</v>
      </c>
      <c r="J4" s="90">
        <v>25.92</v>
      </c>
      <c r="K4" s="90"/>
      <c r="L4" s="91">
        <f>2.5+0.5</f>
        <v>3</v>
      </c>
      <c r="M4" s="3"/>
    </row>
    <row r="5" spans="1:13" ht="28.9" customHeight="1" x14ac:dyDescent="0.25">
      <c r="A5" s="83">
        <v>6943</v>
      </c>
      <c r="B5" s="86" t="s">
        <v>1935</v>
      </c>
      <c r="C5" s="3"/>
      <c r="D5" s="87">
        <v>42339</v>
      </c>
      <c r="E5" s="87">
        <v>42346</v>
      </c>
      <c r="F5" s="88"/>
      <c r="G5" s="3" t="s">
        <v>1936</v>
      </c>
      <c r="H5" s="89" t="s">
        <v>52</v>
      </c>
      <c r="I5" s="3"/>
      <c r="J5" s="90"/>
      <c r="K5" s="90"/>
      <c r="L5" s="91"/>
      <c r="M5" s="3"/>
    </row>
    <row r="6" spans="1:13" ht="28.9" customHeight="1" x14ac:dyDescent="0.25">
      <c r="A6" s="83">
        <v>6944</v>
      </c>
      <c r="B6" s="86" t="s">
        <v>1743</v>
      </c>
      <c r="C6" s="3"/>
      <c r="D6" s="87">
        <v>42340</v>
      </c>
      <c r="E6" s="87">
        <v>42347</v>
      </c>
      <c r="F6" s="88"/>
      <c r="G6" s="3" t="s">
        <v>1937</v>
      </c>
      <c r="H6" s="89" t="s">
        <v>34</v>
      </c>
      <c r="I6" s="3" t="s">
        <v>39</v>
      </c>
      <c r="J6" s="90">
        <v>7.69</v>
      </c>
      <c r="K6" s="90"/>
      <c r="L6" s="91"/>
      <c r="M6" s="3"/>
    </row>
    <row r="7" spans="1:13" ht="28.9" customHeight="1" x14ac:dyDescent="0.25">
      <c r="A7" s="82">
        <v>6945</v>
      </c>
      <c r="B7" s="86" t="s">
        <v>1938</v>
      </c>
      <c r="C7" s="3"/>
      <c r="D7" s="87">
        <v>42340</v>
      </c>
      <c r="E7" s="87">
        <v>42347</v>
      </c>
      <c r="F7" s="88"/>
      <c r="G7" s="3" t="s">
        <v>1939</v>
      </c>
      <c r="H7" s="89" t="s">
        <v>24</v>
      </c>
      <c r="I7" s="3" t="s">
        <v>40</v>
      </c>
      <c r="J7" s="90"/>
      <c r="K7" s="90"/>
      <c r="L7" s="91"/>
      <c r="M7" s="3"/>
    </row>
    <row r="8" spans="1:13" ht="28.9" customHeight="1" x14ac:dyDescent="0.25">
      <c r="A8" s="82">
        <v>6946</v>
      </c>
      <c r="B8" s="86" t="s">
        <v>1940</v>
      </c>
      <c r="C8" s="3"/>
      <c r="D8" s="87">
        <v>42340</v>
      </c>
      <c r="E8" s="87">
        <v>42347</v>
      </c>
      <c r="F8" s="88"/>
      <c r="G8" s="3" t="s">
        <v>1941</v>
      </c>
      <c r="H8" s="89" t="s">
        <v>34</v>
      </c>
      <c r="I8" s="3" t="s">
        <v>37</v>
      </c>
      <c r="J8" s="90">
        <v>2.92</v>
      </c>
      <c r="K8" s="90"/>
      <c r="L8" s="91">
        <f>0.5+0.25</f>
        <v>0.75</v>
      </c>
      <c r="M8" s="3"/>
    </row>
    <row r="9" spans="1:13" ht="28.9" customHeight="1" x14ac:dyDescent="0.25">
      <c r="A9" s="121">
        <v>6947</v>
      </c>
      <c r="B9" s="86" t="s">
        <v>1757</v>
      </c>
      <c r="C9" s="3" t="s">
        <v>1942</v>
      </c>
      <c r="D9" s="87">
        <v>42340</v>
      </c>
      <c r="E9" s="87">
        <v>42347</v>
      </c>
      <c r="F9" s="88"/>
      <c r="G9" s="3" t="s">
        <v>1943</v>
      </c>
      <c r="H9" s="89" t="s">
        <v>25</v>
      </c>
      <c r="I9" s="3" t="s">
        <v>41</v>
      </c>
      <c r="J9" s="90"/>
      <c r="K9" s="90"/>
      <c r="L9" s="91">
        <f>0.5+0.25</f>
        <v>0.75</v>
      </c>
      <c r="M9" s="3"/>
    </row>
    <row r="10" spans="1:13" ht="28.9" customHeight="1" x14ac:dyDescent="0.25">
      <c r="A10" s="81">
        <v>6948</v>
      </c>
      <c r="B10" s="86" t="s">
        <v>1944</v>
      </c>
      <c r="C10" s="3"/>
      <c r="D10" s="87">
        <v>42341</v>
      </c>
      <c r="E10" s="87">
        <v>42348</v>
      </c>
      <c r="F10" s="88"/>
      <c r="G10" s="3" t="s">
        <v>1945</v>
      </c>
      <c r="H10" s="89" t="s">
        <v>52</v>
      </c>
      <c r="I10" s="3"/>
      <c r="J10" s="90"/>
      <c r="K10" s="90"/>
      <c r="L10" s="91"/>
      <c r="M10" s="3"/>
    </row>
    <row r="11" spans="1:13" ht="28.9" customHeight="1" x14ac:dyDescent="0.25">
      <c r="A11" s="121">
        <v>6949</v>
      </c>
      <c r="B11" s="86" t="s">
        <v>1042</v>
      </c>
      <c r="C11" s="3" t="s">
        <v>1946</v>
      </c>
      <c r="D11" s="87">
        <v>42341</v>
      </c>
      <c r="E11" s="87">
        <v>42380</v>
      </c>
      <c r="F11" s="88">
        <v>42369</v>
      </c>
      <c r="G11" s="3" t="s">
        <v>1947</v>
      </c>
      <c r="H11" s="89" t="s">
        <v>35</v>
      </c>
      <c r="I11" s="3" t="s">
        <v>39</v>
      </c>
      <c r="J11" s="90"/>
      <c r="K11" s="90"/>
      <c r="L11" s="91">
        <v>3</v>
      </c>
      <c r="M11" s="3"/>
    </row>
    <row r="12" spans="1:13" ht="28.9" customHeight="1" x14ac:dyDescent="0.25">
      <c r="A12" s="83">
        <v>6950</v>
      </c>
      <c r="B12" s="86" t="s">
        <v>1332</v>
      </c>
      <c r="C12" s="3" t="s">
        <v>1333</v>
      </c>
      <c r="D12" s="87">
        <v>42341</v>
      </c>
      <c r="E12" s="87">
        <v>42380</v>
      </c>
      <c r="F12" s="88">
        <v>42369</v>
      </c>
      <c r="G12" s="3" t="s">
        <v>1948</v>
      </c>
      <c r="H12" s="89" t="s">
        <v>22</v>
      </c>
      <c r="I12" s="3" t="s">
        <v>41</v>
      </c>
      <c r="J12" s="90"/>
      <c r="K12" s="90"/>
      <c r="L12" s="91"/>
      <c r="M12" s="3"/>
    </row>
    <row r="13" spans="1:13" ht="28.9" customHeight="1" x14ac:dyDescent="0.25">
      <c r="A13" s="82">
        <v>6951</v>
      </c>
      <c r="B13" s="86" t="s">
        <v>579</v>
      </c>
      <c r="C13" s="3" t="s">
        <v>1949</v>
      </c>
      <c r="D13" s="87">
        <v>42341</v>
      </c>
      <c r="E13" s="87">
        <v>42348</v>
      </c>
      <c r="F13" s="88"/>
      <c r="G13" s="3" t="s">
        <v>1950</v>
      </c>
      <c r="H13" s="89" t="s">
        <v>23</v>
      </c>
      <c r="I13" s="3" t="s">
        <v>40</v>
      </c>
      <c r="J13" s="90"/>
      <c r="K13" s="90"/>
      <c r="L13" s="91"/>
      <c r="M13" s="3"/>
    </row>
    <row r="14" spans="1:13" ht="28.9" customHeight="1" x14ac:dyDescent="0.25">
      <c r="A14" s="121">
        <v>6952</v>
      </c>
      <c r="B14" s="86" t="s">
        <v>1952</v>
      </c>
      <c r="C14" s="3"/>
      <c r="D14" s="87">
        <v>42341</v>
      </c>
      <c r="E14" s="87">
        <v>42348</v>
      </c>
      <c r="F14" s="88"/>
      <c r="G14" s="3" t="s">
        <v>1953</v>
      </c>
      <c r="H14" s="89"/>
      <c r="I14" s="3"/>
      <c r="J14" s="90"/>
      <c r="K14" s="90"/>
      <c r="L14" s="91"/>
      <c r="M14" s="3"/>
    </row>
    <row r="15" spans="1:13" ht="28.9" customHeight="1" x14ac:dyDescent="0.25">
      <c r="A15" s="83">
        <v>6953</v>
      </c>
      <c r="B15" s="86" t="s">
        <v>1011</v>
      </c>
      <c r="C15" s="3" t="s">
        <v>1954</v>
      </c>
      <c r="D15" s="87">
        <v>42341</v>
      </c>
      <c r="E15" s="87">
        <v>42348</v>
      </c>
      <c r="F15" s="88"/>
      <c r="G15" s="3" t="s">
        <v>1955</v>
      </c>
      <c r="H15" s="89" t="s">
        <v>52</v>
      </c>
      <c r="I15" s="3" t="s">
        <v>41</v>
      </c>
      <c r="J15" s="90"/>
      <c r="K15" s="90"/>
      <c r="L15" s="91"/>
      <c r="M15" s="3"/>
    </row>
    <row r="16" spans="1:13" ht="28.9" customHeight="1" x14ac:dyDescent="0.25">
      <c r="A16" s="83">
        <v>6954</v>
      </c>
      <c r="B16" s="86" t="s">
        <v>1956</v>
      </c>
      <c r="C16" s="3" t="s">
        <v>1957</v>
      </c>
      <c r="D16" s="87">
        <v>42342</v>
      </c>
      <c r="E16" s="87">
        <v>42349</v>
      </c>
      <c r="F16" s="88"/>
      <c r="G16" s="3" t="s">
        <v>1958</v>
      </c>
      <c r="H16" s="89" t="s">
        <v>34</v>
      </c>
      <c r="I16" s="3" t="s">
        <v>41</v>
      </c>
      <c r="J16" s="90"/>
      <c r="K16" s="90"/>
      <c r="L16" s="91">
        <f>1+0.25</f>
        <v>1.25</v>
      </c>
      <c r="M16" s="3"/>
    </row>
    <row r="17" spans="1:13" ht="28.9" customHeight="1" x14ac:dyDescent="0.25">
      <c r="A17" s="82">
        <v>6955</v>
      </c>
      <c r="B17" s="86" t="s">
        <v>1959</v>
      </c>
      <c r="C17" s="3"/>
      <c r="D17" s="87">
        <v>42342</v>
      </c>
      <c r="E17" s="87">
        <v>42349</v>
      </c>
      <c r="F17" s="88"/>
      <c r="G17" s="3" t="s">
        <v>1960</v>
      </c>
      <c r="H17" s="89" t="s">
        <v>21</v>
      </c>
      <c r="I17" s="3" t="s">
        <v>37</v>
      </c>
      <c r="J17" s="90"/>
      <c r="K17" s="90"/>
      <c r="L17" s="91">
        <f>0.5+0.25</f>
        <v>0.75</v>
      </c>
      <c r="M17" s="3"/>
    </row>
    <row r="18" spans="1:13" ht="28.9" customHeight="1" x14ac:dyDescent="0.25">
      <c r="A18" s="81">
        <v>6956</v>
      </c>
      <c r="B18" s="86" t="s">
        <v>1961</v>
      </c>
      <c r="C18" s="3"/>
      <c r="D18" s="87">
        <v>42342</v>
      </c>
      <c r="E18" s="87">
        <v>42349</v>
      </c>
      <c r="F18" s="88"/>
      <c r="G18" s="3" t="s">
        <v>1962</v>
      </c>
      <c r="H18" s="89" t="s">
        <v>52</v>
      </c>
      <c r="I18" s="3"/>
      <c r="J18" s="90"/>
      <c r="K18" s="90"/>
      <c r="L18" s="91">
        <v>0.25</v>
      </c>
      <c r="M18" s="3"/>
    </row>
    <row r="19" spans="1:13" ht="28.9" customHeight="1" x14ac:dyDescent="0.25">
      <c r="A19" s="121">
        <v>6957</v>
      </c>
      <c r="B19" s="86" t="s">
        <v>1963</v>
      </c>
      <c r="C19" s="3"/>
      <c r="D19" s="87">
        <v>42342</v>
      </c>
      <c r="E19" s="87">
        <v>42349</v>
      </c>
      <c r="F19" s="88"/>
      <c r="G19" s="3" t="s">
        <v>1964</v>
      </c>
      <c r="H19" s="89"/>
      <c r="I19" s="3"/>
      <c r="J19" s="90"/>
      <c r="K19" s="90"/>
      <c r="L19" s="91"/>
      <c r="M19" s="3"/>
    </row>
    <row r="20" spans="1:13" ht="28.9" customHeight="1" x14ac:dyDescent="0.25">
      <c r="A20" s="82">
        <v>6958</v>
      </c>
      <c r="B20" s="86" t="s">
        <v>1965</v>
      </c>
      <c r="C20" s="3"/>
      <c r="D20" s="87">
        <v>42342</v>
      </c>
      <c r="E20" s="87">
        <v>42349</v>
      </c>
      <c r="F20" s="88"/>
      <c r="G20" s="3" t="s">
        <v>1966</v>
      </c>
      <c r="H20" s="89"/>
      <c r="I20" s="3"/>
      <c r="J20" s="90"/>
      <c r="K20" s="90"/>
      <c r="L20" s="91"/>
      <c r="M20" s="3"/>
    </row>
    <row r="21" spans="1:13" ht="28.9" customHeight="1" x14ac:dyDescent="0.25">
      <c r="A21" s="83">
        <v>6959</v>
      </c>
      <c r="B21" s="86" t="s">
        <v>1967</v>
      </c>
      <c r="C21" s="3" t="s">
        <v>1968</v>
      </c>
      <c r="D21" s="87">
        <v>42342</v>
      </c>
      <c r="E21" s="87">
        <v>42349</v>
      </c>
      <c r="F21" s="88"/>
      <c r="G21" s="3" t="s">
        <v>1971</v>
      </c>
      <c r="H21" s="89" t="s">
        <v>52</v>
      </c>
      <c r="I21" s="3" t="s">
        <v>41</v>
      </c>
      <c r="J21" s="90"/>
      <c r="K21" s="90"/>
      <c r="L21" s="91">
        <f>1+0.25</f>
        <v>1.25</v>
      </c>
      <c r="M21" s="3"/>
    </row>
    <row r="22" spans="1:13" ht="28.9" customHeight="1" x14ac:dyDescent="0.25">
      <c r="A22" s="121">
        <v>6960</v>
      </c>
      <c r="B22" s="86" t="s">
        <v>208</v>
      </c>
      <c r="C22" s="3"/>
      <c r="D22" s="87">
        <v>42342</v>
      </c>
      <c r="E22" s="87">
        <v>42349</v>
      </c>
      <c r="F22" s="88"/>
      <c r="G22" s="3" t="s">
        <v>1771</v>
      </c>
      <c r="H22" s="89"/>
      <c r="I22" s="3" t="s">
        <v>41</v>
      </c>
      <c r="J22" s="90"/>
      <c r="K22" s="90"/>
      <c r="L22" s="91">
        <v>0.25</v>
      </c>
      <c r="M22" s="3"/>
    </row>
    <row r="23" spans="1:13" ht="28.9" customHeight="1" x14ac:dyDescent="0.25">
      <c r="A23" s="81">
        <v>6961</v>
      </c>
      <c r="B23" s="86" t="s">
        <v>1969</v>
      </c>
      <c r="C23" s="3"/>
      <c r="D23" s="87">
        <v>42345</v>
      </c>
      <c r="E23" s="87">
        <v>42352</v>
      </c>
      <c r="F23" s="88"/>
      <c r="G23" s="3" t="s">
        <v>1970</v>
      </c>
      <c r="H23" s="89" t="s">
        <v>52</v>
      </c>
      <c r="I23" s="3"/>
      <c r="J23" s="90"/>
      <c r="K23" s="90"/>
      <c r="L23" s="91">
        <f>1+0.25</f>
        <v>1.25</v>
      </c>
      <c r="M23" s="3"/>
    </row>
    <row r="24" spans="1:13" ht="28.9" customHeight="1" x14ac:dyDescent="0.25">
      <c r="A24" s="81">
        <v>6962</v>
      </c>
      <c r="B24" s="86" t="s">
        <v>1972</v>
      </c>
      <c r="C24" s="3"/>
      <c r="D24" s="87">
        <v>42345</v>
      </c>
      <c r="E24" s="87">
        <v>42352</v>
      </c>
      <c r="F24" s="88"/>
      <c r="G24" s="3" t="s">
        <v>1973</v>
      </c>
      <c r="H24" s="89" t="s">
        <v>52</v>
      </c>
      <c r="I24" s="3"/>
      <c r="J24" s="90"/>
      <c r="K24" s="90"/>
      <c r="L24" s="91">
        <f>0.25+0.25</f>
        <v>0.5</v>
      </c>
      <c r="M24" s="3"/>
    </row>
    <row r="25" spans="1:13" ht="28.9" customHeight="1" x14ac:dyDescent="0.25">
      <c r="A25" s="81">
        <v>6963</v>
      </c>
      <c r="B25" s="86" t="s">
        <v>1974</v>
      </c>
      <c r="C25" s="3"/>
      <c r="D25" s="87">
        <v>42345</v>
      </c>
      <c r="E25" s="87">
        <v>42352</v>
      </c>
      <c r="F25" s="88"/>
      <c r="G25" s="3" t="s">
        <v>1975</v>
      </c>
      <c r="H25" s="89" t="s">
        <v>52</v>
      </c>
      <c r="I25" s="3"/>
      <c r="J25" s="90"/>
      <c r="K25" s="90"/>
      <c r="L25" s="91">
        <f>0.25+0.25</f>
        <v>0.5</v>
      </c>
      <c r="M25" s="3"/>
    </row>
    <row r="26" spans="1:13" ht="28.9" customHeight="1" x14ac:dyDescent="0.25">
      <c r="A26" s="81">
        <v>6964</v>
      </c>
      <c r="B26" s="86" t="s">
        <v>1976</v>
      </c>
      <c r="C26" s="3"/>
      <c r="D26" s="87">
        <v>42345</v>
      </c>
      <c r="E26" s="87">
        <v>42352</v>
      </c>
      <c r="F26" s="88"/>
      <c r="G26" s="3" t="s">
        <v>1977</v>
      </c>
      <c r="H26" s="89" t="s">
        <v>52</v>
      </c>
      <c r="I26" s="3"/>
      <c r="J26" s="90"/>
      <c r="K26" s="90"/>
      <c r="L26" s="91">
        <f>0.25+0.25</f>
        <v>0.5</v>
      </c>
      <c r="M26" s="3"/>
    </row>
    <row r="27" spans="1:13" ht="28.9" customHeight="1" x14ac:dyDescent="0.25">
      <c r="A27" s="82">
        <v>6965</v>
      </c>
      <c r="B27" s="86" t="s">
        <v>1399</v>
      </c>
      <c r="C27" s="3" t="s">
        <v>1978</v>
      </c>
      <c r="D27" s="87">
        <v>42345</v>
      </c>
      <c r="E27" s="87">
        <v>42352</v>
      </c>
      <c r="F27" s="88"/>
      <c r="G27" s="3" t="s">
        <v>1979</v>
      </c>
      <c r="H27" s="89" t="s">
        <v>23</v>
      </c>
      <c r="I27" s="3" t="s">
        <v>41</v>
      </c>
      <c r="J27" s="90"/>
      <c r="K27" s="90"/>
      <c r="L27" s="91">
        <f>1.5+0.5</f>
        <v>2</v>
      </c>
      <c r="M27" s="3"/>
    </row>
    <row r="28" spans="1:13" ht="28.9" customHeight="1" x14ac:dyDescent="0.25">
      <c r="A28" s="82">
        <v>6966</v>
      </c>
      <c r="B28" s="86" t="s">
        <v>1980</v>
      </c>
      <c r="C28" s="3"/>
      <c r="D28" s="87">
        <v>42346</v>
      </c>
      <c r="E28" s="87">
        <v>42353</v>
      </c>
      <c r="F28" s="88"/>
      <c r="G28" s="3" t="s">
        <v>1981</v>
      </c>
      <c r="H28" s="89" t="s">
        <v>52</v>
      </c>
      <c r="I28" s="3" t="s">
        <v>37</v>
      </c>
      <c r="J28" s="90"/>
      <c r="K28" s="90"/>
      <c r="L28" s="91">
        <f>1+0.25</f>
        <v>1.25</v>
      </c>
      <c r="M28" s="3"/>
    </row>
    <row r="29" spans="1:13" ht="28.9" customHeight="1" x14ac:dyDescent="0.25">
      <c r="A29" s="83">
        <v>6967</v>
      </c>
      <c r="B29" s="86" t="s">
        <v>445</v>
      </c>
      <c r="C29" s="3"/>
      <c r="D29" s="87">
        <v>42346</v>
      </c>
      <c r="E29" s="87">
        <v>42383</v>
      </c>
      <c r="F29" s="88">
        <v>42373</v>
      </c>
      <c r="G29" s="3" t="s">
        <v>1934</v>
      </c>
      <c r="H29" s="89" t="s">
        <v>9</v>
      </c>
      <c r="I29" s="3" t="s">
        <v>39</v>
      </c>
      <c r="J29" s="90"/>
      <c r="K29" s="90"/>
      <c r="L29" s="91">
        <f>2+0.5</f>
        <v>2.5</v>
      </c>
      <c r="M29" s="3"/>
    </row>
    <row r="30" spans="1:13" ht="28.9" customHeight="1" x14ac:dyDescent="0.25">
      <c r="A30" s="126">
        <v>6968</v>
      </c>
      <c r="B30" s="86" t="s">
        <v>1982</v>
      </c>
      <c r="C30" s="3"/>
      <c r="D30" s="87">
        <v>42347</v>
      </c>
      <c r="E30" s="87">
        <v>42384</v>
      </c>
      <c r="F30" s="88">
        <v>42374</v>
      </c>
      <c r="G30" s="3" t="s">
        <v>1983</v>
      </c>
      <c r="H30" s="89" t="s">
        <v>12</v>
      </c>
      <c r="I30" s="3" t="s">
        <v>37</v>
      </c>
      <c r="J30" s="90"/>
      <c r="K30" s="90"/>
      <c r="L30" s="91">
        <v>50</v>
      </c>
      <c r="M30" s="3"/>
    </row>
    <row r="31" spans="1:13" ht="28.9" customHeight="1" x14ac:dyDescent="0.25">
      <c r="A31" s="83">
        <v>6969</v>
      </c>
      <c r="B31" s="86" t="s">
        <v>1668</v>
      </c>
      <c r="C31" s="3" t="s">
        <v>1380</v>
      </c>
      <c r="D31" s="87">
        <v>42347</v>
      </c>
      <c r="E31" s="87">
        <v>42384</v>
      </c>
      <c r="F31" s="88">
        <v>42374</v>
      </c>
      <c r="G31" s="3" t="s">
        <v>1984</v>
      </c>
      <c r="H31" s="89" t="s">
        <v>22</v>
      </c>
      <c r="I31" s="3" t="s">
        <v>39</v>
      </c>
      <c r="J31" s="90"/>
      <c r="K31" s="90"/>
      <c r="L31" s="91">
        <f>2+0.5</f>
        <v>2.5</v>
      </c>
      <c r="M31" s="3"/>
    </row>
    <row r="32" spans="1:13" ht="28.9" customHeight="1" x14ac:dyDescent="0.25">
      <c r="A32" s="82">
        <v>6970</v>
      </c>
      <c r="B32" s="86" t="s">
        <v>1985</v>
      </c>
      <c r="C32" s="3"/>
      <c r="D32" s="87">
        <v>42346</v>
      </c>
      <c r="E32" s="87">
        <v>42383</v>
      </c>
      <c r="F32" s="88">
        <v>42373</v>
      </c>
      <c r="G32" s="3" t="s">
        <v>1986</v>
      </c>
      <c r="H32" s="89" t="s">
        <v>34</v>
      </c>
      <c r="I32" s="3" t="s">
        <v>37</v>
      </c>
      <c r="J32" s="90"/>
      <c r="K32" s="90"/>
      <c r="L32" s="91">
        <v>0.5</v>
      </c>
      <c r="M32" s="3"/>
    </row>
    <row r="33" spans="1:13" ht="28.9" customHeight="1" x14ac:dyDescent="0.25">
      <c r="A33" s="82">
        <v>6971</v>
      </c>
      <c r="B33" s="86" t="s">
        <v>1987</v>
      </c>
      <c r="C33" s="3" t="s">
        <v>1988</v>
      </c>
      <c r="D33" s="87">
        <v>42348</v>
      </c>
      <c r="E33" s="87">
        <v>42388</v>
      </c>
      <c r="F33" s="88">
        <v>42377</v>
      </c>
      <c r="G33" s="3" t="s">
        <v>1992</v>
      </c>
      <c r="H33" s="89" t="s">
        <v>20</v>
      </c>
      <c r="I33" s="3" t="s">
        <v>39</v>
      </c>
      <c r="J33" s="90"/>
      <c r="K33" s="90"/>
      <c r="L33" s="91">
        <f>2.5+1+9.75</f>
        <v>13.25</v>
      </c>
      <c r="M33" s="3"/>
    </row>
    <row r="34" spans="1:13" ht="28.9" customHeight="1" x14ac:dyDescent="0.25">
      <c r="A34" s="81">
        <v>6972</v>
      </c>
      <c r="B34" s="86" t="s">
        <v>1989</v>
      </c>
      <c r="C34" s="3"/>
      <c r="D34" s="87">
        <v>42348</v>
      </c>
      <c r="E34" s="87">
        <v>42355</v>
      </c>
      <c r="F34" s="88"/>
      <c r="G34" s="3" t="s">
        <v>1991</v>
      </c>
      <c r="H34" s="89" t="s">
        <v>52</v>
      </c>
      <c r="I34" s="3"/>
      <c r="J34" s="90"/>
      <c r="K34" s="90"/>
      <c r="L34" s="91">
        <v>0.5</v>
      </c>
      <c r="M34" s="3"/>
    </row>
    <row r="35" spans="1:13" ht="28.9" customHeight="1" x14ac:dyDescent="0.25">
      <c r="A35" s="83">
        <v>6973</v>
      </c>
      <c r="B35" s="86" t="s">
        <v>1990</v>
      </c>
      <c r="C35" s="3"/>
      <c r="D35" s="87">
        <v>42348</v>
      </c>
      <c r="E35" s="87">
        <v>42355</v>
      </c>
      <c r="F35" s="88"/>
      <c r="G35" s="3" t="s">
        <v>1993</v>
      </c>
      <c r="H35" s="89" t="s">
        <v>6</v>
      </c>
      <c r="I35" s="3" t="s">
        <v>37</v>
      </c>
      <c r="J35" s="90"/>
      <c r="K35" s="90"/>
      <c r="L35" s="91">
        <v>0.5</v>
      </c>
      <c r="M35" s="3"/>
    </row>
    <row r="36" spans="1:13" ht="28.9" customHeight="1" x14ac:dyDescent="0.25">
      <c r="A36" s="83">
        <v>6974</v>
      </c>
      <c r="B36" s="86" t="s">
        <v>1994</v>
      </c>
      <c r="C36" s="3"/>
      <c r="D36" s="87">
        <v>42349</v>
      </c>
      <c r="E36" s="87">
        <v>42356</v>
      </c>
      <c r="F36" s="88"/>
      <c r="G36" s="3" t="s">
        <v>1995</v>
      </c>
      <c r="H36" s="89" t="s">
        <v>52</v>
      </c>
      <c r="I36" s="3" t="s">
        <v>41</v>
      </c>
      <c r="J36" s="90"/>
      <c r="K36" s="90"/>
      <c r="L36" s="91"/>
      <c r="M36" s="3"/>
    </row>
    <row r="37" spans="1:13" ht="28.9" customHeight="1" x14ac:dyDescent="0.25">
      <c r="A37" s="82">
        <v>6975</v>
      </c>
      <c r="B37" s="86" t="s">
        <v>1996</v>
      </c>
      <c r="C37" s="3" t="s">
        <v>1997</v>
      </c>
      <c r="D37" s="87">
        <v>42352</v>
      </c>
      <c r="E37" s="87">
        <v>42359</v>
      </c>
      <c r="F37" s="88"/>
      <c r="G37" s="3" t="s">
        <v>1998</v>
      </c>
      <c r="H37" s="89" t="s">
        <v>6</v>
      </c>
      <c r="I37" s="3" t="s">
        <v>37</v>
      </c>
      <c r="J37" s="90"/>
      <c r="K37" s="90"/>
      <c r="L37" s="91">
        <f>1+0.25</f>
        <v>1.25</v>
      </c>
      <c r="M37" s="3"/>
    </row>
    <row r="38" spans="1:13" ht="28.9" customHeight="1" x14ac:dyDescent="0.25">
      <c r="A38" s="82">
        <v>6976</v>
      </c>
      <c r="B38" s="86" t="s">
        <v>703</v>
      </c>
      <c r="C38" s="3" t="s">
        <v>1999</v>
      </c>
      <c r="D38" s="87">
        <v>42352</v>
      </c>
      <c r="E38" s="87">
        <v>42389</v>
      </c>
      <c r="F38" s="88">
        <v>42380</v>
      </c>
      <c r="G38" s="3" t="s">
        <v>2000</v>
      </c>
      <c r="H38" s="89" t="s">
        <v>23</v>
      </c>
      <c r="I38" s="3" t="s">
        <v>39</v>
      </c>
      <c r="J38" s="90"/>
      <c r="K38" s="90"/>
      <c r="L38" s="91">
        <f>3.5+0.75</f>
        <v>4.25</v>
      </c>
      <c r="M38" s="3"/>
    </row>
    <row r="39" spans="1:13" ht="28.9" customHeight="1" x14ac:dyDescent="0.25">
      <c r="A39" s="81">
        <v>6977</v>
      </c>
      <c r="B39" s="86" t="s">
        <v>2001</v>
      </c>
      <c r="C39" s="3"/>
      <c r="D39" s="87">
        <v>42352</v>
      </c>
      <c r="E39" s="87">
        <v>42359</v>
      </c>
      <c r="F39" s="88"/>
      <c r="G39" s="3" t="s">
        <v>2004</v>
      </c>
      <c r="H39" s="89"/>
      <c r="I39" s="3"/>
      <c r="J39" s="90"/>
      <c r="K39" s="90"/>
      <c r="L39" s="91">
        <v>0.25</v>
      </c>
      <c r="M39" s="3"/>
    </row>
    <row r="40" spans="1:13" ht="28.9" customHeight="1" x14ac:dyDescent="0.25">
      <c r="A40" s="83">
        <v>6978</v>
      </c>
      <c r="B40" s="86" t="s">
        <v>2002</v>
      </c>
      <c r="C40" s="3"/>
      <c r="D40" s="87">
        <v>42352</v>
      </c>
      <c r="E40" s="87">
        <v>42359</v>
      </c>
      <c r="F40" s="88"/>
      <c r="G40" s="3" t="s">
        <v>2005</v>
      </c>
      <c r="H40" s="89" t="s">
        <v>6</v>
      </c>
      <c r="I40" s="3" t="s">
        <v>38</v>
      </c>
      <c r="J40" s="90"/>
      <c r="K40" s="90"/>
      <c r="L40" s="91">
        <f>0.5+0.25</f>
        <v>0.75</v>
      </c>
      <c r="M40" s="3"/>
    </row>
    <row r="41" spans="1:13" ht="28.9" customHeight="1" x14ac:dyDescent="0.25">
      <c r="A41" s="82">
        <v>6979</v>
      </c>
      <c r="B41" s="86" t="s">
        <v>2003</v>
      </c>
      <c r="C41" s="3"/>
      <c r="D41" s="87">
        <v>42352</v>
      </c>
      <c r="E41" s="87">
        <v>42389</v>
      </c>
      <c r="F41" s="88">
        <v>42380</v>
      </c>
      <c r="G41" s="3" t="s">
        <v>2006</v>
      </c>
      <c r="H41" s="89" t="s">
        <v>7</v>
      </c>
      <c r="I41" s="3" t="s">
        <v>39</v>
      </c>
      <c r="J41" s="90"/>
      <c r="K41" s="90"/>
      <c r="L41" s="91">
        <f>1+0.25</f>
        <v>1.25</v>
      </c>
      <c r="M41" s="3"/>
    </row>
    <row r="42" spans="1:13" ht="28.9" customHeight="1" x14ac:dyDescent="0.25">
      <c r="A42" s="83">
        <v>6980</v>
      </c>
      <c r="B42" s="86" t="s">
        <v>2007</v>
      </c>
      <c r="C42" s="3"/>
      <c r="D42" s="87">
        <v>42353</v>
      </c>
      <c r="E42" s="87">
        <v>42390</v>
      </c>
      <c r="F42" s="88">
        <v>42380</v>
      </c>
      <c r="G42" s="3" t="s">
        <v>2008</v>
      </c>
      <c r="H42" s="89" t="s">
        <v>52</v>
      </c>
      <c r="I42" s="3" t="s">
        <v>37</v>
      </c>
      <c r="J42" s="90">
        <v>10.14</v>
      </c>
      <c r="K42" s="90"/>
      <c r="L42" s="91">
        <f>0.25+0.25+0.5</f>
        <v>1</v>
      </c>
      <c r="M42" s="3"/>
    </row>
    <row r="43" spans="1:13" ht="28.9" customHeight="1" x14ac:dyDescent="0.25">
      <c r="A43" s="82">
        <v>6981</v>
      </c>
      <c r="B43" s="86" t="s">
        <v>430</v>
      </c>
      <c r="C43" s="3" t="s">
        <v>2038</v>
      </c>
      <c r="D43" s="87">
        <v>42353</v>
      </c>
      <c r="E43" s="87">
        <v>42390</v>
      </c>
      <c r="F43" s="88">
        <v>42380</v>
      </c>
      <c r="G43" s="3" t="s">
        <v>2009</v>
      </c>
      <c r="H43" s="89" t="s">
        <v>7</v>
      </c>
      <c r="I43" s="3" t="s">
        <v>39</v>
      </c>
      <c r="J43" s="90"/>
      <c r="K43" s="90"/>
      <c r="L43" s="91">
        <f>0.5+0.25</f>
        <v>0.75</v>
      </c>
      <c r="M43" s="3"/>
    </row>
    <row r="44" spans="1:13" ht="28.9" customHeight="1" x14ac:dyDescent="0.25">
      <c r="A44" s="81">
        <v>6982</v>
      </c>
      <c r="B44" s="86" t="s">
        <v>2010</v>
      </c>
      <c r="C44" s="3"/>
      <c r="D44" s="87">
        <v>42354</v>
      </c>
      <c r="E44" s="87">
        <v>42361</v>
      </c>
      <c r="F44" s="88"/>
      <c r="G44" s="3" t="s">
        <v>2011</v>
      </c>
      <c r="H44" s="89" t="s">
        <v>52</v>
      </c>
      <c r="I44" s="3"/>
      <c r="J44" s="90"/>
      <c r="K44" s="90"/>
      <c r="L44" s="91">
        <f>1+0.25</f>
        <v>1.25</v>
      </c>
      <c r="M44" s="3"/>
    </row>
    <row r="45" spans="1:13" ht="28.9" customHeight="1" x14ac:dyDescent="0.25">
      <c r="A45" s="81">
        <v>6983</v>
      </c>
      <c r="B45" s="86" t="s">
        <v>2012</v>
      </c>
      <c r="C45" s="3"/>
      <c r="D45" s="87">
        <v>42355</v>
      </c>
      <c r="E45" s="87">
        <v>42362</v>
      </c>
      <c r="F45" s="88"/>
      <c r="G45" s="3" t="s">
        <v>2013</v>
      </c>
      <c r="H45" s="89" t="s">
        <v>52</v>
      </c>
      <c r="I45" s="3"/>
      <c r="J45" s="90"/>
      <c r="K45" s="90"/>
      <c r="L45" s="91"/>
      <c r="M45" s="3"/>
    </row>
    <row r="46" spans="1:13" ht="28.9" customHeight="1" x14ac:dyDescent="0.25">
      <c r="A46" s="83">
        <v>6984</v>
      </c>
      <c r="B46" s="86" t="s">
        <v>2014</v>
      </c>
      <c r="C46" s="3" t="s">
        <v>2015</v>
      </c>
      <c r="D46" s="87">
        <v>42355</v>
      </c>
      <c r="E46" s="87">
        <v>42362</v>
      </c>
      <c r="F46" s="88"/>
      <c r="G46" s="3" t="s">
        <v>2016</v>
      </c>
      <c r="H46" s="89" t="s">
        <v>8</v>
      </c>
      <c r="I46" s="3" t="s">
        <v>38</v>
      </c>
      <c r="J46" s="90"/>
      <c r="K46" s="90"/>
      <c r="L46" s="91">
        <f>1.5+0.75</f>
        <v>2.25</v>
      </c>
      <c r="M46" s="3"/>
    </row>
    <row r="47" spans="1:13" ht="28.9" customHeight="1" x14ac:dyDescent="0.25">
      <c r="A47" s="81">
        <v>6985</v>
      </c>
      <c r="B47" s="86" t="s">
        <v>2017</v>
      </c>
      <c r="C47" s="3"/>
      <c r="D47" s="87">
        <v>42355</v>
      </c>
      <c r="E47" s="87">
        <v>42362</v>
      </c>
      <c r="F47" s="88"/>
      <c r="G47" s="3" t="s">
        <v>2018</v>
      </c>
      <c r="H47" s="89" t="s">
        <v>52</v>
      </c>
      <c r="I47" s="3"/>
      <c r="J47" s="90"/>
      <c r="K47" s="90"/>
      <c r="L47" s="91">
        <v>0.25</v>
      </c>
      <c r="M47" s="3"/>
    </row>
    <row r="48" spans="1:13" ht="28.9" customHeight="1" x14ac:dyDescent="0.25">
      <c r="A48" s="82">
        <v>6986</v>
      </c>
      <c r="B48" s="86" t="s">
        <v>2019</v>
      </c>
      <c r="C48" s="3" t="s">
        <v>2020</v>
      </c>
      <c r="D48" s="87">
        <v>42355</v>
      </c>
      <c r="E48" s="87">
        <v>42362</v>
      </c>
      <c r="F48" s="88"/>
      <c r="G48" s="3" t="s">
        <v>2021</v>
      </c>
      <c r="H48" s="89" t="s">
        <v>23</v>
      </c>
      <c r="I48" s="3" t="s">
        <v>37</v>
      </c>
      <c r="J48" s="90"/>
      <c r="K48" s="90"/>
      <c r="L48" s="91">
        <f>0.25+0.75</f>
        <v>1</v>
      </c>
      <c r="M48" s="3"/>
    </row>
    <row r="49" spans="1:14" ht="28.9" customHeight="1" x14ac:dyDescent="0.25">
      <c r="A49" s="81">
        <v>6987</v>
      </c>
      <c r="B49" s="86" t="s">
        <v>2022</v>
      </c>
      <c r="C49" s="3"/>
      <c r="D49" s="87">
        <v>42356</v>
      </c>
      <c r="E49" s="87">
        <v>42366</v>
      </c>
      <c r="F49" s="88"/>
      <c r="G49" s="3" t="s">
        <v>2023</v>
      </c>
      <c r="H49" s="89"/>
      <c r="I49" s="3"/>
      <c r="J49" s="90"/>
      <c r="K49" s="90"/>
      <c r="L49" s="91"/>
      <c r="M49" s="3"/>
    </row>
    <row r="50" spans="1:14" ht="28.9" customHeight="1" x14ac:dyDescent="0.25">
      <c r="A50" s="82">
        <v>6988</v>
      </c>
      <c r="B50" s="86" t="s">
        <v>2024</v>
      </c>
      <c r="C50" s="3" t="s">
        <v>2025</v>
      </c>
      <c r="D50" s="87">
        <v>42356</v>
      </c>
      <c r="E50" s="87">
        <v>42366</v>
      </c>
      <c r="F50" s="88"/>
      <c r="G50" s="3" t="s">
        <v>2026</v>
      </c>
      <c r="H50" s="89" t="s">
        <v>23</v>
      </c>
      <c r="I50" s="3" t="s">
        <v>37</v>
      </c>
      <c r="J50" s="90"/>
      <c r="K50" s="90"/>
      <c r="L50" s="91">
        <f>0.75+0.75</f>
        <v>1.5</v>
      </c>
      <c r="M50" s="3"/>
    </row>
    <row r="51" spans="1:14" ht="28.9" customHeight="1" x14ac:dyDescent="0.25">
      <c r="A51" s="126">
        <v>6989</v>
      </c>
      <c r="B51" s="86" t="s">
        <v>2027</v>
      </c>
      <c r="C51" s="3" t="s">
        <v>2028</v>
      </c>
      <c r="D51" s="87">
        <v>42356</v>
      </c>
      <c r="E51" s="87">
        <v>42396</v>
      </c>
      <c r="F51" s="88">
        <v>42386</v>
      </c>
      <c r="G51" s="3" t="s">
        <v>2030</v>
      </c>
      <c r="H51" s="89" t="s">
        <v>20</v>
      </c>
      <c r="I51" s="3" t="s">
        <v>37</v>
      </c>
      <c r="J51" s="90"/>
      <c r="K51" s="90"/>
      <c r="L51" s="91">
        <f>3.75+0.75</f>
        <v>4.5</v>
      </c>
      <c r="M51" s="3">
        <v>0.5</v>
      </c>
    </row>
    <row r="52" spans="1:14" ht="28.9" customHeight="1" x14ac:dyDescent="0.25">
      <c r="A52" s="83">
        <v>6990</v>
      </c>
      <c r="B52" s="86" t="s">
        <v>70</v>
      </c>
      <c r="C52" s="3"/>
      <c r="D52" s="87">
        <v>42356</v>
      </c>
      <c r="E52" s="87">
        <v>42396</v>
      </c>
      <c r="F52" s="88">
        <v>42386</v>
      </c>
      <c r="G52" s="3" t="s">
        <v>2031</v>
      </c>
      <c r="H52" s="89" t="s">
        <v>33</v>
      </c>
      <c r="I52" s="3" t="s">
        <v>38</v>
      </c>
      <c r="J52" s="90"/>
      <c r="K52" s="90"/>
      <c r="L52" s="91">
        <f>1.5+0.5</f>
        <v>2</v>
      </c>
      <c r="M52" s="3"/>
    </row>
    <row r="53" spans="1:14" ht="28.9" customHeight="1" x14ac:dyDescent="0.25">
      <c r="A53" s="82">
        <v>6991</v>
      </c>
      <c r="B53" s="86" t="s">
        <v>1102</v>
      </c>
      <c r="C53" s="3" t="s">
        <v>2029</v>
      </c>
      <c r="D53" s="87">
        <v>42356</v>
      </c>
      <c r="E53" s="87">
        <v>42396</v>
      </c>
      <c r="F53" s="88">
        <v>42386</v>
      </c>
      <c r="G53" s="3" t="s">
        <v>2032</v>
      </c>
      <c r="H53" s="89" t="s">
        <v>22</v>
      </c>
      <c r="I53" s="3" t="s">
        <v>38</v>
      </c>
      <c r="J53" s="90"/>
      <c r="K53" s="90"/>
      <c r="L53" s="91">
        <f>0.5+0.5</f>
        <v>1</v>
      </c>
      <c r="M53" s="3"/>
    </row>
    <row r="54" spans="1:14" ht="28.9" customHeight="1" x14ac:dyDescent="0.25">
      <c r="A54" s="121">
        <v>6992</v>
      </c>
      <c r="B54" s="86" t="s">
        <v>2033</v>
      </c>
      <c r="C54" s="3"/>
      <c r="D54" s="87">
        <v>42356</v>
      </c>
      <c r="E54" s="87">
        <v>42366</v>
      </c>
      <c r="F54" s="88"/>
      <c r="G54" s="3" t="s">
        <v>2034</v>
      </c>
      <c r="H54" s="89" t="s">
        <v>52</v>
      </c>
      <c r="I54" s="3" t="s">
        <v>38</v>
      </c>
      <c r="J54" s="90"/>
      <c r="K54" s="90"/>
      <c r="L54" s="91">
        <v>0.25</v>
      </c>
      <c r="M54" s="3"/>
    </row>
    <row r="55" spans="1:14" ht="28.9" customHeight="1" x14ac:dyDescent="0.25">
      <c r="A55" s="121">
        <v>6993</v>
      </c>
      <c r="B55" s="86" t="s">
        <v>2035</v>
      </c>
      <c r="C55" s="3"/>
      <c r="D55" s="87">
        <v>42353</v>
      </c>
      <c r="E55" s="87">
        <v>42360</v>
      </c>
      <c r="F55" s="88"/>
      <c r="G55" s="3" t="s">
        <v>2036</v>
      </c>
      <c r="H55" s="89"/>
      <c r="I55" s="3"/>
      <c r="J55" s="90"/>
      <c r="K55" s="90"/>
      <c r="L55" s="91">
        <v>0.25</v>
      </c>
      <c r="M55" s="3"/>
    </row>
    <row r="56" spans="1:14" ht="28.9" customHeight="1" x14ac:dyDescent="0.25">
      <c r="A56" s="121">
        <v>6994</v>
      </c>
      <c r="B56" s="86" t="s">
        <v>1003</v>
      </c>
      <c r="C56" s="3"/>
      <c r="D56" s="87">
        <v>42359</v>
      </c>
      <c r="E56" s="87">
        <v>42367</v>
      </c>
      <c r="F56" s="88"/>
      <c r="G56" s="3" t="s">
        <v>2037</v>
      </c>
      <c r="H56" s="89" t="s">
        <v>52</v>
      </c>
      <c r="I56" s="3"/>
      <c r="J56" s="90"/>
      <c r="K56" s="90"/>
      <c r="L56" s="91"/>
      <c r="M56" s="3"/>
    </row>
    <row r="57" spans="1:14" ht="28.9" customHeight="1" x14ac:dyDescent="0.25">
      <c r="A57" s="83">
        <v>6995</v>
      </c>
      <c r="B57" s="86" t="s">
        <v>2039</v>
      </c>
      <c r="C57" s="3"/>
      <c r="D57" s="87">
        <v>42360</v>
      </c>
      <c r="E57" s="87">
        <v>42368</v>
      </c>
      <c r="F57" s="88"/>
      <c r="G57" s="3" t="s">
        <v>2040</v>
      </c>
      <c r="H57" s="89" t="s">
        <v>6</v>
      </c>
      <c r="I57" s="3" t="s">
        <v>37</v>
      </c>
      <c r="J57" s="90"/>
      <c r="K57" s="90"/>
      <c r="L57" s="91">
        <f>1+0.5</f>
        <v>1.5</v>
      </c>
      <c r="M57" s="3"/>
    </row>
    <row r="58" spans="1:14" ht="28.9" customHeight="1" x14ac:dyDescent="0.25">
      <c r="A58" s="121">
        <v>6996</v>
      </c>
      <c r="B58" s="86" t="s">
        <v>2045</v>
      </c>
      <c r="C58" s="3" t="s">
        <v>57</v>
      </c>
      <c r="D58" s="87">
        <v>42360</v>
      </c>
      <c r="E58" s="87">
        <v>42368</v>
      </c>
      <c r="F58" s="88"/>
      <c r="G58" s="3" t="s">
        <v>2096</v>
      </c>
      <c r="H58" s="89"/>
      <c r="I58" s="3"/>
      <c r="J58" s="90"/>
      <c r="K58" s="90"/>
      <c r="L58" s="91"/>
      <c r="M58" s="3"/>
      <c r="N58" s="73"/>
    </row>
    <row r="59" spans="1:14" ht="28.9" customHeight="1" x14ac:dyDescent="0.25">
      <c r="A59" s="82">
        <v>6997</v>
      </c>
      <c r="B59" s="86" t="s">
        <v>2041</v>
      </c>
      <c r="C59" s="3" t="s">
        <v>2042</v>
      </c>
      <c r="D59" s="87">
        <v>42360</v>
      </c>
      <c r="E59" s="87">
        <v>42398</v>
      </c>
      <c r="F59" s="88">
        <v>42388</v>
      </c>
      <c r="G59" s="3" t="s">
        <v>2043</v>
      </c>
      <c r="H59" s="89" t="s">
        <v>25</v>
      </c>
      <c r="I59" s="3" t="s">
        <v>38</v>
      </c>
      <c r="J59" s="90"/>
      <c r="K59" s="90"/>
      <c r="L59" s="91"/>
      <c r="M59" s="3"/>
    </row>
    <row r="60" spans="1:14" ht="28.9" customHeight="1" x14ac:dyDescent="0.25">
      <c r="A60" s="82">
        <v>6998</v>
      </c>
      <c r="B60" s="86" t="s">
        <v>2041</v>
      </c>
      <c r="C60" s="3" t="s">
        <v>2042</v>
      </c>
      <c r="D60" s="87">
        <v>42360</v>
      </c>
      <c r="E60" s="87">
        <v>42398</v>
      </c>
      <c r="F60" s="88">
        <v>42388</v>
      </c>
      <c r="G60" s="3" t="s">
        <v>2044</v>
      </c>
      <c r="H60" s="89" t="s">
        <v>8</v>
      </c>
      <c r="I60" s="3" t="s">
        <v>38</v>
      </c>
      <c r="J60" s="90"/>
      <c r="K60" s="90"/>
      <c r="L60" s="91"/>
      <c r="M60" s="3"/>
    </row>
    <row r="61" spans="1:14" ht="28.9" customHeight="1" x14ac:dyDescent="0.25">
      <c r="A61" s="126">
        <v>6999</v>
      </c>
      <c r="B61" s="86" t="s">
        <v>2046</v>
      </c>
      <c r="C61" s="3" t="s">
        <v>2047</v>
      </c>
      <c r="D61" s="87">
        <v>42361</v>
      </c>
      <c r="E61" s="87">
        <v>42399</v>
      </c>
      <c r="F61" s="88">
        <v>42389</v>
      </c>
      <c r="G61" s="3" t="s">
        <v>2048</v>
      </c>
      <c r="H61" s="89" t="s">
        <v>6</v>
      </c>
      <c r="I61" s="3" t="s">
        <v>39</v>
      </c>
      <c r="J61" s="90">
        <v>1.45</v>
      </c>
      <c r="K61" s="90"/>
      <c r="L61" s="91"/>
      <c r="M61" s="3"/>
    </row>
    <row r="62" spans="1:14" ht="28.9" customHeight="1" x14ac:dyDescent="0.25">
      <c r="A62" s="81">
        <v>7000</v>
      </c>
      <c r="B62" s="86" t="s">
        <v>2052</v>
      </c>
      <c r="C62" s="3"/>
      <c r="D62" s="87">
        <v>42361</v>
      </c>
      <c r="E62" s="87">
        <v>42369</v>
      </c>
      <c r="F62" s="88"/>
      <c r="G62" s="3" t="s">
        <v>2053</v>
      </c>
      <c r="H62" s="89" t="s">
        <v>52</v>
      </c>
      <c r="I62" s="3"/>
      <c r="J62" s="90"/>
      <c r="K62" s="90"/>
      <c r="L62" s="91"/>
      <c r="M62" s="3"/>
    </row>
    <row r="63" spans="1:14" ht="28.9" customHeight="1" x14ac:dyDescent="0.25">
      <c r="A63" s="82">
        <v>7001</v>
      </c>
      <c r="B63" s="86" t="s">
        <v>2049</v>
      </c>
      <c r="C63" s="3" t="s">
        <v>2050</v>
      </c>
      <c r="D63" s="87">
        <v>42361</v>
      </c>
      <c r="E63" s="87">
        <v>42369</v>
      </c>
      <c r="F63" s="88"/>
      <c r="G63" s="3" t="s">
        <v>2051</v>
      </c>
      <c r="H63" s="89" t="s">
        <v>23</v>
      </c>
      <c r="I63" s="3" t="s">
        <v>39</v>
      </c>
      <c r="J63" s="90"/>
      <c r="K63" s="90"/>
      <c r="L63" s="91">
        <f>0.5+0.5</f>
        <v>1</v>
      </c>
      <c r="M63" s="3"/>
    </row>
    <row r="64" spans="1:14" ht="28.9" customHeight="1" x14ac:dyDescent="0.25">
      <c r="A64" s="81">
        <v>7002</v>
      </c>
      <c r="B64" s="86" t="s">
        <v>2057</v>
      </c>
      <c r="C64" s="3"/>
      <c r="D64" s="87">
        <v>42361</v>
      </c>
      <c r="E64" s="87">
        <v>42369</v>
      </c>
      <c r="F64" s="88"/>
      <c r="G64" s="3" t="s">
        <v>2058</v>
      </c>
      <c r="H64" s="89" t="s">
        <v>52</v>
      </c>
      <c r="I64" s="3"/>
      <c r="J64" s="90"/>
      <c r="K64" s="90"/>
      <c r="L64" s="91"/>
      <c r="M64" s="3"/>
    </row>
    <row r="65" spans="1:13" ht="28.9" customHeight="1" x14ac:dyDescent="0.25">
      <c r="A65" s="82">
        <v>7003</v>
      </c>
      <c r="B65" s="86" t="s">
        <v>2054</v>
      </c>
      <c r="C65" s="3" t="s">
        <v>2055</v>
      </c>
      <c r="D65" s="87">
        <v>42361</v>
      </c>
      <c r="E65" s="87">
        <v>42399</v>
      </c>
      <c r="F65" s="88">
        <v>42389</v>
      </c>
      <c r="G65" s="3" t="s">
        <v>2056</v>
      </c>
      <c r="H65" s="89" t="s">
        <v>6</v>
      </c>
      <c r="I65" s="3" t="s">
        <v>41</v>
      </c>
      <c r="J65" s="90"/>
      <c r="K65" s="90"/>
      <c r="L65" s="91">
        <v>0.25</v>
      </c>
      <c r="M65" s="3"/>
    </row>
    <row r="66" spans="1:13" ht="28.9" customHeight="1" x14ac:dyDescent="0.25">
      <c r="A66" s="82">
        <v>7004</v>
      </c>
      <c r="B66" s="86" t="s">
        <v>870</v>
      </c>
      <c r="C66" s="3" t="s">
        <v>871</v>
      </c>
      <c r="D66" s="87">
        <v>42361</v>
      </c>
      <c r="E66" s="87">
        <v>42369</v>
      </c>
      <c r="F66" s="88"/>
      <c r="G66" s="3" t="s">
        <v>2059</v>
      </c>
      <c r="H66" s="89" t="s">
        <v>23</v>
      </c>
      <c r="I66" s="3" t="s">
        <v>39</v>
      </c>
      <c r="J66" s="90">
        <v>8.39</v>
      </c>
      <c r="K66" s="90"/>
      <c r="L66" s="91">
        <f>0.5+0.5</f>
        <v>1</v>
      </c>
      <c r="M66" s="3"/>
    </row>
    <row r="67" spans="1:13" ht="28.9" customHeight="1" x14ac:dyDescent="0.25">
      <c r="A67" s="82">
        <v>7005</v>
      </c>
      <c r="B67" s="86" t="s">
        <v>870</v>
      </c>
      <c r="C67" s="3" t="s">
        <v>871</v>
      </c>
      <c r="D67" s="87">
        <v>42361</v>
      </c>
      <c r="E67" s="87">
        <v>42369</v>
      </c>
      <c r="F67" s="88"/>
      <c r="G67" s="3" t="s">
        <v>2060</v>
      </c>
      <c r="H67" s="89" t="s">
        <v>23</v>
      </c>
      <c r="I67" s="3" t="s">
        <v>39</v>
      </c>
      <c r="J67" s="90">
        <v>15.64</v>
      </c>
      <c r="K67" s="90"/>
      <c r="L67" s="91">
        <f>0.5+0.5</f>
        <v>1</v>
      </c>
      <c r="M67" s="3"/>
    </row>
    <row r="68" spans="1:13" ht="28.9" customHeight="1" x14ac:dyDescent="0.25">
      <c r="A68" s="83">
        <v>7006</v>
      </c>
      <c r="B68" s="86" t="s">
        <v>230</v>
      </c>
      <c r="C68" s="3" t="s">
        <v>2061</v>
      </c>
      <c r="D68" s="87">
        <v>42362</v>
      </c>
      <c r="E68" s="87">
        <v>42403</v>
      </c>
      <c r="F68" s="88">
        <v>42391</v>
      </c>
      <c r="G68" s="3" t="s">
        <v>2062</v>
      </c>
      <c r="H68" s="89" t="s">
        <v>6</v>
      </c>
      <c r="I68" s="3" t="s">
        <v>39</v>
      </c>
      <c r="J68" s="90">
        <v>26.75</v>
      </c>
      <c r="K68" s="90"/>
      <c r="L68" s="91"/>
      <c r="M68" s="3"/>
    </row>
    <row r="69" spans="1:13" ht="28.9" customHeight="1" x14ac:dyDescent="0.25">
      <c r="A69" s="81">
        <v>7007</v>
      </c>
      <c r="B69" s="86" t="s">
        <v>2063</v>
      </c>
      <c r="C69" s="3"/>
      <c r="D69" s="87">
        <v>42362</v>
      </c>
      <c r="E69" s="87">
        <v>42373</v>
      </c>
      <c r="F69" s="88"/>
      <c r="G69" s="3" t="s">
        <v>2064</v>
      </c>
      <c r="H69" s="89"/>
      <c r="I69" s="3"/>
      <c r="J69" s="90"/>
      <c r="K69" s="90"/>
      <c r="L69" s="91"/>
      <c r="M69" s="3"/>
    </row>
    <row r="70" spans="1:13" ht="28.9" customHeight="1" x14ac:dyDescent="0.25">
      <c r="A70" s="81">
        <v>7008</v>
      </c>
      <c r="B70" s="86" t="s">
        <v>2065</v>
      </c>
      <c r="C70" s="3"/>
      <c r="D70" s="87">
        <v>42366</v>
      </c>
      <c r="E70" s="87">
        <v>42374</v>
      </c>
      <c r="F70" s="88"/>
      <c r="G70" s="3" t="s">
        <v>2066</v>
      </c>
      <c r="H70" s="89" t="s">
        <v>52</v>
      </c>
      <c r="I70" s="3"/>
      <c r="J70" s="90"/>
      <c r="K70" s="90"/>
      <c r="L70" s="91"/>
      <c r="M70" s="3"/>
    </row>
    <row r="71" spans="1:13" ht="28.9" customHeight="1" x14ac:dyDescent="0.25">
      <c r="A71" s="81">
        <v>7009</v>
      </c>
      <c r="B71" s="86" t="s">
        <v>1938</v>
      </c>
      <c r="C71" s="3"/>
      <c r="D71" s="87">
        <v>42366</v>
      </c>
      <c r="E71" s="87">
        <v>42374</v>
      </c>
      <c r="F71" s="88"/>
      <c r="G71" s="3" t="s">
        <v>2067</v>
      </c>
      <c r="H71" s="89" t="s">
        <v>52</v>
      </c>
      <c r="I71" s="3"/>
      <c r="J71" s="90"/>
      <c r="K71" s="90"/>
      <c r="L71" s="91"/>
      <c r="M71" s="3"/>
    </row>
    <row r="72" spans="1:13" ht="28.9" customHeight="1" x14ac:dyDescent="0.25">
      <c r="A72" s="83">
        <v>7010</v>
      </c>
      <c r="B72" s="86" t="s">
        <v>1800</v>
      </c>
      <c r="C72" s="3" t="s">
        <v>1801</v>
      </c>
      <c r="D72" s="87">
        <v>42366</v>
      </c>
      <c r="E72" s="87">
        <v>42374</v>
      </c>
      <c r="F72" s="88"/>
      <c r="G72" s="3" t="s">
        <v>2068</v>
      </c>
      <c r="H72" s="89" t="s">
        <v>6</v>
      </c>
      <c r="I72" s="3" t="s">
        <v>37</v>
      </c>
      <c r="J72" s="90">
        <v>6.74</v>
      </c>
      <c r="K72" s="90"/>
      <c r="L72" s="91">
        <f>1.5+0.5</f>
        <v>2</v>
      </c>
      <c r="M72" s="3"/>
    </row>
    <row r="73" spans="1:13" ht="28.9" customHeight="1" x14ac:dyDescent="0.25">
      <c r="A73" s="82">
        <v>7011</v>
      </c>
      <c r="B73" s="86" t="s">
        <v>2019</v>
      </c>
      <c r="C73" s="3" t="s">
        <v>2020</v>
      </c>
      <c r="D73" s="87">
        <v>42367</v>
      </c>
      <c r="E73" s="87">
        <v>42375</v>
      </c>
      <c r="F73" s="88"/>
      <c r="G73" s="3" t="s">
        <v>2069</v>
      </c>
      <c r="H73" s="89" t="s">
        <v>23</v>
      </c>
      <c r="I73" s="3" t="s">
        <v>39</v>
      </c>
      <c r="J73" s="90"/>
      <c r="K73" s="90"/>
      <c r="L73" s="91">
        <f>1.75+0.25</f>
        <v>2</v>
      </c>
      <c r="M73" s="3"/>
    </row>
    <row r="74" spans="1:13" ht="28.9" customHeight="1" x14ac:dyDescent="0.25">
      <c r="A74" s="81">
        <v>7012</v>
      </c>
      <c r="B74" s="86" t="s">
        <v>2070</v>
      </c>
      <c r="C74" s="3"/>
      <c r="D74" s="87">
        <v>42367</v>
      </c>
      <c r="E74" s="87">
        <v>42375</v>
      </c>
      <c r="F74" s="88"/>
      <c r="G74" s="3" t="s">
        <v>2071</v>
      </c>
      <c r="H74" s="89"/>
      <c r="I74" s="3"/>
      <c r="J74" s="90"/>
      <c r="K74" s="90"/>
      <c r="L74" s="91"/>
      <c r="M74" s="3"/>
    </row>
    <row r="75" spans="1:13" ht="28.9" customHeight="1" x14ac:dyDescent="0.25">
      <c r="A75" s="81">
        <v>7013</v>
      </c>
      <c r="B75" s="86" t="s">
        <v>2072</v>
      </c>
      <c r="C75" s="3"/>
      <c r="D75" s="87">
        <v>42367</v>
      </c>
      <c r="E75" s="87">
        <v>42375</v>
      </c>
      <c r="F75" s="88"/>
      <c r="G75" s="3" t="s">
        <v>2073</v>
      </c>
      <c r="H75" s="89"/>
      <c r="I75" s="3"/>
      <c r="J75" s="90"/>
      <c r="K75" s="90"/>
      <c r="L75" s="91"/>
      <c r="M75" s="3"/>
    </row>
    <row r="76" spans="1:13" ht="28.9" customHeight="1" x14ac:dyDescent="0.25">
      <c r="A76" s="83">
        <v>7014</v>
      </c>
      <c r="B76" s="86" t="s">
        <v>2074</v>
      </c>
      <c r="C76" s="3" t="s">
        <v>2075</v>
      </c>
      <c r="D76" s="87">
        <v>42367</v>
      </c>
      <c r="E76" s="87">
        <v>42375</v>
      </c>
      <c r="F76" s="88"/>
      <c r="G76" s="3" t="s">
        <v>2076</v>
      </c>
      <c r="H76" s="89" t="s">
        <v>8</v>
      </c>
      <c r="I76" s="3" t="s">
        <v>37</v>
      </c>
      <c r="J76" s="90">
        <v>3.54</v>
      </c>
      <c r="K76" s="90"/>
      <c r="L76" s="91">
        <f>0.5+0.25</f>
        <v>0.75</v>
      </c>
      <c r="M76" s="3"/>
    </row>
    <row r="77" spans="1:13" ht="28.9" customHeight="1" x14ac:dyDescent="0.25">
      <c r="A77" s="83">
        <v>7015</v>
      </c>
      <c r="B77" s="86" t="s">
        <v>440</v>
      </c>
      <c r="C77" s="3" t="s">
        <v>495</v>
      </c>
      <c r="D77" s="87">
        <v>42368</v>
      </c>
      <c r="E77" s="87">
        <v>42376</v>
      </c>
      <c r="F77" s="88"/>
      <c r="G77" s="3" t="s">
        <v>2077</v>
      </c>
      <c r="H77" s="89" t="s">
        <v>24</v>
      </c>
      <c r="I77" s="3" t="s">
        <v>39</v>
      </c>
      <c r="J77" s="90"/>
      <c r="K77" s="90"/>
      <c r="L77" s="91">
        <f>3+0.5</f>
        <v>3.5</v>
      </c>
      <c r="M77" s="3"/>
    </row>
    <row r="78" spans="1:13" ht="28.9" customHeight="1" x14ac:dyDescent="0.25">
      <c r="A78" s="126">
        <v>7016</v>
      </c>
      <c r="B78" s="86" t="s">
        <v>440</v>
      </c>
      <c r="C78" s="3" t="s">
        <v>495</v>
      </c>
      <c r="D78" s="87">
        <v>42368</v>
      </c>
      <c r="E78" s="87">
        <v>42408</v>
      </c>
      <c r="F78" s="88">
        <v>42398</v>
      </c>
      <c r="G78" s="3" t="s">
        <v>2078</v>
      </c>
      <c r="H78" s="89" t="s">
        <v>9</v>
      </c>
      <c r="I78" s="3" t="s">
        <v>39</v>
      </c>
      <c r="J78" s="90"/>
      <c r="K78" s="90"/>
      <c r="L78" s="91">
        <f>1+0.25</f>
        <v>1.25</v>
      </c>
      <c r="M78" s="3"/>
    </row>
    <row r="79" spans="1:13" ht="28.9" customHeight="1" x14ac:dyDescent="0.25">
      <c r="A79" s="83">
        <v>7017</v>
      </c>
      <c r="B79" s="86" t="s">
        <v>440</v>
      </c>
      <c r="C79" s="3" t="s">
        <v>495</v>
      </c>
      <c r="D79" s="87">
        <v>42368</v>
      </c>
      <c r="E79" s="87">
        <v>42376</v>
      </c>
      <c r="F79" s="88"/>
      <c r="G79" s="3" t="s">
        <v>2079</v>
      </c>
      <c r="H79" s="89" t="s">
        <v>23</v>
      </c>
      <c r="I79" s="3" t="s">
        <v>39</v>
      </c>
      <c r="J79" s="90"/>
      <c r="K79" s="90"/>
      <c r="L79" s="91">
        <f>1+0.5</f>
        <v>1.5</v>
      </c>
      <c r="M79" s="3"/>
    </row>
    <row r="80" spans="1:13" ht="28.9" customHeight="1" x14ac:dyDescent="0.25">
      <c r="A80" s="82">
        <v>7018</v>
      </c>
      <c r="B80" s="86" t="s">
        <v>440</v>
      </c>
      <c r="C80" s="3" t="s">
        <v>495</v>
      </c>
      <c r="D80" s="87">
        <v>42368</v>
      </c>
      <c r="E80" s="87">
        <v>42376</v>
      </c>
      <c r="F80" s="88"/>
      <c r="G80" s="3" t="s">
        <v>2080</v>
      </c>
      <c r="H80" s="89" t="s">
        <v>25</v>
      </c>
      <c r="I80" s="3" t="s">
        <v>39</v>
      </c>
      <c r="J80" s="90"/>
      <c r="K80" s="90"/>
      <c r="L80" s="91">
        <f>0.25+0.25</f>
        <v>0.5</v>
      </c>
      <c r="M80" s="3"/>
    </row>
    <row r="81" spans="1:13" ht="28.9" customHeight="1" x14ac:dyDescent="0.25">
      <c r="A81" s="83">
        <v>7019</v>
      </c>
      <c r="B81" s="86" t="s">
        <v>2081</v>
      </c>
      <c r="C81" s="3"/>
      <c r="D81" s="87">
        <v>42368</v>
      </c>
      <c r="E81" s="87">
        <v>42408</v>
      </c>
      <c r="F81" s="88">
        <v>42398</v>
      </c>
      <c r="G81" s="3"/>
      <c r="H81" s="89" t="s">
        <v>5</v>
      </c>
      <c r="I81" s="3" t="s">
        <v>37</v>
      </c>
      <c r="J81" s="90">
        <v>7.44</v>
      </c>
      <c r="K81" s="90"/>
      <c r="L81" s="91">
        <f>1.5+0.5</f>
        <v>2</v>
      </c>
      <c r="M81" s="3"/>
    </row>
    <row r="82" spans="1:13" ht="28.9" customHeight="1" x14ac:dyDescent="0.25">
      <c r="A82" s="82">
        <v>7020</v>
      </c>
      <c r="B82" s="86" t="s">
        <v>2082</v>
      </c>
      <c r="C82" s="3" t="s">
        <v>2083</v>
      </c>
      <c r="D82" s="87">
        <v>42368</v>
      </c>
      <c r="E82" s="87">
        <v>42408</v>
      </c>
      <c r="F82" s="88">
        <v>42398</v>
      </c>
      <c r="G82" s="3" t="s">
        <v>2084</v>
      </c>
      <c r="H82" s="89" t="s">
        <v>6</v>
      </c>
      <c r="I82" s="3" t="s">
        <v>39</v>
      </c>
      <c r="J82" s="90">
        <v>102.3</v>
      </c>
      <c r="K82" s="90"/>
      <c r="L82" s="91">
        <f>10+1</f>
        <v>11</v>
      </c>
      <c r="M82" s="3"/>
    </row>
    <row r="83" spans="1:13" ht="28.9" customHeight="1" x14ac:dyDescent="0.25">
      <c r="A83" s="83">
        <v>7021</v>
      </c>
      <c r="B83" s="86" t="s">
        <v>440</v>
      </c>
      <c r="C83" s="3" t="s">
        <v>495</v>
      </c>
      <c r="D83" s="87">
        <v>42368</v>
      </c>
      <c r="E83" s="87">
        <v>42376</v>
      </c>
      <c r="F83" s="88"/>
      <c r="G83" s="3" t="s">
        <v>2085</v>
      </c>
      <c r="H83" s="89" t="s">
        <v>8</v>
      </c>
      <c r="I83" s="3" t="s">
        <v>39</v>
      </c>
      <c r="J83" s="90"/>
      <c r="K83" s="90"/>
      <c r="L83" s="91">
        <f>0.5+0.25</f>
        <v>0.75</v>
      </c>
      <c r="M83" s="3"/>
    </row>
    <row r="84" spans="1:13" ht="28.9" customHeight="1" x14ac:dyDescent="0.25">
      <c r="A84" s="126">
        <v>7022</v>
      </c>
      <c r="B84" s="86" t="s">
        <v>440</v>
      </c>
      <c r="C84" s="3" t="s">
        <v>495</v>
      </c>
      <c r="D84" s="87">
        <v>42368</v>
      </c>
      <c r="E84" s="87">
        <v>42408</v>
      </c>
      <c r="F84" s="88">
        <v>42398</v>
      </c>
      <c r="G84" s="3" t="s">
        <v>2086</v>
      </c>
      <c r="H84" s="89" t="s">
        <v>6</v>
      </c>
      <c r="I84" s="3" t="s">
        <v>39</v>
      </c>
      <c r="J84" s="90"/>
      <c r="K84" s="90"/>
      <c r="L84" s="91"/>
      <c r="M84" s="3"/>
    </row>
    <row r="85" spans="1:13" ht="28.9" customHeight="1" x14ac:dyDescent="0.25">
      <c r="A85" s="82">
        <v>7023</v>
      </c>
      <c r="B85" s="86" t="s">
        <v>440</v>
      </c>
      <c r="C85" s="3" t="s">
        <v>495</v>
      </c>
      <c r="D85" s="87">
        <v>42368</v>
      </c>
      <c r="E85" s="87">
        <v>42376</v>
      </c>
      <c r="F85" s="88"/>
      <c r="G85" s="3" t="s">
        <v>2087</v>
      </c>
      <c r="H85" s="89" t="s">
        <v>21</v>
      </c>
      <c r="I85" s="3" t="s">
        <v>39</v>
      </c>
      <c r="J85" s="90"/>
      <c r="K85" s="90"/>
      <c r="L85" s="91">
        <f>0.25+0.25</f>
        <v>0.5</v>
      </c>
      <c r="M85" s="3"/>
    </row>
    <row r="86" spans="1:13" ht="28.9" customHeight="1" x14ac:dyDescent="0.25">
      <c r="A86" s="83">
        <v>7024</v>
      </c>
      <c r="B86" s="86" t="s">
        <v>440</v>
      </c>
      <c r="C86" s="3" t="s">
        <v>495</v>
      </c>
      <c r="D86" s="87">
        <v>42368</v>
      </c>
      <c r="E86" s="87">
        <v>42376</v>
      </c>
      <c r="F86" s="88"/>
      <c r="G86" s="3" t="s">
        <v>2088</v>
      </c>
      <c r="H86" s="89" t="s">
        <v>22</v>
      </c>
      <c r="I86" s="3" t="s">
        <v>39</v>
      </c>
      <c r="J86" s="90"/>
      <c r="K86" s="90"/>
      <c r="L86" s="91">
        <f>1+0.25</f>
        <v>1.25</v>
      </c>
      <c r="M86" s="3"/>
    </row>
    <row r="87" spans="1:13" ht="28.9" customHeight="1" x14ac:dyDescent="0.25">
      <c r="A87" s="82">
        <v>7025</v>
      </c>
      <c r="B87" s="86" t="s">
        <v>2089</v>
      </c>
      <c r="C87" s="3" t="s">
        <v>2090</v>
      </c>
      <c r="D87" s="87">
        <v>42368</v>
      </c>
      <c r="E87" s="87">
        <v>42408</v>
      </c>
      <c r="F87" s="88">
        <v>42398</v>
      </c>
      <c r="G87" s="3" t="s">
        <v>2091</v>
      </c>
      <c r="H87" s="89" t="s">
        <v>23</v>
      </c>
      <c r="I87" s="3" t="s">
        <v>39</v>
      </c>
      <c r="J87" s="90">
        <v>10.34</v>
      </c>
      <c r="K87" s="90"/>
      <c r="L87" s="91">
        <f>2+0.5</f>
        <v>2.5</v>
      </c>
      <c r="M87" s="3"/>
    </row>
    <row r="88" spans="1:13" ht="28.9" customHeight="1" x14ac:dyDescent="0.25">
      <c r="A88" s="81">
        <v>7026</v>
      </c>
      <c r="B88" s="86" t="s">
        <v>2094</v>
      </c>
      <c r="C88" s="3"/>
      <c r="D88" s="87">
        <v>42368</v>
      </c>
      <c r="E88" s="87">
        <v>42376</v>
      </c>
      <c r="F88" s="88"/>
      <c r="G88" s="3" t="s">
        <v>2095</v>
      </c>
      <c r="H88" s="89" t="s">
        <v>52</v>
      </c>
      <c r="I88" s="3"/>
      <c r="J88" s="90"/>
      <c r="K88" s="90"/>
      <c r="L88" s="91"/>
      <c r="M88" s="3"/>
    </row>
    <row r="89" spans="1:13" ht="28.9" customHeight="1" x14ac:dyDescent="0.25">
      <c r="A89" s="81">
        <v>7027</v>
      </c>
      <c r="B89" s="86" t="s">
        <v>2092</v>
      </c>
      <c r="C89" s="3"/>
      <c r="D89" s="87">
        <v>42369</v>
      </c>
      <c r="E89" s="87">
        <v>42377</v>
      </c>
      <c r="F89" s="88"/>
      <c r="G89" s="3" t="s">
        <v>2093</v>
      </c>
      <c r="H89" s="89" t="s">
        <v>52</v>
      </c>
      <c r="I89" s="3"/>
      <c r="J89" s="90"/>
      <c r="K89" s="90"/>
      <c r="L89" s="91"/>
      <c r="M89" s="3"/>
    </row>
    <row r="90" spans="1:13" ht="28.9" customHeight="1" x14ac:dyDescent="0.25">
      <c r="A90" s="85"/>
      <c r="B90" s="38"/>
      <c r="C90" s="4"/>
      <c r="D90" s="5"/>
      <c r="E90" s="5"/>
      <c r="F90" s="6"/>
      <c r="G90" s="4"/>
      <c r="H90" s="22"/>
      <c r="I90" s="4"/>
      <c r="J90" s="7"/>
      <c r="K90" s="7"/>
      <c r="L90" s="34"/>
      <c r="M90" s="4"/>
    </row>
    <row r="91" spans="1:13" ht="28.9" customHeight="1" x14ac:dyDescent="0.25">
      <c r="A91" s="99" t="s">
        <v>61</v>
      </c>
      <c r="B91" s="38"/>
      <c r="C91" s="4"/>
      <c r="D91" s="5"/>
      <c r="E91" s="5"/>
      <c r="F91" s="6"/>
      <c r="G91" s="4"/>
      <c r="H91" s="22"/>
      <c r="I91" s="4"/>
      <c r="J91" s="7">
        <f>+SUM(J3:J89)</f>
        <v>229.26000000000002</v>
      </c>
      <c r="K91" s="7"/>
      <c r="L91" s="7">
        <f>+SUM(L3:L89)*26</f>
        <v>3822</v>
      </c>
      <c r="M91" s="7">
        <f>+SUM(M3:M89)*26</f>
        <v>13</v>
      </c>
    </row>
    <row r="92" spans="1:13" ht="28.9" customHeight="1" x14ac:dyDescent="0.25">
      <c r="A92" s="85"/>
      <c r="B92" s="38"/>
      <c r="C92" s="4"/>
      <c r="D92" s="5"/>
      <c r="E92" s="5"/>
      <c r="F92" s="6"/>
      <c r="G92" s="4"/>
      <c r="H92" s="22"/>
      <c r="I92" s="4"/>
      <c r="J92" s="7"/>
      <c r="K92" s="7"/>
      <c r="L92" s="34"/>
      <c r="M92" s="4"/>
    </row>
    <row r="93" spans="1:13" ht="28.9" customHeight="1" x14ac:dyDescent="0.25">
      <c r="A93" s="85"/>
      <c r="B93" s="38"/>
      <c r="C93" s="4"/>
      <c r="D93" s="5"/>
      <c r="E93" s="5"/>
      <c r="F93" s="6"/>
      <c r="G93" s="4"/>
      <c r="H93" s="22"/>
      <c r="I93" s="4"/>
      <c r="J93" s="7"/>
      <c r="K93" s="7"/>
      <c r="L93" s="34"/>
      <c r="M93" s="4"/>
    </row>
    <row r="94" spans="1:13" ht="28.9" customHeight="1" x14ac:dyDescent="0.25">
      <c r="A94" s="85"/>
      <c r="B94" s="38"/>
      <c r="C94" s="4"/>
      <c r="D94" s="5"/>
      <c r="E94" s="5"/>
      <c r="F94" s="6"/>
      <c r="G94" s="4"/>
      <c r="H94" s="22"/>
      <c r="I94" s="4"/>
      <c r="J94" s="7"/>
      <c r="K94" s="7"/>
      <c r="L94" s="34"/>
      <c r="M94" s="4"/>
    </row>
    <row r="95" spans="1:13" ht="28.9" customHeight="1" x14ac:dyDescent="0.25">
      <c r="A95" s="85"/>
      <c r="B95" s="38"/>
      <c r="C95" s="4"/>
      <c r="D95" s="5"/>
      <c r="E95" s="5"/>
      <c r="F95" s="6"/>
      <c r="G95" s="4"/>
      <c r="H95" s="22"/>
      <c r="I95" s="4"/>
      <c r="J95" s="7"/>
      <c r="K95" s="7"/>
      <c r="L95" s="34"/>
      <c r="M95" s="4"/>
    </row>
    <row r="96" spans="1:13" ht="28.9" customHeight="1" x14ac:dyDescent="0.25">
      <c r="A96" s="85"/>
      <c r="B96" s="38"/>
      <c r="C96" s="4"/>
      <c r="D96" s="5"/>
      <c r="E96" s="5"/>
      <c r="F96" s="6"/>
      <c r="G96" s="4"/>
      <c r="H96" s="22"/>
      <c r="I96" s="4"/>
      <c r="J96" s="7"/>
      <c r="K96" s="7"/>
      <c r="L96" s="34"/>
      <c r="M96" s="4"/>
    </row>
    <row r="97" spans="1:13" ht="28.9" customHeight="1" x14ac:dyDescent="0.25">
      <c r="A97" s="85"/>
      <c r="B97" s="38"/>
      <c r="C97" s="4"/>
      <c r="D97" s="5"/>
      <c r="E97" s="5"/>
      <c r="F97" s="6"/>
      <c r="G97" s="4"/>
      <c r="H97" s="22"/>
      <c r="I97" s="4"/>
      <c r="J97" s="7"/>
      <c r="K97" s="7"/>
      <c r="L97" s="34"/>
      <c r="M97" s="4"/>
    </row>
    <row r="98" spans="1:13" ht="28.9" customHeight="1" x14ac:dyDescent="0.25">
      <c r="A98" s="85"/>
      <c r="B98" s="38"/>
      <c r="C98" s="4"/>
      <c r="D98" s="5"/>
      <c r="E98" s="5"/>
      <c r="F98" s="6"/>
      <c r="G98" s="4"/>
      <c r="H98" s="22"/>
      <c r="I98" s="4"/>
      <c r="J98" s="7"/>
      <c r="K98" s="7"/>
      <c r="L98" s="34"/>
      <c r="M98" s="4"/>
    </row>
    <row r="99" spans="1:13" ht="28.9" customHeight="1" x14ac:dyDescent="0.25">
      <c r="A99" s="85"/>
      <c r="B99" s="38"/>
      <c r="C99" s="4"/>
      <c r="D99" s="5"/>
      <c r="E99" s="5"/>
      <c r="F99" s="6"/>
      <c r="G99" s="4"/>
      <c r="H99" s="22"/>
      <c r="I99" s="4"/>
      <c r="J99" s="7"/>
      <c r="K99" s="7"/>
      <c r="L99" s="34"/>
      <c r="M99" s="4"/>
    </row>
    <row r="100" spans="1:13" ht="28.9" customHeight="1" x14ac:dyDescent="0.25">
      <c r="A100" s="85"/>
      <c r="B100" s="38"/>
      <c r="C100" s="4"/>
      <c r="D100" s="5"/>
      <c r="E100" s="5"/>
      <c r="F100" s="6"/>
      <c r="G100" s="4"/>
      <c r="H100" s="22"/>
      <c r="I100" s="4"/>
      <c r="J100" s="7"/>
      <c r="K100" s="7"/>
      <c r="L100" s="34"/>
      <c r="M100" s="4"/>
    </row>
    <row r="101" spans="1:13" ht="28.9" customHeight="1" x14ac:dyDescent="0.25">
      <c r="A101" s="85"/>
      <c r="B101" s="38"/>
      <c r="C101" s="4"/>
      <c r="D101" s="5"/>
      <c r="E101" s="5"/>
      <c r="F101" s="6"/>
      <c r="G101" s="4"/>
      <c r="H101" s="22"/>
      <c r="I101" s="4"/>
      <c r="J101" s="7"/>
      <c r="K101" s="7"/>
      <c r="L101" s="34"/>
      <c r="M101" s="4"/>
    </row>
    <row r="102" spans="1:13" ht="28.9" customHeight="1" x14ac:dyDescent="0.25">
      <c r="A102" s="85"/>
      <c r="B102" s="38"/>
      <c r="C102" s="4"/>
      <c r="D102" s="5"/>
      <c r="E102" s="5"/>
      <c r="F102" s="6"/>
      <c r="G102" s="4"/>
      <c r="H102" s="22"/>
      <c r="I102" s="4"/>
      <c r="J102" s="7"/>
      <c r="K102" s="7"/>
      <c r="L102" s="34"/>
      <c r="M102" s="4"/>
    </row>
    <row r="103" spans="1:13" ht="28.9" customHeight="1" x14ac:dyDescent="0.25">
      <c r="A103" s="85"/>
      <c r="B103" s="38"/>
      <c r="C103" s="4"/>
      <c r="D103" s="5"/>
      <c r="E103" s="5"/>
      <c r="F103" s="6"/>
      <c r="G103" s="4"/>
      <c r="H103" s="22"/>
      <c r="I103" s="4"/>
      <c r="J103" s="7"/>
      <c r="K103" s="7"/>
      <c r="L103" s="34"/>
      <c r="M103" s="4"/>
    </row>
    <row r="104" spans="1:13" ht="28.9" customHeight="1" x14ac:dyDescent="0.25">
      <c r="A104" s="85"/>
      <c r="B104" s="38"/>
      <c r="C104" s="4"/>
      <c r="D104" s="5"/>
      <c r="E104" s="5"/>
      <c r="F104" s="6"/>
      <c r="G104" s="4"/>
      <c r="H104" s="22"/>
      <c r="I104" s="4"/>
      <c r="J104" s="7"/>
      <c r="K104" s="7"/>
      <c r="L104" s="34"/>
      <c r="M104" s="4"/>
    </row>
    <row r="105" spans="1:13" ht="28.9" customHeight="1" x14ac:dyDescent="0.25">
      <c r="A105" s="85"/>
      <c r="B105" s="38"/>
      <c r="C105" s="4"/>
      <c r="D105" s="5"/>
      <c r="E105" s="5"/>
      <c r="F105" s="6"/>
      <c r="G105" s="4"/>
      <c r="H105" s="22"/>
      <c r="I105" s="4"/>
      <c r="J105" s="7"/>
      <c r="K105" s="7"/>
      <c r="L105" s="34"/>
      <c r="M105" s="4"/>
    </row>
    <row r="106" spans="1:13" ht="28.9" customHeight="1" x14ac:dyDescent="0.25">
      <c r="A106" s="85"/>
      <c r="B106" s="38"/>
      <c r="C106" s="4"/>
      <c r="D106" s="5"/>
      <c r="E106" s="5"/>
      <c r="F106" s="6"/>
      <c r="G106" s="4"/>
      <c r="H106" s="22"/>
      <c r="I106" s="4"/>
      <c r="J106" s="7"/>
      <c r="K106" s="7"/>
      <c r="L106" s="34"/>
      <c r="M106" s="4"/>
    </row>
    <row r="107" spans="1:13" ht="28.9" customHeight="1" x14ac:dyDescent="0.25">
      <c r="A107" s="85"/>
      <c r="B107" s="38"/>
      <c r="C107" s="4"/>
      <c r="D107" s="5"/>
      <c r="E107" s="5"/>
      <c r="F107" s="6"/>
      <c r="G107" s="4"/>
      <c r="H107" s="22"/>
      <c r="I107" s="4"/>
      <c r="J107" s="7"/>
      <c r="K107" s="7"/>
      <c r="L107" s="34"/>
      <c r="M107" s="4"/>
    </row>
    <row r="108" spans="1:13" ht="28.9" customHeight="1" x14ac:dyDescent="0.25">
      <c r="A108" s="85"/>
      <c r="B108" s="38"/>
      <c r="C108" s="4"/>
      <c r="D108" s="5"/>
      <c r="E108" s="5"/>
      <c r="F108" s="6"/>
      <c r="G108" s="4"/>
      <c r="H108" s="22"/>
      <c r="I108" s="4"/>
      <c r="J108" s="7"/>
      <c r="K108" s="7"/>
      <c r="L108" s="34"/>
      <c r="M108" s="4"/>
    </row>
    <row r="109" spans="1:13" ht="28.9" customHeight="1" x14ac:dyDescent="0.25">
      <c r="A109" s="85"/>
      <c r="B109" s="38"/>
      <c r="C109" s="4"/>
      <c r="D109" s="5"/>
      <c r="E109" s="5"/>
      <c r="F109" s="6"/>
      <c r="G109" s="4"/>
      <c r="H109" s="22"/>
      <c r="I109" s="4"/>
      <c r="J109" s="7"/>
      <c r="K109" s="7"/>
      <c r="L109" s="34"/>
      <c r="M109" s="4"/>
    </row>
    <row r="110" spans="1:13" ht="28.9" customHeight="1" x14ac:dyDescent="0.25">
      <c r="A110" s="85"/>
      <c r="B110" s="38"/>
      <c r="C110" s="4"/>
      <c r="D110" s="5"/>
      <c r="E110" s="5"/>
      <c r="F110" s="6"/>
      <c r="G110" s="4"/>
      <c r="H110" s="22"/>
      <c r="I110" s="4"/>
      <c r="J110" s="7"/>
      <c r="K110" s="7"/>
      <c r="L110" s="34"/>
      <c r="M110" s="4"/>
    </row>
    <row r="111" spans="1:13" ht="28.9" customHeight="1" x14ac:dyDescent="0.25">
      <c r="A111" s="85"/>
      <c r="B111" s="38"/>
      <c r="C111" s="4"/>
      <c r="D111" s="5"/>
      <c r="E111" s="5"/>
      <c r="F111" s="6"/>
      <c r="G111" s="4"/>
      <c r="H111" s="22"/>
      <c r="I111" s="4"/>
      <c r="J111" s="7"/>
      <c r="K111" s="7"/>
      <c r="L111" s="34"/>
      <c r="M111" s="4"/>
    </row>
    <row r="112" spans="1:13" ht="28.9" customHeight="1" x14ac:dyDescent="0.25">
      <c r="A112" s="85"/>
      <c r="B112" s="38"/>
      <c r="C112" s="4"/>
      <c r="D112" s="5"/>
      <c r="E112" s="5"/>
      <c r="F112" s="6"/>
      <c r="G112" s="4"/>
      <c r="H112" s="22"/>
      <c r="I112" s="4"/>
      <c r="J112" s="7"/>
      <c r="K112" s="7"/>
      <c r="L112" s="34"/>
      <c r="M112" s="4"/>
    </row>
    <row r="113" spans="1:13" ht="28.9" customHeight="1" x14ac:dyDescent="0.25">
      <c r="A113" s="85"/>
      <c r="B113" s="38"/>
      <c r="C113" s="4"/>
      <c r="D113" s="5"/>
      <c r="E113" s="5"/>
      <c r="F113" s="6"/>
      <c r="G113" s="4"/>
      <c r="H113" s="22"/>
      <c r="I113" s="4"/>
      <c r="J113" s="7"/>
      <c r="K113" s="7"/>
      <c r="L113" s="34"/>
      <c r="M113" s="4"/>
    </row>
    <row r="114" spans="1:13" ht="28.9" customHeight="1" x14ac:dyDescent="0.25">
      <c r="A114" s="85"/>
      <c r="B114" s="38"/>
      <c r="C114" s="4"/>
      <c r="D114" s="5"/>
      <c r="E114" s="5"/>
      <c r="F114" s="6"/>
      <c r="G114" s="4"/>
      <c r="H114" s="22"/>
      <c r="I114" s="4"/>
      <c r="J114" s="7"/>
      <c r="K114" s="7"/>
      <c r="L114" s="34"/>
      <c r="M114" s="4"/>
    </row>
    <row r="115" spans="1:13" ht="28.9" customHeight="1" x14ac:dyDescent="0.25">
      <c r="A115" s="85"/>
      <c r="B115" s="38"/>
      <c r="C115" s="4"/>
      <c r="D115" s="5"/>
      <c r="E115" s="5"/>
      <c r="F115" s="6"/>
      <c r="G115" s="4"/>
      <c r="H115" s="22"/>
      <c r="I115" s="4"/>
      <c r="J115" s="7"/>
      <c r="K115" s="7"/>
      <c r="L115" s="34"/>
      <c r="M115" s="4"/>
    </row>
    <row r="116" spans="1:13" ht="28.9" customHeight="1" x14ac:dyDescent="0.25">
      <c r="A116" s="85"/>
      <c r="B116" s="38"/>
      <c r="C116" s="4"/>
      <c r="D116" s="5"/>
      <c r="E116" s="5"/>
      <c r="F116" s="6"/>
      <c r="G116" s="4"/>
      <c r="H116" s="22"/>
      <c r="I116" s="4"/>
      <c r="J116" s="7"/>
      <c r="K116" s="7"/>
      <c r="L116" s="34"/>
      <c r="M116" s="4"/>
    </row>
    <row r="117" spans="1:13" ht="28.9" customHeight="1" x14ac:dyDescent="0.25">
      <c r="A117" s="85"/>
      <c r="B117" s="38"/>
      <c r="C117" s="4"/>
      <c r="D117" s="5"/>
      <c r="E117" s="5"/>
      <c r="F117" s="6"/>
      <c r="G117" s="4"/>
      <c r="H117" s="22"/>
      <c r="I117" s="4"/>
      <c r="J117" s="7"/>
      <c r="K117" s="7"/>
      <c r="L117" s="34"/>
      <c r="M117" s="4"/>
    </row>
    <row r="118" spans="1:13" ht="28.9" customHeight="1" x14ac:dyDescent="0.25">
      <c r="A118" s="85"/>
      <c r="B118" s="38"/>
      <c r="C118" s="4"/>
      <c r="D118" s="5"/>
      <c r="E118" s="5"/>
      <c r="F118" s="6"/>
      <c r="G118" s="4"/>
      <c r="H118" s="22"/>
      <c r="I118" s="4"/>
      <c r="J118" s="7"/>
      <c r="K118" s="7"/>
      <c r="L118" s="34"/>
      <c r="M118" s="4"/>
    </row>
    <row r="119" spans="1:13" ht="28.9" customHeight="1" x14ac:dyDescent="0.25">
      <c r="A119" s="85"/>
      <c r="B119" s="38"/>
      <c r="C119" s="4"/>
      <c r="D119" s="5"/>
      <c r="E119" s="5"/>
      <c r="F119" s="6"/>
      <c r="G119" s="4"/>
      <c r="H119" s="22"/>
      <c r="I119" s="4"/>
      <c r="J119" s="7"/>
      <c r="K119" s="7"/>
      <c r="L119" s="34"/>
      <c r="M119" s="4"/>
    </row>
    <row r="120" spans="1:13" ht="28.9" customHeight="1" x14ac:dyDescent="0.25">
      <c r="A120" s="85"/>
      <c r="B120" s="38"/>
      <c r="C120" s="4"/>
      <c r="D120" s="5"/>
      <c r="E120" s="5"/>
      <c r="F120" s="6"/>
      <c r="G120" s="4"/>
      <c r="H120" s="22"/>
      <c r="I120" s="4"/>
      <c r="J120" s="7"/>
      <c r="K120" s="7"/>
      <c r="L120" s="34"/>
      <c r="M120" s="4"/>
    </row>
    <row r="121" spans="1:13" ht="28.9" customHeight="1" x14ac:dyDescent="0.25">
      <c r="A121" s="85"/>
      <c r="B121" s="38"/>
      <c r="C121" s="4"/>
      <c r="D121" s="5"/>
      <c r="E121" s="5"/>
      <c r="F121" s="6"/>
      <c r="G121" s="4"/>
      <c r="H121" s="22"/>
      <c r="I121" s="4"/>
      <c r="J121" s="7"/>
      <c r="K121" s="7"/>
      <c r="L121" s="34"/>
      <c r="M121" s="4"/>
    </row>
    <row r="122" spans="1:13" ht="28.9" customHeight="1" x14ac:dyDescent="0.25">
      <c r="A122" s="99" t="s">
        <v>61</v>
      </c>
      <c r="B122" s="38"/>
      <c r="C122" s="4"/>
      <c r="D122" s="5"/>
      <c r="E122" s="5"/>
      <c r="F122" s="6"/>
      <c r="G122" s="4"/>
      <c r="H122" s="22"/>
      <c r="I122" s="4"/>
      <c r="J122" s="7">
        <f>+SUM(J121:J121)</f>
        <v>0</v>
      </c>
      <c r="K122" s="7"/>
      <c r="L122" s="7">
        <f>+SUM(L121:L121)*26</f>
        <v>0</v>
      </c>
      <c r="M122" s="7">
        <f>+SUM(M121:M121)*26</f>
        <v>0</v>
      </c>
    </row>
  </sheetData>
  <sheetProtection algorithmName="SHA-512" hashValue="2H/7nhS2TWHD7em12vyxKWzJxJHlC3jm05wsfLM6vAoeqqae7FgQIjjp0s0iOSHIDyv20nTtoEZyYdPnU5eXSg==" saltValue="ax/uPX4T2hYrsTk3KooSWQ==" spinCount="100000" sheet="1" selectLockedCells="1" sort="0" autoFilter="0" selectUnlockedCells="1"/>
  <dataValidations count="3">
    <dataValidation type="list" allowBlank="1" showErrorMessage="1" sqref="I2">
      <formula1>$J$356:$J$417</formula1>
    </dataValidation>
    <dataValidation type="textLength" allowBlank="1" showInputMessage="1" showErrorMessage="1" error="This cell is limited to 95 characters.  Please revise your entry.  Thank you." sqref="G3:G122">
      <formula1>1</formula1>
      <formula2>95</formula2>
    </dataValidation>
    <dataValidation type="list" allowBlank="1" showInputMessage="1" showErrorMessage="1" sqref="K3:K122 H3:I122">
      <formula1>#REF!</formula1>
    </dataValidation>
  </dataValidations>
  <pageMargins left="0.7" right="0.7" top="0.75" bottom="0.75" header="0.3" footer="0.3"/>
  <pageSetup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1"/>
  <sheetViews>
    <sheetView zoomScale="85" zoomScaleNormal="85" workbookViewId="0">
      <selection activeCell="N1" sqref="N1:N1048576"/>
    </sheetView>
  </sheetViews>
  <sheetFormatPr defaultRowHeight="15" x14ac:dyDescent="0.25"/>
  <cols>
    <col min="1" max="1" width="12.85546875" customWidth="1"/>
    <col min="2" max="2" width="17.140625" customWidth="1"/>
    <col min="3" max="3" width="17" customWidth="1"/>
    <col min="4" max="4" width="14.42578125" customWidth="1"/>
    <col min="5" max="6" width="11.140625" customWidth="1"/>
    <col min="7" max="7" width="39.140625" customWidth="1"/>
    <col min="8" max="8" width="10.85546875" customWidth="1"/>
    <col min="9" max="9" width="15.140625" customWidth="1"/>
    <col min="10" max="11" width="9.140625" customWidth="1"/>
    <col min="12" max="12" width="15.42578125" customWidth="1"/>
    <col min="13" max="13" width="11.7109375" customWidth="1"/>
  </cols>
  <sheetData>
    <row r="1" spans="1:13" ht="28.9" customHeight="1" x14ac:dyDescent="0.25">
      <c r="A1" s="52" t="s">
        <v>210</v>
      </c>
      <c r="B1" s="36"/>
      <c r="C1" s="9"/>
      <c r="D1" s="10"/>
      <c r="E1" s="10"/>
      <c r="F1" s="11"/>
      <c r="G1" s="12"/>
      <c r="H1" s="1"/>
      <c r="I1" s="13"/>
      <c r="J1" s="14"/>
      <c r="K1" s="14"/>
      <c r="L1" s="32"/>
      <c r="M1" s="1"/>
    </row>
    <row r="2" spans="1:13" ht="28.9" customHeight="1" x14ac:dyDescent="0.25">
      <c r="A2" s="53" t="s">
        <v>0</v>
      </c>
      <c r="B2" s="37" t="s">
        <v>2</v>
      </c>
      <c r="C2" s="16" t="s">
        <v>1</v>
      </c>
      <c r="D2" s="17" t="s">
        <v>45</v>
      </c>
      <c r="E2" s="17" t="s">
        <v>46</v>
      </c>
      <c r="F2" s="17" t="s">
        <v>53</v>
      </c>
      <c r="G2" s="16" t="s">
        <v>47</v>
      </c>
      <c r="H2" s="16" t="s">
        <v>19</v>
      </c>
      <c r="I2" s="16" t="s">
        <v>3</v>
      </c>
      <c r="J2" s="18" t="s">
        <v>4</v>
      </c>
      <c r="K2" s="18" t="s">
        <v>16</v>
      </c>
      <c r="L2" s="33" t="s">
        <v>17</v>
      </c>
      <c r="M2" s="16" t="s">
        <v>18</v>
      </c>
    </row>
    <row r="3" spans="1:13" s="51" customFormat="1" ht="28.9" customHeight="1" x14ac:dyDescent="0.25">
      <c r="A3" s="81">
        <v>6080</v>
      </c>
      <c r="B3" s="86" t="s">
        <v>177</v>
      </c>
      <c r="C3" s="3"/>
      <c r="D3" s="87">
        <v>42037</v>
      </c>
      <c r="E3" s="87">
        <v>42044</v>
      </c>
      <c r="F3" s="88"/>
      <c r="G3" s="3" t="s">
        <v>250</v>
      </c>
      <c r="H3" s="89" t="s">
        <v>24</v>
      </c>
      <c r="I3" s="3" t="s">
        <v>37</v>
      </c>
      <c r="J3" s="90">
        <v>10.29</v>
      </c>
      <c r="K3" s="90" t="s">
        <v>42</v>
      </c>
      <c r="L3" s="91">
        <v>1</v>
      </c>
      <c r="M3" s="3"/>
    </row>
    <row r="4" spans="1:13" s="51" customFormat="1" ht="28.9" customHeight="1" x14ac:dyDescent="0.25">
      <c r="A4" s="81">
        <v>6081</v>
      </c>
      <c r="B4" s="86" t="s">
        <v>251</v>
      </c>
      <c r="C4" s="3" t="s">
        <v>258</v>
      </c>
      <c r="D4" s="87">
        <v>42037</v>
      </c>
      <c r="E4" s="87">
        <v>42074</v>
      </c>
      <c r="F4" s="88">
        <v>42065</v>
      </c>
      <c r="G4" s="3" t="s">
        <v>252</v>
      </c>
      <c r="H4" s="89" t="s">
        <v>24</v>
      </c>
      <c r="I4" s="3" t="s">
        <v>37</v>
      </c>
      <c r="J4" s="90">
        <v>69.95</v>
      </c>
      <c r="K4" s="90" t="s">
        <v>42</v>
      </c>
      <c r="L4" s="91">
        <v>2</v>
      </c>
      <c r="M4" s="3"/>
    </row>
    <row r="5" spans="1:13" s="51" customFormat="1" ht="28.9" customHeight="1" x14ac:dyDescent="0.25">
      <c r="A5" s="82">
        <v>6082</v>
      </c>
      <c r="B5" s="86" t="s">
        <v>253</v>
      </c>
      <c r="C5" s="3"/>
      <c r="D5" s="87">
        <v>42037</v>
      </c>
      <c r="E5" s="87">
        <v>42074</v>
      </c>
      <c r="F5" s="88">
        <v>42065</v>
      </c>
      <c r="G5" s="3" t="s">
        <v>254</v>
      </c>
      <c r="H5" s="89" t="s">
        <v>52</v>
      </c>
      <c r="I5" s="3" t="s">
        <v>39</v>
      </c>
      <c r="J5" s="90">
        <v>17.579999999999998</v>
      </c>
      <c r="K5" s="90" t="s">
        <v>43</v>
      </c>
      <c r="L5" s="91"/>
      <c r="M5" s="3"/>
    </row>
    <row r="6" spans="1:13" s="51" customFormat="1" ht="28.9" customHeight="1" x14ac:dyDescent="0.25">
      <c r="A6" s="83">
        <v>6083</v>
      </c>
      <c r="B6" s="86" t="s">
        <v>255</v>
      </c>
      <c r="C6" s="3" t="s">
        <v>256</v>
      </c>
      <c r="D6" s="87">
        <v>42037</v>
      </c>
      <c r="E6" s="87">
        <v>42074</v>
      </c>
      <c r="F6" s="88">
        <v>42065</v>
      </c>
      <c r="G6" s="3" t="s">
        <v>257</v>
      </c>
      <c r="H6" s="89" t="s">
        <v>11</v>
      </c>
      <c r="I6" s="3" t="s">
        <v>38</v>
      </c>
      <c r="J6" s="90"/>
      <c r="K6" s="90"/>
      <c r="L6" s="91">
        <f>3+0.75</f>
        <v>3.75</v>
      </c>
      <c r="M6" s="3"/>
    </row>
    <row r="7" spans="1:13" s="51" customFormat="1" ht="28.9" customHeight="1" x14ac:dyDescent="0.25">
      <c r="A7" s="82">
        <v>6084</v>
      </c>
      <c r="B7" s="86" t="s">
        <v>259</v>
      </c>
      <c r="C7" s="3" t="s">
        <v>261</v>
      </c>
      <c r="D7" s="87">
        <v>42038</v>
      </c>
      <c r="E7" s="87">
        <v>42045</v>
      </c>
      <c r="F7" s="88"/>
      <c r="G7" s="3" t="s">
        <v>262</v>
      </c>
      <c r="H7" s="89" t="s">
        <v>5</v>
      </c>
      <c r="I7" s="3" t="s">
        <v>37</v>
      </c>
      <c r="J7" s="90"/>
      <c r="K7" s="90"/>
      <c r="L7" s="91">
        <f>2+0.75</f>
        <v>2.75</v>
      </c>
      <c r="M7" s="3"/>
    </row>
    <row r="8" spans="1:13" s="51" customFormat="1" ht="28.9" customHeight="1" x14ac:dyDescent="0.25">
      <c r="A8" s="81">
        <v>6085</v>
      </c>
      <c r="B8" s="86" t="s">
        <v>260</v>
      </c>
      <c r="C8" s="3" t="s">
        <v>263</v>
      </c>
      <c r="D8" s="87">
        <v>42038</v>
      </c>
      <c r="E8" s="87">
        <v>42045</v>
      </c>
      <c r="F8" s="88"/>
      <c r="G8" s="3" t="s">
        <v>264</v>
      </c>
      <c r="H8" s="89" t="s">
        <v>34</v>
      </c>
      <c r="I8" s="3" t="s">
        <v>37</v>
      </c>
      <c r="J8" s="90"/>
      <c r="K8" s="90"/>
      <c r="L8" s="91">
        <v>0.5</v>
      </c>
      <c r="M8" s="3"/>
    </row>
    <row r="9" spans="1:13" s="51" customFormat="1" ht="28.9" customHeight="1" x14ac:dyDescent="0.25">
      <c r="A9" s="81">
        <v>6086</v>
      </c>
      <c r="B9" s="86" t="s">
        <v>265</v>
      </c>
      <c r="C9" s="3" t="s">
        <v>275</v>
      </c>
      <c r="D9" s="87">
        <v>42039</v>
      </c>
      <c r="E9" s="87">
        <v>42046</v>
      </c>
      <c r="F9" s="88"/>
      <c r="G9" s="3" t="s">
        <v>267</v>
      </c>
      <c r="H9" s="89" t="s">
        <v>24</v>
      </c>
      <c r="I9" s="3" t="s">
        <v>37</v>
      </c>
      <c r="J9" s="90">
        <v>10.039999999999999</v>
      </c>
      <c r="K9" s="90" t="s">
        <v>42</v>
      </c>
      <c r="L9" s="91">
        <f>4+0.754</f>
        <v>4.7539999999999996</v>
      </c>
      <c r="M9" s="3">
        <f>0.5+0.25</f>
        <v>0.75</v>
      </c>
    </row>
    <row r="10" spans="1:13" s="51" customFormat="1" ht="28.9" customHeight="1" x14ac:dyDescent="0.25">
      <c r="A10" s="83">
        <v>6087</v>
      </c>
      <c r="B10" s="86" t="s">
        <v>265</v>
      </c>
      <c r="C10" s="3" t="s">
        <v>275</v>
      </c>
      <c r="D10" s="87">
        <v>42039</v>
      </c>
      <c r="E10" s="87">
        <v>42076</v>
      </c>
      <c r="F10" s="88">
        <v>42066</v>
      </c>
      <c r="G10" s="3" t="s">
        <v>268</v>
      </c>
      <c r="H10" s="89" t="s">
        <v>52</v>
      </c>
      <c r="I10" s="3" t="s">
        <v>37</v>
      </c>
      <c r="J10" s="90">
        <v>9.86</v>
      </c>
      <c r="K10" s="90" t="s">
        <v>42</v>
      </c>
      <c r="L10" s="91">
        <f>6+0.75</f>
        <v>6.75</v>
      </c>
      <c r="M10" s="3"/>
    </row>
    <row r="11" spans="1:13" s="51" customFormat="1" ht="28.9" customHeight="1" x14ac:dyDescent="0.25">
      <c r="A11" s="83">
        <v>6088</v>
      </c>
      <c r="B11" s="106" t="s">
        <v>266</v>
      </c>
      <c r="C11" s="107"/>
      <c r="D11" s="108">
        <v>42039</v>
      </c>
      <c r="E11" s="108">
        <v>42046</v>
      </c>
      <c r="F11" s="109"/>
      <c r="G11" s="107" t="s">
        <v>269</v>
      </c>
      <c r="H11" s="110" t="s">
        <v>22</v>
      </c>
      <c r="I11" s="107" t="s">
        <v>39</v>
      </c>
      <c r="J11" s="111">
        <v>10.039999999999999</v>
      </c>
      <c r="K11" s="111" t="s">
        <v>42</v>
      </c>
      <c r="L11" s="112">
        <f>1+0.75</f>
        <v>1.75</v>
      </c>
      <c r="M11" s="107"/>
    </row>
    <row r="12" spans="1:13" s="51" customFormat="1" ht="28.9" customHeight="1" x14ac:dyDescent="0.25">
      <c r="A12" s="82">
        <v>6089</v>
      </c>
      <c r="B12" s="106" t="s">
        <v>64</v>
      </c>
      <c r="C12" s="107"/>
      <c r="D12" s="108">
        <v>42039</v>
      </c>
      <c r="E12" s="108">
        <v>42046</v>
      </c>
      <c r="F12" s="109"/>
      <c r="G12" s="107" t="s">
        <v>270</v>
      </c>
      <c r="H12" s="110" t="s">
        <v>52</v>
      </c>
      <c r="I12" s="107" t="s">
        <v>37</v>
      </c>
      <c r="J12" s="111">
        <v>3.57</v>
      </c>
      <c r="K12" s="111" t="s">
        <v>42</v>
      </c>
      <c r="L12" s="112">
        <v>0.5</v>
      </c>
      <c r="M12" s="107"/>
    </row>
    <row r="13" spans="1:13" s="51" customFormat="1" ht="28.9" customHeight="1" x14ac:dyDescent="0.25">
      <c r="A13" s="82">
        <v>6090</v>
      </c>
      <c r="B13" s="106" t="s">
        <v>64</v>
      </c>
      <c r="C13" s="107"/>
      <c r="D13" s="108">
        <v>42039</v>
      </c>
      <c r="E13" s="108">
        <v>42046</v>
      </c>
      <c r="F13" s="109"/>
      <c r="G13" s="107" t="s">
        <v>271</v>
      </c>
      <c r="H13" s="110" t="s">
        <v>52</v>
      </c>
      <c r="I13" s="107" t="s">
        <v>41</v>
      </c>
      <c r="J13" s="111"/>
      <c r="K13" s="111"/>
      <c r="L13" s="112">
        <f>0.75+0.75</f>
        <v>1.5</v>
      </c>
      <c r="M13" s="107"/>
    </row>
    <row r="14" spans="1:13" s="51" customFormat="1" ht="28.9" customHeight="1" x14ac:dyDescent="0.25">
      <c r="A14" s="82">
        <v>6091</v>
      </c>
      <c r="B14" s="106" t="s">
        <v>64</v>
      </c>
      <c r="C14" s="107"/>
      <c r="D14" s="108">
        <v>42039</v>
      </c>
      <c r="E14" s="108">
        <v>42046</v>
      </c>
      <c r="F14" s="109"/>
      <c r="G14" s="107" t="s">
        <v>272</v>
      </c>
      <c r="H14" s="110" t="s">
        <v>52</v>
      </c>
      <c r="I14" s="107" t="s">
        <v>41</v>
      </c>
      <c r="J14" s="111"/>
      <c r="K14" s="111"/>
      <c r="L14" s="112">
        <f>0.75+0.75</f>
        <v>1.5</v>
      </c>
      <c r="M14" s="107"/>
    </row>
    <row r="15" spans="1:13" s="51" customFormat="1" ht="28.9" customHeight="1" x14ac:dyDescent="0.25">
      <c r="A15" s="82">
        <v>6092</v>
      </c>
      <c r="B15" s="106" t="s">
        <v>64</v>
      </c>
      <c r="C15" s="107"/>
      <c r="D15" s="108">
        <v>42039</v>
      </c>
      <c r="E15" s="108">
        <v>42046</v>
      </c>
      <c r="F15" s="109"/>
      <c r="G15" s="107" t="s">
        <v>273</v>
      </c>
      <c r="H15" s="110" t="s">
        <v>52</v>
      </c>
      <c r="I15" s="107" t="s">
        <v>41</v>
      </c>
      <c r="J15" s="111"/>
      <c r="K15" s="111"/>
      <c r="L15" s="112">
        <f>0.75+0.75</f>
        <v>1.5</v>
      </c>
      <c r="M15" s="107"/>
    </row>
    <row r="16" spans="1:13" s="51" customFormat="1" ht="28.9" customHeight="1" x14ac:dyDescent="0.25">
      <c r="A16" s="82">
        <v>6093</v>
      </c>
      <c r="B16" s="106" t="s">
        <v>64</v>
      </c>
      <c r="C16" s="107"/>
      <c r="D16" s="108">
        <v>42039</v>
      </c>
      <c r="E16" s="108">
        <v>42046</v>
      </c>
      <c r="F16" s="109"/>
      <c r="G16" s="107" t="s">
        <v>274</v>
      </c>
      <c r="H16" s="110" t="s">
        <v>52</v>
      </c>
      <c r="I16" s="107" t="s">
        <v>41</v>
      </c>
      <c r="J16" s="111"/>
      <c r="K16" s="111"/>
      <c r="L16" s="112">
        <f>0.75+0.75</f>
        <v>1.5</v>
      </c>
      <c r="M16" s="107"/>
    </row>
    <row r="17" spans="1:13" s="51" customFormat="1" ht="28.9" customHeight="1" x14ac:dyDescent="0.25">
      <c r="A17" s="83">
        <v>6094</v>
      </c>
      <c r="B17" s="86" t="s">
        <v>276</v>
      </c>
      <c r="C17" s="87" t="s">
        <v>57</v>
      </c>
      <c r="D17" s="87">
        <v>42040</v>
      </c>
      <c r="E17" s="87">
        <v>42047</v>
      </c>
      <c r="F17" s="88"/>
      <c r="G17" s="3" t="s">
        <v>277</v>
      </c>
      <c r="H17" s="89" t="s">
        <v>6</v>
      </c>
      <c r="I17" s="3" t="s">
        <v>37</v>
      </c>
      <c r="J17" s="90">
        <v>9.86</v>
      </c>
      <c r="K17" s="90" t="s">
        <v>42</v>
      </c>
      <c r="L17" s="91">
        <f>0.5+0.75</f>
        <v>1.25</v>
      </c>
      <c r="M17" s="3"/>
    </row>
    <row r="18" spans="1:13" s="51" customFormat="1" ht="28.9" customHeight="1" x14ac:dyDescent="0.25">
      <c r="A18" s="92">
        <v>6095</v>
      </c>
      <c r="B18" s="86" t="s">
        <v>278</v>
      </c>
      <c r="C18" s="3"/>
      <c r="D18" s="87">
        <v>42040</v>
      </c>
      <c r="E18" s="87">
        <v>42047</v>
      </c>
      <c r="F18" s="88"/>
      <c r="G18" s="3" t="s">
        <v>279</v>
      </c>
      <c r="H18" s="89" t="s">
        <v>6</v>
      </c>
      <c r="I18" s="3"/>
      <c r="J18" s="90"/>
      <c r="K18" s="90"/>
      <c r="L18" s="91">
        <f>0.5+0.75</f>
        <v>1.25</v>
      </c>
      <c r="M18" s="3"/>
    </row>
    <row r="19" spans="1:13" s="51" customFormat="1" ht="28.9" customHeight="1" x14ac:dyDescent="0.25">
      <c r="A19" s="84">
        <v>6096</v>
      </c>
      <c r="B19" s="86" t="s">
        <v>280</v>
      </c>
      <c r="C19" s="3"/>
      <c r="D19" s="87">
        <v>42041</v>
      </c>
      <c r="E19" s="87">
        <v>42048</v>
      </c>
      <c r="F19" s="88"/>
      <c r="G19" s="3" t="s">
        <v>281</v>
      </c>
      <c r="H19" s="89" t="s">
        <v>24</v>
      </c>
      <c r="I19" s="3" t="s">
        <v>37</v>
      </c>
      <c r="J19" s="90">
        <v>9.86</v>
      </c>
      <c r="K19" s="90" t="s">
        <v>42</v>
      </c>
      <c r="L19" s="91">
        <v>9.86</v>
      </c>
      <c r="M19" s="3"/>
    </row>
    <row r="20" spans="1:13" s="51" customFormat="1" ht="28.9" customHeight="1" x14ac:dyDescent="0.25">
      <c r="A20" s="81">
        <v>6097</v>
      </c>
      <c r="B20" s="86" t="s">
        <v>282</v>
      </c>
      <c r="C20" s="3"/>
      <c r="D20" s="87">
        <v>42041</v>
      </c>
      <c r="E20" s="87">
        <v>42048</v>
      </c>
      <c r="F20" s="88"/>
      <c r="G20" s="3" t="s">
        <v>283</v>
      </c>
      <c r="H20" s="89" t="s">
        <v>22</v>
      </c>
      <c r="I20" s="3" t="s">
        <v>39</v>
      </c>
      <c r="J20" s="90">
        <v>2.4</v>
      </c>
      <c r="K20" s="90" t="s">
        <v>42</v>
      </c>
      <c r="L20" s="91">
        <v>2.4</v>
      </c>
      <c r="M20" s="3"/>
    </row>
    <row r="21" spans="1:13" s="51" customFormat="1" ht="28.9" customHeight="1" x14ac:dyDescent="0.25">
      <c r="A21" s="102">
        <v>6098</v>
      </c>
      <c r="B21" s="86" t="s">
        <v>289</v>
      </c>
      <c r="C21" s="3"/>
      <c r="D21" s="87">
        <v>42040</v>
      </c>
      <c r="E21" s="87">
        <v>42047</v>
      </c>
      <c r="F21" s="88"/>
      <c r="G21" s="3" t="s">
        <v>290</v>
      </c>
      <c r="H21" s="89"/>
      <c r="I21" s="3"/>
      <c r="J21" s="90"/>
      <c r="K21" s="90"/>
      <c r="L21" s="91">
        <v>0.5</v>
      </c>
      <c r="M21" s="3"/>
    </row>
    <row r="22" spans="1:13" s="51" customFormat="1" ht="28.9" customHeight="1" x14ac:dyDescent="0.25">
      <c r="A22" s="83">
        <v>6099</v>
      </c>
      <c r="B22" s="86" t="s">
        <v>266</v>
      </c>
      <c r="C22" s="3"/>
      <c r="D22" s="87">
        <v>42041</v>
      </c>
      <c r="E22" s="87">
        <v>42048</v>
      </c>
      <c r="F22" s="88"/>
      <c r="G22" s="3" t="s">
        <v>295</v>
      </c>
      <c r="H22" s="89" t="s">
        <v>24</v>
      </c>
      <c r="I22" s="3" t="s">
        <v>39</v>
      </c>
      <c r="J22" s="90"/>
      <c r="K22" s="90"/>
      <c r="L22" s="91">
        <f>1+0.75</f>
        <v>1.75</v>
      </c>
      <c r="M22" s="3"/>
    </row>
    <row r="23" spans="1:13" s="51" customFormat="1" ht="28.9" customHeight="1" x14ac:dyDescent="0.25">
      <c r="A23" s="84">
        <v>6100</v>
      </c>
      <c r="B23" s="86" t="s">
        <v>291</v>
      </c>
      <c r="C23" s="3"/>
      <c r="D23" s="87">
        <v>42041</v>
      </c>
      <c r="E23" s="87">
        <v>42048</v>
      </c>
      <c r="F23" s="88"/>
      <c r="G23" s="3" t="s">
        <v>292</v>
      </c>
      <c r="H23" s="89" t="s">
        <v>20</v>
      </c>
      <c r="I23" s="3" t="s">
        <v>37</v>
      </c>
      <c r="J23" s="90"/>
      <c r="K23" s="90"/>
      <c r="L23" s="91">
        <f>0.5+0.5+0.75</f>
        <v>1.75</v>
      </c>
      <c r="M23" s="3"/>
    </row>
    <row r="24" spans="1:13" s="51" customFormat="1" ht="28.9" customHeight="1" x14ac:dyDescent="0.25">
      <c r="A24" s="93">
        <v>6101</v>
      </c>
      <c r="B24" s="86" t="s">
        <v>293</v>
      </c>
      <c r="C24" s="3"/>
      <c r="D24" s="87">
        <v>42041</v>
      </c>
      <c r="E24" s="87">
        <v>42048</v>
      </c>
      <c r="F24" s="88"/>
      <c r="G24" s="3" t="s">
        <v>294</v>
      </c>
      <c r="H24" s="89" t="s">
        <v>33</v>
      </c>
      <c r="I24" s="3" t="s">
        <v>37</v>
      </c>
      <c r="J24" s="90"/>
      <c r="K24" s="90"/>
      <c r="L24" s="91"/>
      <c r="M24" s="3"/>
    </row>
    <row r="25" spans="1:13" s="51" customFormat="1" ht="28.9" customHeight="1" x14ac:dyDescent="0.25">
      <c r="A25" s="92">
        <v>6102</v>
      </c>
      <c r="B25" s="86" t="s">
        <v>296</v>
      </c>
      <c r="C25" s="3"/>
      <c r="D25" s="87">
        <v>42045</v>
      </c>
      <c r="E25" s="87">
        <v>42083</v>
      </c>
      <c r="F25" s="88">
        <v>42073</v>
      </c>
      <c r="G25" s="3" t="s">
        <v>311</v>
      </c>
      <c r="H25" s="89" t="s">
        <v>6</v>
      </c>
      <c r="I25" s="3" t="s">
        <v>39</v>
      </c>
      <c r="J25" s="90">
        <v>9.86</v>
      </c>
      <c r="K25" s="90" t="s">
        <v>43</v>
      </c>
      <c r="L25" s="91">
        <f>1+0.75</f>
        <v>1.75</v>
      </c>
      <c r="M25" s="3"/>
    </row>
    <row r="26" spans="1:13" s="51" customFormat="1" ht="28.9" customHeight="1" x14ac:dyDescent="0.25">
      <c r="A26" s="104">
        <v>6103</v>
      </c>
      <c r="B26" s="86" t="s">
        <v>297</v>
      </c>
      <c r="C26" s="3"/>
      <c r="D26" s="87">
        <v>42044</v>
      </c>
      <c r="E26" s="87">
        <v>42052</v>
      </c>
      <c r="F26" s="88"/>
      <c r="G26" s="3" t="s">
        <v>298</v>
      </c>
      <c r="H26" s="89"/>
      <c r="I26" s="3"/>
      <c r="J26" s="90"/>
      <c r="K26" s="90"/>
      <c r="L26" s="91">
        <v>0.5</v>
      </c>
      <c r="M26" s="3"/>
    </row>
    <row r="27" spans="1:13" s="51" customFormat="1" ht="28.9" customHeight="1" x14ac:dyDescent="0.25">
      <c r="A27" s="92">
        <v>6104</v>
      </c>
      <c r="B27" s="86" t="s">
        <v>222</v>
      </c>
      <c r="C27" s="3"/>
      <c r="D27" s="87">
        <v>42044</v>
      </c>
      <c r="E27" s="87">
        <v>42082</v>
      </c>
      <c r="F27" s="88">
        <v>42072</v>
      </c>
      <c r="G27" s="3" t="s">
        <v>299</v>
      </c>
      <c r="H27" s="89" t="s">
        <v>21</v>
      </c>
      <c r="I27" s="3" t="s">
        <v>39</v>
      </c>
      <c r="J27" s="90">
        <v>9.86</v>
      </c>
      <c r="K27" s="90" t="s">
        <v>42</v>
      </c>
      <c r="L27" s="91">
        <f>2+0.75</f>
        <v>2.75</v>
      </c>
      <c r="M27" s="3"/>
    </row>
    <row r="28" spans="1:13" s="51" customFormat="1" ht="28.9" customHeight="1" x14ac:dyDescent="0.25">
      <c r="A28" s="93">
        <v>6105</v>
      </c>
      <c r="B28" s="86" t="s">
        <v>222</v>
      </c>
      <c r="C28" s="3"/>
      <c r="D28" s="87">
        <v>42044</v>
      </c>
      <c r="E28" s="87">
        <v>42052</v>
      </c>
      <c r="F28" s="88"/>
      <c r="G28" s="3" t="s">
        <v>300</v>
      </c>
      <c r="H28" s="89" t="s">
        <v>23</v>
      </c>
      <c r="I28" s="3" t="s">
        <v>39</v>
      </c>
      <c r="J28" s="90">
        <v>9.86</v>
      </c>
      <c r="K28" s="90" t="s">
        <v>42</v>
      </c>
      <c r="L28" s="91">
        <f>0.5+0.5</f>
        <v>1</v>
      </c>
      <c r="M28" s="3"/>
    </row>
    <row r="29" spans="1:13" s="51" customFormat="1" ht="28.9" customHeight="1" x14ac:dyDescent="0.25">
      <c r="A29" s="84">
        <v>6106</v>
      </c>
      <c r="B29" s="86" t="s">
        <v>119</v>
      </c>
      <c r="C29" s="3" t="s">
        <v>124</v>
      </c>
      <c r="D29" s="87">
        <v>42044</v>
      </c>
      <c r="E29" s="87">
        <v>42052</v>
      </c>
      <c r="F29" s="88"/>
      <c r="G29" s="3" t="s">
        <v>301</v>
      </c>
      <c r="H29" s="89" t="s">
        <v>25</v>
      </c>
      <c r="I29" s="3" t="s">
        <v>41</v>
      </c>
      <c r="J29" s="90"/>
      <c r="K29" s="90"/>
      <c r="L29" s="91">
        <f>0.5+0.5</f>
        <v>1</v>
      </c>
      <c r="M29" s="3"/>
    </row>
    <row r="30" spans="1:13" s="51" customFormat="1" ht="28.9" customHeight="1" x14ac:dyDescent="0.25">
      <c r="A30" s="93">
        <v>6107</v>
      </c>
      <c r="B30" s="86" t="s">
        <v>302</v>
      </c>
      <c r="C30" s="3" t="s">
        <v>303</v>
      </c>
      <c r="D30" s="87">
        <v>42044</v>
      </c>
      <c r="E30" s="87">
        <v>42052</v>
      </c>
      <c r="F30" s="88"/>
      <c r="G30" s="3" t="s">
        <v>305</v>
      </c>
      <c r="H30" s="89" t="s">
        <v>24</v>
      </c>
      <c r="I30" s="3" t="s">
        <v>37</v>
      </c>
      <c r="J30" s="90">
        <v>61.55</v>
      </c>
      <c r="K30" s="90" t="s">
        <v>42</v>
      </c>
      <c r="L30" s="91">
        <f>2+0.75</f>
        <v>2.75</v>
      </c>
      <c r="M30" s="3"/>
    </row>
    <row r="31" spans="1:13" s="51" customFormat="1" ht="28.9" customHeight="1" x14ac:dyDescent="0.25">
      <c r="A31" s="92">
        <v>6108</v>
      </c>
      <c r="B31" s="86" t="s">
        <v>304</v>
      </c>
      <c r="C31" s="3" t="s">
        <v>306</v>
      </c>
      <c r="D31" s="87">
        <v>42044</v>
      </c>
      <c r="E31" s="87">
        <v>42052</v>
      </c>
      <c r="F31" s="88"/>
      <c r="G31" s="3" t="s">
        <v>307</v>
      </c>
      <c r="H31" s="89" t="s">
        <v>24</v>
      </c>
      <c r="I31" s="3" t="s">
        <v>37</v>
      </c>
      <c r="J31" s="90">
        <v>17.95</v>
      </c>
      <c r="K31" s="90" t="s">
        <v>42</v>
      </c>
      <c r="L31" s="91">
        <f>3+0.75</f>
        <v>3.75</v>
      </c>
      <c r="M31" s="3"/>
    </row>
    <row r="32" spans="1:13" s="51" customFormat="1" ht="28.9" customHeight="1" x14ac:dyDescent="0.25">
      <c r="A32" s="84">
        <v>6109</v>
      </c>
      <c r="B32" s="86" t="s">
        <v>119</v>
      </c>
      <c r="C32" s="3" t="s">
        <v>124</v>
      </c>
      <c r="D32" s="87">
        <v>42044</v>
      </c>
      <c r="E32" s="87">
        <v>42052</v>
      </c>
      <c r="F32" s="88"/>
      <c r="G32" s="3" t="s">
        <v>308</v>
      </c>
      <c r="H32" s="89" t="s">
        <v>9</v>
      </c>
      <c r="I32" s="3" t="s">
        <v>41</v>
      </c>
      <c r="J32" s="90"/>
      <c r="K32" s="90"/>
      <c r="L32" s="91">
        <f>0.25+0.25</f>
        <v>0.5</v>
      </c>
      <c r="M32" s="3"/>
    </row>
    <row r="33" spans="1:13" s="51" customFormat="1" ht="28.9" customHeight="1" x14ac:dyDescent="0.25">
      <c r="A33" s="84">
        <v>6110</v>
      </c>
      <c r="B33" s="86" t="s">
        <v>119</v>
      </c>
      <c r="C33" s="3" t="s">
        <v>124</v>
      </c>
      <c r="D33" s="87">
        <v>42044</v>
      </c>
      <c r="E33" s="87">
        <v>42052</v>
      </c>
      <c r="F33" s="88"/>
      <c r="G33" s="3" t="s">
        <v>309</v>
      </c>
      <c r="H33" s="89" t="s">
        <v>9</v>
      </c>
      <c r="I33" s="3" t="s">
        <v>41</v>
      </c>
      <c r="J33" s="90"/>
      <c r="K33" s="90"/>
      <c r="L33" s="91">
        <f>0.25+0.25</f>
        <v>0.5</v>
      </c>
      <c r="M33" s="3"/>
    </row>
    <row r="34" spans="1:13" s="51" customFormat="1" ht="28.9" customHeight="1" x14ac:dyDescent="0.25">
      <c r="A34" s="84">
        <v>6111</v>
      </c>
      <c r="B34" s="86" t="s">
        <v>119</v>
      </c>
      <c r="C34" s="3" t="s">
        <v>124</v>
      </c>
      <c r="D34" s="87">
        <v>42044</v>
      </c>
      <c r="E34" s="87">
        <v>42052</v>
      </c>
      <c r="F34" s="88"/>
      <c r="G34" s="3" t="s">
        <v>310</v>
      </c>
      <c r="H34" s="89" t="s">
        <v>9</v>
      </c>
      <c r="I34" s="3" t="s">
        <v>41</v>
      </c>
      <c r="J34" s="90"/>
      <c r="K34" s="90"/>
      <c r="L34" s="91">
        <f>0.25+0.25</f>
        <v>0.5</v>
      </c>
      <c r="M34" s="3"/>
    </row>
    <row r="35" spans="1:13" s="51" customFormat="1" ht="28.9" customHeight="1" x14ac:dyDescent="0.25">
      <c r="A35" s="93">
        <v>6112</v>
      </c>
      <c r="B35" s="86" t="s">
        <v>312</v>
      </c>
      <c r="C35" s="3" t="s">
        <v>313</v>
      </c>
      <c r="D35" s="87">
        <v>42045</v>
      </c>
      <c r="E35" s="87">
        <v>42083</v>
      </c>
      <c r="F35" s="88">
        <v>42073</v>
      </c>
      <c r="G35" s="3" t="s">
        <v>314</v>
      </c>
      <c r="H35" s="89" t="s">
        <v>34</v>
      </c>
      <c r="I35" s="3" t="s">
        <v>39</v>
      </c>
      <c r="J35" s="90">
        <v>29.7</v>
      </c>
      <c r="K35" s="90" t="s">
        <v>42</v>
      </c>
      <c r="L35" s="91">
        <f>1.75+0.75</f>
        <v>2.5</v>
      </c>
      <c r="M35" s="3"/>
    </row>
    <row r="36" spans="1:13" s="51" customFormat="1" ht="28.9" customHeight="1" x14ac:dyDescent="0.25">
      <c r="A36" s="93">
        <v>6113</v>
      </c>
      <c r="B36" s="86" t="s">
        <v>64</v>
      </c>
      <c r="C36" s="3"/>
      <c r="D36" s="87">
        <v>42045</v>
      </c>
      <c r="E36" s="87">
        <v>42053</v>
      </c>
      <c r="F36" s="88"/>
      <c r="G36" s="3" t="s">
        <v>315</v>
      </c>
      <c r="H36" s="89" t="s">
        <v>52</v>
      </c>
      <c r="I36" s="3" t="s">
        <v>41</v>
      </c>
      <c r="J36" s="90"/>
      <c r="K36" s="90"/>
      <c r="L36" s="91">
        <f>0.5+0.5</f>
        <v>1</v>
      </c>
      <c r="M36" s="3"/>
    </row>
    <row r="37" spans="1:13" s="51" customFormat="1" ht="28.9" customHeight="1" x14ac:dyDescent="0.25">
      <c r="A37" s="84">
        <v>6114</v>
      </c>
      <c r="B37" s="86" t="s">
        <v>316</v>
      </c>
      <c r="C37" s="3"/>
      <c r="D37" s="87">
        <v>42045</v>
      </c>
      <c r="E37" s="87">
        <v>42083</v>
      </c>
      <c r="F37" s="88">
        <v>42073</v>
      </c>
      <c r="G37" s="3" t="s">
        <v>319</v>
      </c>
      <c r="H37" s="89" t="s">
        <v>9</v>
      </c>
      <c r="I37" s="3" t="s">
        <v>39</v>
      </c>
      <c r="J37" s="90">
        <v>42.7</v>
      </c>
      <c r="K37" s="90" t="s">
        <v>43</v>
      </c>
      <c r="L37" s="91">
        <f>1+0.75</f>
        <v>1.75</v>
      </c>
      <c r="M37" s="3"/>
    </row>
    <row r="38" spans="1:13" s="51" customFormat="1" ht="28.9" customHeight="1" x14ac:dyDescent="0.25">
      <c r="A38" s="84">
        <v>6115</v>
      </c>
      <c r="B38" s="86" t="s">
        <v>316</v>
      </c>
      <c r="C38" s="3"/>
      <c r="D38" s="87">
        <v>42045</v>
      </c>
      <c r="E38" s="87">
        <v>42083</v>
      </c>
      <c r="F38" s="88">
        <v>42073</v>
      </c>
      <c r="G38" s="3" t="s">
        <v>317</v>
      </c>
      <c r="H38" s="89" t="s">
        <v>9</v>
      </c>
      <c r="I38" s="3" t="s">
        <v>39</v>
      </c>
      <c r="J38" s="90">
        <v>72.5</v>
      </c>
      <c r="K38" s="90" t="s">
        <v>43</v>
      </c>
      <c r="L38" s="91">
        <f>2+0.75</f>
        <v>2.75</v>
      </c>
      <c r="M38" s="3"/>
    </row>
    <row r="39" spans="1:13" s="51" customFormat="1" ht="28.9" customHeight="1" x14ac:dyDescent="0.25">
      <c r="A39" s="84">
        <v>6116</v>
      </c>
      <c r="B39" s="86" t="s">
        <v>316</v>
      </c>
      <c r="C39" s="3"/>
      <c r="D39" s="87">
        <v>42045</v>
      </c>
      <c r="E39" s="87">
        <v>42053</v>
      </c>
      <c r="F39" s="88"/>
      <c r="G39" s="3" t="s">
        <v>318</v>
      </c>
      <c r="H39" s="89" t="s">
        <v>9</v>
      </c>
      <c r="I39" s="3" t="s">
        <v>38</v>
      </c>
      <c r="J39" s="90"/>
      <c r="K39" s="90"/>
      <c r="L39" s="91">
        <v>0.5</v>
      </c>
      <c r="M39" s="3"/>
    </row>
    <row r="40" spans="1:13" s="51" customFormat="1" ht="28.9" customHeight="1" x14ac:dyDescent="0.25">
      <c r="A40" s="84">
        <v>6117</v>
      </c>
      <c r="B40" s="86" t="s">
        <v>119</v>
      </c>
      <c r="C40" s="3" t="s">
        <v>124</v>
      </c>
      <c r="D40" s="87">
        <v>42045</v>
      </c>
      <c r="E40" s="87">
        <v>42053</v>
      </c>
      <c r="F40" s="88"/>
      <c r="G40" s="3" t="s">
        <v>320</v>
      </c>
      <c r="H40" s="89" t="s">
        <v>25</v>
      </c>
      <c r="I40" s="3" t="s">
        <v>37</v>
      </c>
      <c r="J40" s="90">
        <v>5</v>
      </c>
      <c r="K40" s="90" t="s">
        <v>42</v>
      </c>
      <c r="L40" s="91">
        <f>1.25+0.75</f>
        <v>2</v>
      </c>
      <c r="M40" s="3"/>
    </row>
    <row r="41" spans="1:13" s="51" customFormat="1" ht="28.9" customHeight="1" x14ac:dyDescent="0.25">
      <c r="A41" s="104">
        <v>6118</v>
      </c>
      <c r="B41" s="86" t="s">
        <v>321</v>
      </c>
      <c r="C41" s="3" t="s">
        <v>322</v>
      </c>
      <c r="D41" s="87">
        <v>42045</v>
      </c>
      <c r="E41" s="87">
        <v>42053</v>
      </c>
      <c r="F41" s="88"/>
      <c r="G41" s="3" t="s">
        <v>323</v>
      </c>
      <c r="H41" s="89" t="s">
        <v>34</v>
      </c>
      <c r="I41" s="3"/>
      <c r="J41" s="90"/>
      <c r="K41" s="90"/>
      <c r="L41" s="91">
        <v>0.25</v>
      </c>
      <c r="M41" s="3"/>
    </row>
    <row r="42" spans="1:13" s="51" customFormat="1" ht="28.9" customHeight="1" x14ac:dyDescent="0.25">
      <c r="A42" s="92">
        <v>6119</v>
      </c>
      <c r="B42" s="86" t="s">
        <v>276</v>
      </c>
      <c r="C42" s="3"/>
      <c r="D42" s="87">
        <v>42045</v>
      </c>
      <c r="E42" s="87">
        <v>42053</v>
      </c>
      <c r="F42" s="88"/>
      <c r="G42" s="3" t="s">
        <v>324</v>
      </c>
      <c r="H42" s="89" t="s">
        <v>6</v>
      </c>
      <c r="I42" s="3" t="s">
        <v>37</v>
      </c>
      <c r="J42" s="90"/>
      <c r="K42" s="90"/>
      <c r="L42" s="91"/>
      <c r="M42" s="3"/>
    </row>
    <row r="43" spans="1:13" s="51" customFormat="1" ht="28.9" customHeight="1" x14ac:dyDescent="0.25">
      <c r="A43" s="92">
        <v>6120</v>
      </c>
      <c r="B43" s="86" t="s">
        <v>325</v>
      </c>
      <c r="C43" s="3" t="s">
        <v>326</v>
      </c>
      <c r="D43" s="87">
        <v>42046</v>
      </c>
      <c r="E43" s="87">
        <v>42054</v>
      </c>
      <c r="F43" s="88"/>
      <c r="G43" s="3" t="s">
        <v>327</v>
      </c>
      <c r="H43" s="89" t="s">
        <v>20</v>
      </c>
      <c r="I43" s="3" t="s">
        <v>41</v>
      </c>
      <c r="J43" s="90"/>
      <c r="K43" s="90"/>
      <c r="L43" s="91">
        <v>0.25</v>
      </c>
      <c r="M43" s="3"/>
    </row>
    <row r="44" spans="1:13" s="51" customFormat="1" ht="28.9" customHeight="1" x14ac:dyDescent="0.25">
      <c r="A44" s="82">
        <v>6121</v>
      </c>
      <c r="B44" s="86" t="s">
        <v>266</v>
      </c>
      <c r="C44" s="3"/>
      <c r="D44" s="87">
        <v>42046</v>
      </c>
      <c r="E44" s="87">
        <v>42054</v>
      </c>
      <c r="F44" s="88"/>
      <c r="G44" s="3" t="s">
        <v>328</v>
      </c>
      <c r="H44" s="89" t="s">
        <v>23</v>
      </c>
      <c r="I44" s="3" t="s">
        <v>39</v>
      </c>
      <c r="J44" s="90"/>
      <c r="K44" s="90"/>
      <c r="L44" s="91">
        <f>0.75+0.75</f>
        <v>1.5</v>
      </c>
      <c r="M44" s="3"/>
    </row>
    <row r="45" spans="1:13" s="51" customFormat="1" ht="28.9" customHeight="1" x14ac:dyDescent="0.25">
      <c r="A45" s="83">
        <v>6122</v>
      </c>
      <c r="B45" s="86" t="s">
        <v>266</v>
      </c>
      <c r="C45" s="3"/>
      <c r="D45" s="87">
        <v>42046</v>
      </c>
      <c r="E45" s="87">
        <v>42086</v>
      </c>
      <c r="F45" s="88">
        <v>42076</v>
      </c>
      <c r="G45" s="3" t="s">
        <v>329</v>
      </c>
      <c r="H45" s="89" t="s">
        <v>6</v>
      </c>
      <c r="I45" s="3" t="s">
        <v>39</v>
      </c>
      <c r="J45" s="90">
        <v>9.86</v>
      </c>
      <c r="K45" s="90" t="s">
        <v>42</v>
      </c>
      <c r="L45" s="91">
        <f>2+0.75</f>
        <v>2.75</v>
      </c>
      <c r="M45" s="3"/>
    </row>
    <row r="46" spans="1:13" s="51" customFormat="1" ht="28.9" customHeight="1" x14ac:dyDescent="0.25">
      <c r="A46" s="82">
        <v>6123</v>
      </c>
      <c r="B46" s="86" t="s">
        <v>266</v>
      </c>
      <c r="C46" s="3"/>
      <c r="D46" s="87">
        <v>42046</v>
      </c>
      <c r="E46" s="87">
        <v>42054</v>
      </c>
      <c r="F46" s="88"/>
      <c r="G46" s="3" t="s">
        <v>330</v>
      </c>
      <c r="H46" s="89" t="s">
        <v>24</v>
      </c>
      <c r="I46" s="3" t="s">
        <v>39</v>
      </c>
      <c r="J46" s="90"/>
      <c r="K46" s="90"/>
      <c r="L46" s="91">
        <f>2+0.75</f>
        <v>2.75</v>
      </c>
      <c r="M46" s="3"/>
    </row>
    <row r="47" spans="1:13" s="51" customFormat="1" ht="28.9" customHeight="1" x14ac:dyDescent="0.25">
      <c r="A47" s="81">
        <v>6124</v>
      </c>
      <c r="B47" s="86" t="s">
        <v>266</v>
      </c>
      <c r="C47" s="3"/>
      <c r="D47" s="87">
        <v>42046</v>
      </c>
      <c r="E47" s="87" t="s">
        <v>57</v>
      </c>
      <c r="F47" s="88"/>
      <c r="G47" s="3" t="s">
        <v>331</v>
      </c>
      <c r="H47" s="89" t="s">
        <v>9</v>
      </c>
      <c r="I47" s="3" t="s">
        <v>39</v>
      </c>
      <c r="J47" s="90"/>
      <c r="K47" s="90"/>
      <c r="L47" s="91" t="s">
        <v>57</v>
      </c>
      <c r="M47" s="3"/>
    </row>
    <row r="48" spans="1:13" s="51" customFormat="1" ht="28.9" customHeight="1" x14ac:dyDescent="0.25">
      <c r="A48" s="81">
        <v>6125</v>
      </c>
      <c r="B48" s="86" t="s">
        <v>266</v>
      </c>
      <c r="C48" s="3"/>
      <c r="D48" s="87">
        <v>42046</v>
      </c>
      <c r="E48" s="87">
        <v>42054</v>
      </c>
      <c r="F48" s="88"/>
      <c r="G48" s="3" t="s">
        <v>332</v>
      </c>
      <c r="H48" s="89" t="s">
        <v>25</v>
      </c>
      <c r="I48" s="3" t="s">
        <v>39</v>
      </c>
      <c r="J48" s="90">
        <v>10.220000000000001</v>
      </c>
      <c r="K48" s="90" t="s">
        <v>42</v>
      </c>
      <c r="L48" s="91">
        <f>0.5+0.5</f>
        <v>1</v>
      </c>
      <c r="M48" s="3"/>
    </row>
    <row r="49" spans="1:13" s="51" customFormat="1" ht="28.9" customHeight="1" x14ac:dyDescent="0.25">
      <c r="A49" s="92">
        <v>6126</v>
      </c>
      <c r="B49" s="86" t="s">
        <v>333</v>
      </c>
      <c r="C49" s="3"/>
      <c r="D49" s="87">
        <v>42047</v>
      </c>
      <c r="E49" s="87">
        <v>42055</v>
      </c>
      <c r="F49" s="88"/>
      <c r="G49" s="3" t="s">
        <v>337</v>
      </c>
      <c r="H49" s="89" t="s">
        <v>6</v>
      </c>
      <c r="I49" s="3" t="s">
        <v>37</v>
      </c>
      <c r="J49" s="90"/>
      <c r="K49" s="90"/>
      <c r="L49" s="91">
        <f>0.5+0.5</f>
        <v>1</v>
      </c>
      <c r="M49" s="3"/>
    </row>
    <row r="50" spans="1:13" s="51" customFormat="1" ht="28.9" customHeight="1" x14ac:dyDescent="0.25">
      <c r="A50" s="105">
        <v>6127</v>
      </c>
      <c r="B50" s="86" t="s">
        <v>334</v>
      </c>
      <c r="C50" s="3"/>
      <c r="D50" s="87">
        <v>42047</v>
      </c>
      <c r="E50" s="87">
        <v>42055</v>
      </c>
      <c r="F50" s="88"/>
      <c r="G50" s="3" t="s">
        <v>338</v>
      </c>
      <c r="H50" s="89" t="s">
        <v>52</v>
      </c>
      <c r="I50" s="3" t="s">
        <v>40</v>
      </c>
      <c r="J50" s="90"/>
      <c r="K50" s="90"/>
      <c r="L50" s="91"/>
      <c r="M50" s="3"/>
    </row>
    <row r="51" spans="1:13" s="51" customFormat="1" ht="28.9" customHeight="1" x14ac:dyDescent="0.25">
      <c r="A51" s="93">
        <v>6128</v>
      </c>
      <c r="B51" s="86" t="s">
        <v>335</v>
      </c>
      <c r="C51" s="3"/>
      <c r="D51" s="87">
        <v>42048</v>
      </c>
      <c r="E51" s="87">
        <v>42058</v>
      </c>
      <c r="F51" s="88"/>
      <c r="G51" s="3" t="s">
        <v>339</v>
      </c>
      <c r="H51" s="89" t="s">
        <v>22</v>
      </c>
      <c r="I51" s="3" t="s">
        <v>41</v>
      </c>
      <c r="J51" s="90"/>
      <c r="K51" s="90"/>
      <c r="L51" s="91">
        <f>1+0.75</f>
        <v>1.75</v>
      </c>
      <c r="M51" s="3"/>
    </row>
    <row r="52" spans="1:13" s="51" customFormat="1" ht="28.9" customHeight="1" x14ac:dyDescent="0.25">
      <c r="A52" s="84">
        <v>6129</v>
      </c>
      <c r="B52" s="86" t="s">
        <v>118</v>
      </c>
      <c r="C52" s="3"/>
      <c r="D52" s="87">
        <v>42048</v>
      </c>
      <c r="E52" s="87">
        <v>42058</v>
      </c>
      <c r="F52" s="88"/>
      <c r="G52" s="3" t="s">
        <v>340</v>
      </c>
      <c r="H52" s="89" t="s">
        <v>24</v>
      </c>
      <c r="I52" s="3" t="s">
        <v>39</v>
      </c>
      <c r="J52" s="90">
        <v>3.75</v>
      </c>
      <c r="K52" s="90" t="s">
        <v>42</v>
      </c>
      <c r="L52" s="91">
        <f>2+0.75</f>
        <v>2.75</v>
      </c>
      <c r="M52" s="3"/>
    </row>
    <row r="53" spans="1:13" s="51" customFormat="1" ht="28.9" customHeight="1" x14ac:dyDescent="0.25">
      <c r="A53" s="92">
        <v>6130</v>
      </c>
      <c r="B53" s="86" t="s">
        <v>336</v>
      </c>
      <c r="C53" s="3"/>
      <c r="D53" s="87">
        <v>42048</v>
      </c>
      <c r="E53" s="87">
        <v>42088</v>
      </c>
      <c r="F53" s="88">
        <v>42079</v>
      </c>
      <c r="G53" s="3" t="s">
        <v>341</v>
      </c>
      <c r="H53" s="89" t="s">
        <v>11</v>
      </c>
      <c r="I53" s="3" t="s">
        <v>37</v>
      </c>
      <c r="J53" s="90">
        <v>3.82</v>
      </c>
      <c r="K53" s="90" t="s">
        <v>42</v>
      </c>
      <c r="L53" s="91">
        <f>2+0.75</f>
        <v>2.75</v>
      </c>
      <c r="M53" s="3"/>
    </row>
    <row r="54" spans="1:13" s="51" customFormat="1" ht="28.9" customHeight="1" x14ac:dyDescent="0.25">
      <c r="A54" s="84">
        <v>6131</v>
      </c>
      <c r="B54" s="86" t="s">
        <v>342</v>
      </c>
      <c r="C54" s="3"/>
      <c r="D54" s="87">
        <v>42052</v>
      </c>
      <c r="E54" s="87">
        <v>42059</v>
      </c>
      <c r="F54" s="88"/>
      <c r="G54" s="3" t="s">
        <v>343</v>
      </c>
      <c r="H54" s="89" t="s">
        <v>52</v>
      </c>
      <c r="I54" s="3" t="s">
        <v>41</v>
      </c>
      <c r="J54" s="90"/>
      <c r="K54" s="90"/>
      <c r="L54" s="91">
        <f>1+0.5</f>
        <v>1.5</v>
      </c>
      <c r="M54" s="3"/>
    </row>
    <row r="55" spans="1:13" s="51" customFormat="1" ht="28.9" customHeight="1" x14ac:dyDescent="0.25">
      <c r="A55" s="98">
        <v>6132</v>
      </c>
      <c r="B55" s="86" t="s">
        <v>344</v>
      </c>
      <c r="C55" s="3"/>
      <c r="D55" s="87">
        <v>42052</v>
      </c>
      <c r="E55" s="87">
        <v>42059</v>
      </c>
      <c r="F55" s="88"/>
      <c r="G55" s="3" t="s">
        <v>345</v>
      </c>
      <c r="H55" s="89" t="s">
        <v>5</v>
      </c>
      <c r="I55" s="3" t="s">
        <v>38</v>
      </c>
      <c r="J55" s="90"/>
      <c r="K55" s="90"/>
      <c r="L55" s="91">
        <v>0.25</v>
      </c>
      <c r="M55" s="3"/>
    </row>
    <row r="56" spans="1:13" s="51" customFormat="1" ht="28.9" customHeight="1" x14ac:dyDescent="0.25">
      <c r="A56" s="98">
        <v>6133</v>
      </c>
      <c r="B56" s="86" t="s">
        <v>260</v>
      </c>
      <c r="C56" s="3" t="s">
        <v>263</v>
      </c>
      <c r="D56" s="87">
        <v>42052</v>
      </c>
      <c r="E56" s="87">
        <v>42059</v>
      </c>
      <c r="F56" s="88"/>
      <c r="G56" s="3" t="s">
        <v>356</v>
      </c>
      <c r="H56" s="89" t="s">
        <v>34</v>
      </c>
      <c r="I56" s="3" t="s">
        <v>37</v>
      </c>
      <c r="J56" s="90">
        <v>17.04</v>
      </c>
      <c r="K56" s="90" t="s">
        <v>43</v>
      </c>
      <c r="L56" s="91">
        <v>1</v>
      </c>
      <c r="M56" s="3"/>
    </row>
    <row r="57" spans="1:13" s="51" customFormat="1" ht="28.9" customHeight="1" x14ac:dyDescent="0.25">
      <c r="A57" s="82">
        <v>6134</v>
      </c>
      <c r="B57" s="86" t="s">
        <v>64</v>
      </c>
      <c r="C57" s="3"/>
      <c r="D57" s="87">
        <v>42053</v>
      </c>
      <c r="E57" s="87">
        <v>42060</v>
      </c>
      <c r="F57" s="88"/>
      <c r="G57" s="3" t="s">
        <v>346</v>
      </c>
      <c r="H57" s="89" t="s">
        <v>52</v>
      </c>
      <c r="I57" s="3" t="s">
        <v>41</v>
      </c>
      <c r="J57" s="90"/>
      <c r="K57" s="90"/>
      <c r="L57" s="91">
        <v>0.25</v>
      </c>
      <c r="M57" s="3"/>
    </row>
    <row r="58" spans="1:13" s="51" customFormat="1" ht="28.9" customHeight="1" x14ac:dyDescent="0.25">
      <c r="A58" s="82">
        <v>6135</v>
      </c>
      <c r="B58" s="86" t="s">
        <v>64</v>
      </c>
      <c r="C58" s="3"/>
      <c r="D58" s="87">
        <v>42053</v>
      </c>
      <c r="E58" s="87">
        <v>42060</v>
      </c>
      <c r="F58" s="88"/>
      <c r="G58" s="3" t="s">
        <v>347</v>
      </c>
      <c r="H58" s="89" t="s">
        <v>10</v>
      </c>
      <c r="I58" s="3" t="s">
        <v>41</v>
      </c>
      <c r="J58" s="90"/>
      <c r="K58" s="90"/>
      <c r="L58" s="91">
        <f>1+0.5</f>
        <v>1.5</v>
      </c>
      <c r="M58" s="3"/>
    </row>
    <row r="59" spans="1:13" s="51" customFormat="1" ht="28.9" customHeight="1" x14ac:dyDescent="0.25">
      <c r="A59" s="92">
        <v>6136</v>
      </c>
      <c r="B59" s="86" t="s">
        <v>351</v>
      </c>
      <c r="C59" s="3"/>
      <c r="D59" s="87">
        <v>42053</v>
      </c>
      <c r="E59" s="87">
        <v>42090</v>
      </c>
      <c r="F59" s="88">
        <v>42080</v>
      </c>
      <c r="G59" s="3" t="s">
        <v>352</v>
      </c>
      <c r="H59" s="89" t="s">
        <v>7</v>
      </c>
      <c r="I59" s="3" t="s">
        <v>39</v>
      </c>
      <c r="J59" s="90">
        <v>61.45</v>
      </c>
      <c r="K59" s="90" t="s">
        <v>42</v>
      </c>
      <c r="L59" s="91"/>
      <c r="M59" s="3"/>
    </row>
    <row r="60" spans="1:13" s="51" customFormat="1" ht="28.9" customHeight="1" x14ac:dyDescent="0.25">
      <c r="A60" s="84">
        <v>6137</v>
      </c>
      <c r="B60" s="86" t="s">
        <v>348</v>
      </c>
      <c r="C60" s="3" t="s">
        <v>349</v>
      </c>
      <c r="D60" s="87">
        <v>42053</v>
      </c>
      <c r="E60" s="87">
        <v>42060</v>
      </c>
      <c r="F60" s="88"/>
      <c r="G60" s="3" t="s">
        <v>350</v>
      </c>
      <c r="H60" s="89" t="s">
        <v>9</v>
      </c>
      <c r="I60" s="3" t="s">
        <v>41</v>
      </c>
      <c r="J60" s="90"/>
      <c r="K60" s="90"/>
      <c r="L60" s="91">
        <v>0.25</v>
      </c>
      <c r="M60" s="3"/>
    </row>
    <row r="61" spans="1:13" s="51" customFormat="1" ht="28.9" customHeight="1" x14ac:dyDescent="0.25">
      <c r="A61" s="93">
        <v>6138</v>
      </c>
      <c r="B61" s="86" t="s">
        <v>353</v>
      </c>
      <c r="C61" s="3" t="s">
        <v>354</v>
      </c>
      <c r="D61" s="87">
        <v>42054</v>
      </c>
      <c r="E61" s="87">
        <v>42061</v>
      </c>
      <c r="F61" s="88"/>
      <c r="G61" s="3" t="s">
        <v>355</v>
      </c>
      <c r="H61" s="89" t="s">
        <v>5</v>
      </c>
      <c r="I61" s="3" t="s">
        <v>37</v>
      </c>
      <c r="J61" s="90">
        <v>6.18</v>
      </c>
      <c r="K61" s="90" t="s">
        <v>42</v>
      </c>
      <c r="L61" s="91">
        <f>1+1+1+0.75</f>
        <v>3.75</v>
      </c>
      <c r="M61" s="3"/>
    </row>
    <row r="62" spans="1:13" s="51" customFormat="1" ht="28.9" customHeight="1" x14ac:dyDescent="0.25">
      <c r="A62" s="92">
        <v>6139</v>
      </c>
      <c r="B62" s="86" t="s">
        <v>357</v>
      </c>
      <c r="C62" s="3" t="s">
        <v>358</v>
      </c>
      <c r="D62" s="87">
        <v>42054</v>
      </c>
      <c r="E62" s="87">
        <v>42061</v>
      </c>
      <c r="F62" s="88"/>
      <c r="G62" s="3" t="s">
        <v>359</v>
      </c>
      <c r="H62" s="89" t="s">
        <v>6</v>
      </c>
      <c r="I62" s="3" t="s">
        <v>37</v>
      </c>
      <c r="J62" s="90">
        <v>13.54</v>
      </c>
      <c r="K62" s="90" t="s">
        <v>42</v>
      </c>
      <c r="L62" s="91"/>
      <c r="M62" s="3"/>
    </row>
    <row r="63" spans="1:13" s="51" customFormat="1" ht="28.9" customHeight="1" x14ac:dyDescent="0.25">
      <c r="A63" s="93">
        <v>6140</v>
      </c>
      <c r="B63" s="86" t="s">
        <v>432</v>
      </c>
      <c r="C63" s="3" t="s">
        <v>360</v>
      </c>
      <c r="D63" s="87">
        <v>42054</v>
      </c>
      <c r="E63" s="87">
        <v>42061</v>
      </c>
      <c r="F63" s="88"/>
      <c r="G63" s="3" t="s">
        <v>361</v>
      </c>
      <c r="H63" s="89" t="s">
        <v>6</v>
      </c>
      <c r="I63" s="3" t="s">
        <v>37</v>
      </c>
      <c r="J63" s="90">
        <v>6</v>
      </c>
      <c r="K63" s="90" t="s">
        <v>42</v>
      </c>
      <c r="L63" s="91"/>
      <c r="M63" s="3"/>
    </row>
    <row r="64" spans="1:13" s="51" customFormat="1" ht="28.9" customHeight="1" x14ac:dyDescent="0.25">
      <c r="A64" s="84">
        <v>6141</v>
      </c>
      <c r="B64" s="86" t="s">
        <v>362</v>
      </c>
      <c r="C64" s="3"/>
      <c r="D64" s="87">
        <v>42055</v>
      </c>
      <c r="E64" s="87">
        <v>42062</v>
      </c>
      <c r="F64" s="88"/>
      <c r="G64" s="3" t="s">
        <v>363</v>
      </c>
      <c r="H64" s="89" t="s">
        <v>25</v>
      </c>
      <c r="I64" s="3" t="s">
        <v>37</v>
      </c>
      <c r="J64" s="90"/>
      <c r="K64" s="90"/>
      <c r="L64" s="91">
        <f>1+0.5</f>
        <v>1.5</v>
      </c>
      <c r="M64" s="3"/>
    </row>
    <row r="65" spans="1:13" s="51" customFormat="1" ht="28.9" customHeight="1" x14ac:dyDescent="0.25">
      <c r="A65" s="92">
        <v>6142</v>
      </c>
      <c r="B65" s="86" t="s">
        <v>367</v>
      </c>
      <c r="C65" s="3"/>
      <c r="D65" s="87">
        <v>42055</v>
      </c>
      <c r="E65" s="87">
        <v>42062</v>
      </c>
      <c r="F65" s="88"/>
      <c r="G65" s="3" t="s">
        <v>368</v>
      </c>
      <c r="H65" s="89" t="s">
        <v>22</v>
      </c>
      <c r="I65" s="3" t="s">
        <v>41</v>
      </c>
      <c r="J65" s="90"/>
      <c r="K65" s="90"/>
      <c r="L65" s="91">
        <f>1+0.5</f>
        <v>1.5</v>
      </c>
      <c r="M65" s="3"/>
    </row>
    <row r="66" spans="1:13" s="51" customFormat="1" ht="28.9" customHeight="1" x14ac:dyDescent="0.25">
      <c r="A66" s="93">
        <v>6143</v>
      </c>
      <c r="B66" s="86" t="s">
        <v>364</v>
      </c>
      <c r="C66" s="3" t="s">
        <v>365</v>
      </c>
      <c r="D66" s="87">
        <v>42055</v>
      </c>
      <c r="E66" s="87">
        <v>42062</v>
      </c>
      <c r="F66" s="88"/>
      <c r="G66" s="3" t="s">
        <v>366</v>
      </c>
      <c r="H66" s="89" t="s">
        <v>23</v>
      </c>
      <c r="I66" s="3" t="s">
        <v>37</v>
      </c>
      <c r="J66" s="90">
        <v>33.700000000000003</v>
      </c>
      <c r="K66" s="90" t="s">
        <v>43</v>
      </c>
      <c r="L66" s="91">
        <f>1+0.5</f>
        <v>1.5</v>
      </c>
      <c r="M66" s="3"/>
    </row>
    <row r="67" spans="1:13" s="51" customFormat="1" ht="28.9" customHeight="1" x14ac:dyDescent="0.25">
      <c r="A67" s="84">
        <v>6144</v>
      </c>
      <c r="B67" s="86" t="s">
        <v>369</v>
      </c>
      <c r="C67" s="3" t="s">
        <v>370</v>
      </c>
      <c r="D67" s="87">
        <v>42055</v>
      </c>
      <c r="E67" s="87">
        <v>42093</v>
      </c>
      <c r="F67" s="88">
        <v>42083</v>
      </c>
      <c r="G67" s="3" t="s">
        <v>371</v>
      </c>
      <c r="H67" s="89" t="s">
        <v>30</v>
      </c>
      <c r="I67" s="3" t="s">
        <v>39</v>
      </c>
      <c r="J67" s="90">
        <v>20.62</v>
      </c>
      <c r="K67" s="90" t="s">
        <v>42</v>
      </c>
      <c r="L67" s="91">
        <f>5+0.75</f>
        <v>5.75</v>
      </c>
      <c r="M67" s="3"/>
    </row>
    <row r="68" spans="1:13" s="51" customFormat="1" ht="28.9" customHeight="1" x14ac:dyDescent="0.25">
      <c r="A68" s="84">
        <v>6145</v>
      </c>
      <c r="B68" s="86" t="s">
        <v>369</v>
      </c>
      <c r="C68" s="3" t="s">
        <v>370</v>
      </c>
      <c r="D68" s="87">
        <v>42055</v>
      </c>
      <c r="E68" s="87">
        <v>42093</v>
      </c>
      <c r="F68" s="88">
        <v>42083</v>
      </c>
      <c r="G68" s="3" t="s">
        <v>372</v>
      </c>
      <c r="H68" s="89" t="s">
        <v>30</v>
      </c>
      <c r="I68" s="3" t="s">
        <v>39</v>
      </c>
      <c r="J68" s="90">
        <v>3.4</v>
      </c>
      <c r="K68" s="90" t="s">
        <v>42</v>
      </c>
      <c r="L68" s="91">
        <f>5+0.75</f>
        <v>5.75</v>
      </c>
      <c r="M68" s="3" t="s">
        <v>387</v>
      </c>
    </row>
    <row r="69" spans="1:13" s="51" customFormat="1" ht="28.9" customHeight="1" x14ac:dyDescent="0.25">
      <c r="A69" s="84">
        <v>6146</v>
      </c>
      <c r="B69" s="86" t="s">
        <v>373</v>
      </c>
      <c r="C69" s="3" t="s">
        <v>349</v>
      </c>
      <c r="D69" s="87">
        <v>42058</v>
      </c>
      <c r="E69" s="87">
        <v>42065</v>
      </c>
      <c r="F69" s="88"/>
      <c r="G69" s="3" t="s">
        <v>374</v>
      </c>
      <c r="H69" s="89" t="s">
        <v>8</v>
      </c>
      <c r="I69" s="3" t="s">
        <v>39</v>
      </c>
      <c r="J69" s="90">
        <v>8.9</v>
      </c>
      <c r="K69" s="90"/>
      <c r="L69" s="91">
        <f>2.5+0.75</f>
        <v>3.25</v>
      </c>
      <c r="M69" s="3"/>
    </row>
    <row r="70" spans="1:13" s="51" customFormat="1" ht="28.9" customHeight="1" x14ac:dyDescent="0.25">
      <c r="A70" s="84">
        <v>6147</v>
      </c>
      <c r="B70" s="86" t="s">
        <v>375</v>
      </c>
      <c r="C70" s="3"/>
      <c r="D70" s="87">
        <v>42059</v>
      </c>
      <c r="E70" s="87">
        <v>42096</v>
      </c>
      <c r="F70" s="88">
        <v>42086</v>
      </c>
      <c r="G70" s="3" t="s">
        <v>377</v>
      </c>
      <c r="H70" s="89" t="s">
        <v>24</v>
      </c>
      <c r="I70" s="3" t="s">
        <v>39</v>
      </c>
      <c r="J70" s="90">
        <v>96.45</v>
      </c>
      <c r="K70" s="90" t="s">
        <v>42</v>
      </c>
      <c r="L70" s="91">
        <v>51</v>
      </c>
      <c r="M70" s="3">
        <v>8</v>
      </c>
    </row>
    <row r="71" spans="1:13" s="51" customFormat="1" ht="28.9" customHeight="1" x14ac:dyDescent="0.25">
      <c r="A71" s="92">
        <v>6148</v>
      </c>
      <c r="B71" s="86" t="s">
        <v>376</v>
      </c>
      <c r="C71" s="3"/>
      <c r="D71" s="87">
        <v>42059</v>
      </c>
      <c r="E71" s="87">
        <v>42066</v>
      </c>
      <c r="F71" s="88"/>
      <c r="G71" s="3" t="s">
        <v>378</v>
      </c>
      <c r="H71" s="89" t="s">
        <v>52</v>
      </c>
      <c r="I71" s="3" t="s">
        <v>41</v>
      </c>
      <c r="J71" s="90"/>
      <c r="K71" s="90"/>
      <c r="L71" s="91">
        <v>0.25</v>
      </c>
      <c r="M71" s="3"/>
    </row>
    <row r="72" spans="1:13" s="51" customFormat="1" ht="28.9" customHeight="1" x14ac:dyDescent="0.25">
      <c r="A72" s="93">
        <v>6149</v>
      </c>
      <c r="B72" s="86" t="s">
        <v>64</v>
      </c>
      <c r="C72" s="3"/>
      <c r="D72" s="87">
        <v>42059</v>
      </c>
      <c r="E72" s="87">
        <v>42066</v>
      </c>
      <c r="F72" s="88"/>
      <c r="G72" s="3" t="s">
        <v>379</v>
      </c>
      <c r="H72" s="89" t="s">
        <v>52</v>
      </c>
      <c r="I72" s="3" t="s">
        <v>38</v>
      </c>
      <c r="J72" s="90"/>
      <c r="K72" s="90"/>
      <c r="L72" s="91">
        <f>8+0.75</f>
        <v>8.75</v>
      </c>
      <c r="M72" s="3"/>
    </row>
    <row r="73" spans="1:13" s="51" customFormat="1" ht="28.9" customHeight="1" x14ac:dyDescent="0.25">
      <c r="A73" s="92">
        <v>6150</v>
      </c>
      <c r="B73" s="86" t="s">
        <v>222</v>
      </c>
      <c r="C73" s="3"/>
      <c r="D73" s="87">
        <v>42059</v>
      </c>
      <c r="E73" s="87">
        <v>42096</v>
      </c>
      <c r="F73" s="88">
        <v>42086</v>
      </c>
      <c r="G73" s="3" t="s">
        <v>380</v>
      </c>
      <c r="H73" s="89" t="s">
        <v>6</v>
      </c>
      <c r="I73" s="3" t="s">
        <v>39</v>
      </c>
      <c r="J73" s="90">
        <v>9.86</v>
      </c>
      <c r="K73" s="90" t="s">
        <v>42</v>
      </c>
      <c r="L73" s="91">
        <f>5+0.75</f>
        <v>5.75</v>
      </c>
      <c r="M73" s="3"/>
    </row>
    <row r="74" spans="1:13" s="51" customFormat="1" ht="28.9" customHeight="1" x14ac:dyDescent="0.25">
      <c r="A74" s="84">
        <v>6151</v>
      </c>
      <c r="B74" s="86" t="s">
        <v>381</v>
      </c>
      <c r="C74" s="3"/>
      <c r="D74" s="87">
        <v>42059</v>
      </c>
      <c r="E74" s="87">
        <v>42066</v>
      </c>
      <c r="F74" s="88"/>
      <c r="G74" s="3" t="s">
        <v>382</v>
      </c>
      <c r="H74" s="89" t="s">
        <v>24</v>
      </c>
      <c r="I74" s="3" t="s">
        <v>41</v>
      </c>
      <c r="J74" s="90"/>
      <c r="K74" s="90"/>
      <c r="L74" s="91">
        <f>2+0.75</f>
        <v>2.75</v>
      </c>
      <c r="M74" s="3"/>
    </row>
    <row r="75" spans="1:13" s="51" customFormat="1" ht="28.9" customHeight="1" x14ac:dyDescent="0.25">
      <c r="A75" s="93">
        <v>6152</v>
      </c>
      <c r="B75" s="86" t="s">
        <v>383</v>
      </c>
      <c r="C75" s="3" t="s">
        <v>384</v>
      </c>
      <c r="D75" s="87">
        <v>42060</v>
      </c>
      <c r="E75" s="87">
        <v>42097</v>
      </c>
      <c r="F75" s="88">
        <v>42087</v>
      </c>
      <c r="G75" s="3" t="s">
        <v>385</v>
      </c>
      <c r="H75" s="89" t="s">
        <v>35</v>
      </c>
      <c r="I75" s="3" t="s">
        <v>38</v>
      </c>
      <c r="J75" s="90">
        <v>26.7</v>
      </c>
      <c r="K75" s="90" t="s">
        <v>42</v>
      </c>
      <c r="L75" s="91"/>
      <c r="M75" s="3"/>
    </row>
    <row r="76" spans="1:13" s="51" customFormat="1" ht="28.9" customHeight="1" x14ac:dyDescent="0.25">
      <c r="A76" s="92">
        <v>6153</v>
      </c>
      <c r="B76" s="86" t="s">
        <v>325</v>
      </c>
      <c r="C76" s="3" t="s">
        <v>326</v>
      </c>
      <c r="D76" s="87">
        <v>42060</v>
      </c>
      <c r="E76" s="87">
        <v>42067</v>
      </c>
      <c r="F76" s="88"/>
      <c r="G76" s="3" t="s">
        <v>386</v>
      </c>
      <c r="H76" s="89" t="s">
        <v>6</v>
      </c>
      <c r="I76" s="3" t="s">
        <v>41</v>
      </c>
      <c r="J76" s="90"/>
      <c r="K76" s="90"/>
      <c r="L76" s="91">
        <v>0.25</v>
      </c>
      <c r="M76" s="3"/>
    </row>
    <row r="77" spans="1:13" s="51" customFormat="1" ht="28.9" customHeight="1" x14ac:dyDescent="0.25">
      <c r="A77" s="84">
        <v>6154</v>
      </c>
      <c r="B77" s="86" t="s">
        <v>392</v>
      </c>
      <c r="C77" s="3" t="s">
        <v>395</v>
      </c>
      <c r="D77" s="87">
        <v>42061</v>
      </c>
      <c r="E77" s="87">
        <v>42068</v>
      </c>
      <c r="F77" s="88"/>
      <c r="G77" s="3" t="s">
        <v>396</v>
      </c>
      <c r="H77" s="89" t="s">
        <v>34</v>
      </c>
      <c r="I77" s="3" t="s">
        <v>41</v>
      </c>
      <c r="J77" s="90"/>
      <c r="K77" s="90"/>
      <c r="L77" s="91">
        <v>0.25</v>
      </c>
      <c r="M77" s="3"/>
    </row>
    <row r="78" spans="1:13" s="51" customFormat="1" ht="28.9" customHeight="1" x14ac:dyDescent="0.25">
      <c r="A78" s="93">
        <v>6155</v>
      </c>
      <c r="B78" s="86" t="s">
        <v>393</v>
      </c>
      <c r="C78" s="3" t="s">
        <v>397</v>
      </c>
      <c r="D78" s="87">
        <v>42061</v>
      </c>
      <c r="E78" s="87">
        <v>42068</v>
      </c>
      <c r="F78" s="88"/>
      <c r="G78" s="3" t="s">
        <v>398</v>
      </c>
      <c r="H78" s="89" t="s">
        <v>6</v>
      </c>
      <c r="I78" s="3" t="s">
        <v>37</v>
      </c>
      <c r="J78" s="90">
        <v>4.68</v>
      </c>
      <c r="K78" s="90" t="s">
        <v>42</v>
      </c>
      <c r="L78" s="91">
        <f>0.5+0.33+0.25</f>
        <v>1.08</v>
      </c>
      <c r="M78" s="3"/>
    </row>
    <row r="79" spans="1:13" s="51" customFormat="1" ht="28.9" customHeight="1" x14ac:dyDescent="0.25">
      <c r="A79" s="84">
        <v>6156</v>
      </c>
      <c r="B79" s="86" t="s">
        <v>394</v>
      </c>
      <c r="C79" s="3" t="s">
        <v>326</v>
      </c>
      <c r="D79" s="87">
        <v>42061</v>
      </c>
      <c r="E79" s="87">
        <v>42068</v>
      </c>
      <c r="F79" s="88"/>
      <c r="G79" s="3" t="s">
        <v>399</v>
      </c>
      <c r="H79" s="89" t="s">
        <v>9</v>
      </c>
      <c r="I79" s="3" t="s">
        <v>41</v>
      </c>
      <c r="J79" s="90"/>
      <c r="K79" s="90"/>
      <c r="L79" s="91">
        <v>0.25</v>
      </c>
      <c r="M79" s="3"/>
    </row>
    <row r="80" spans="1:13" s="51" customFormat="1" ht="28.9" customHeight="1" x14ac:dyDescent="0.25">
      <c r="A80" s="93">
        <v>6157</v>
      </c>
      <c r="B80" s="86" t="s">
        <v>226</v>
      </c>
      <c r="C80" s="3"/>
      <c r="D80" s="87">
        <v>42062</v>
      </c>
      <c r="E80" s="87">
        <v>42069</v>
      </c>
      <c r="F80" s="88"/>
      <c r="G80" s="3" t="s">
        <v>400</v>
      </c>
      <c r="H80" s="89"/>
      <c r="I80" s="3"/>
      <c r="J80" s="90"/>
      <c r="K80" s="90"/>
      <c r="L80" s="91"/>
      <c r="M80" s="3"/>
    </row>
    <row r="81" spans="1:13" s="51" customFormat="1" ht="28.9" customHeight="1" x14ac:dyDescent="0.25">
      <c r="A81" s="92">
        <v>6158</v>
      </c>
      <c r="B81" s="86" t="s">
        <v>401</v>
      </c>
      <c r="C81" s="3"/>
      <c r="D81" s="87">
        <v>42062</v>
      </c>
      <c r="E81" s="87">
        <v>42069</v>
      </c>
      <c r="F81" s="88"/>
      <c r="G81" s="3" t="s">
        <v>402</v>
      </c>
      <c r="H81" s="89" t="s">
        <v>23</v>
      </c>
      <c r="I81" s="3" t="s">
        <v>41</v>
      </c>
      <c r="J81" s="90"/>
      <c r="K81" s="90"/>
      <c r="L81" s="91">
        <f>0.5+0.25</f>
        <v>0.75</v>
      </c>
      <c r="M81" s="3"/>
    </row>
    <row r="82" spans="1:13" s="51" customFormat="1" ht="28.9" customHeight="1" x14ac:dyDescent="0.25">
      <c r="A82" s="98"/>
      <c r="B82" s="38"/>
      <c r="C82" s="4"/>
      <c r="D82" s="5"/>
      <c r="E82" s="5"/>
      <c r="F82" s="6"/>
      <c r="G82" s="4"/>
      <c r="H82" s="22"/>
      <c r="I82" s="4"/>
      <c r="J82" s="7"/>
      <c r="K82" s="7"/>
      <c r="L82" s="34"/>
      <c r="M82" s="4"/>
    </row>
    <row r="83" spans="1:13" s="79" customFormat="1" ht="28.9" customHeight="1" x14ac:dyDescent="0.25">
      <c r="A83" s="46" t="s">
        <v>61</v>
      </c>
      <c r="B83" s="38"/>
      <c r="C83" s="4"/>
      <c r="D83" s="5"/>
      <c r="E83" s="54"/>
      <c r="F83" s="6"/>
      <c r="G83" s="4"/>
      <c r="H83" s="22"/>
      <c r="I83" s="4"/>
      <c r="J83" s="7">
        <f>SUM(J3:J81)</f>
        <v>748.6</v>
      </c>
      <c r="K83" s="7"/>
      <c r="L83" s="7">
        <f>SUM(L3:L81)*26</f>
        <v>4929.4440000000004</v>
      </c>
      <c r="M83" s="7">
        <f>SUM(M3:M81)*26</f>
        <v>227.5</v>
      </c>
    </row>
    <row r="84" spans="1:13" s="51" customFormat="1" ht="28.9" customHeight="1" x14ac:dyDescent="0.25">
      <c r="A84" s="98"/>
      <c r="B84" s="38"/>
      <c r="C84" s="4"/>
      <c r="D84" s="5"/>
      <c r="E84" s="5"/>
      <c r="F84" s="6"/>
      <c r="G84" s="4"/>
      <c r="H84" s="22"/>
      <c r="I84" s="4"/>
      <c r="J84" s="7"/>
      <c r="K84" s="7"/>
      <c r="L84" s="34"/>
      <c r="M84" s="4"/>
    </row>
    <row r="85" spans="1:13" s="51" customFormat="1" ht="28.9" customHeight="1" x14ac:dyDescent="0.25">
      <c r="A85" s="133" t="s">
        <v>284</v>
      </c>
      <c r="B85" s="134"/>
      <c r="C85" s="4"/>
      <c r="D85" s="5"/>
      <c r="E85" s="5"/>
      <c r="F85" s="6"/>
      <c r="G85" s="4"/>
      <c r="H85" s="22"/>
      <c r="I85" s="4"/>
      <c r="J85" s="7"/>
      <c r="K85" s="7"/>
      <c r="L85" s="34"/>
      <c r="M85" s="4"/>
    </row>
    <row r="86" spans="1:13" s="51" customFormat="1" ht="28.9" customHeight="1" x14ac:dyDescent="0.25">
      <c r="A86" s="98"/>
      <c r="B86" s="38" t="s">
        <v>285</v>
      </c>
      <c r="C86" s="4"/>
      <c r="D86" s="5">
        <v>42040</v>
      </c>
      <c r="E86" s="5">
        <v>42040</v>
      </c>
      <c r="F86" s="6"/>
      <c r="G86" s="4" t="s">
        <v>286</v>
      </c>
      <c r="H86" s="22"/>
      <c r="I86" s="4"/>
      <c r="J86" s="7"/>
      <c r="K86" s="7"/>
      <c r="L86" s="34"/>
      <c r="M86" s="4"/>
    </row>
    <row r="87" spans="1:13" s="51" customFormat="1" ht="28.9" customHeight="1" x14ac:dyDescent="0.25">
      <c r="A87" s="98"/>
      <c r="B87" s="38" t="s">
        <v>287</v>
      </c>
      <c r="C87" s="4"/>
      <c r="D87" s="5">
        <v>42037</v>
      </c>
      <c r="E87" s="5">
        <v>42040</v>
      </c>
      <c r="F87" s="6"/>
      <c r="G87" s="4" t="s">
        <v>288</v>
      </c>
      <c r="H87" s="22"/>
      <c r="I87" s="4"/>
      <c r="J87" s="7"/>
      <c r="K87" s="7"/>
      <c r="L87" s="34"/>
      <c r="M87" s="4"/>
    </row>
    <row r="88" spans="1:13" s="51" customFormat="1" ht="28.9" customHeight="1" x14ac:dyDescent="0.25">
      <c r="A88" s="85"/>
      <c r="B88" s="38" t="s">
        <v>390</v>
      </c>
      <c r="C88" s="4"/>
      <c r="D88" s="5">
        <v>42060</v>
      </c>
      <c r="E88" s="5">
        <v>42066</v>
      </c>
      <c r="F88" s="6"/>
      <c r="G88" s="4" t="s">
        <v>391</v>
      </c>
      <c r="H88" s="22"/>
      <c r="I88" s="4"/>
      <c r="J88" s="7"/>
      <c r="K88" s="7"/>
      <c r="L88" s="34"/>
      <c r="M88" s="4"/>
    </row>
    <row r="89" spans="1:13" s="51" customFormat="1" ht="28.9" customHeight="1" x14ac:dyDescent="0.25">
      <c r="A89" s="85"/>
      <c r="B89" s="38" t="s">
        <v>388</v>
      </c>
      <c r="C89" s="4"/>
      <c r="D89" s="5">
        <v>42061</v>
      </c>
      <c r="E89" s="5">
        <v>42067</v>
      </c>
      <c r="F89" s="6"/>
      <c r="G89" s="4" t="s">
        <v>389</v>
      </c>
      <c r="H89" s="22"/>
      <c r="I89" s="4"/>
      <c r="J89" s="7"/>
      <c r="K89" s="7"/>
      <c r="L89" s="34"/>
      <c r="M89" s="4"/>
    </row>
    <row r="90" spans="1:13" s="51" customFormat="1" ht="28.9" customHeight="1" x14ac:dyDescent="0.25">
      <c r="A90" s="85"/>
      <c r="B90" s="38"/>
      <c r="C90" s="4"/>
      <c r="D90" s="5"/>
      <c r="E90" s="5"/>
      <c r="F90" s="6"/>
      <c r="G90" s="4"/>
      <c r="H90" s="22"/>
      <c r="I90" s="4"/>
      <c r="J90" s="7"/>
      <c r="K90" s="7"/>
      <c r="L90" s="34"/>
      <c r="M90" s="4"/>
    </row>
    <row r="91" spans="1:13" s="51" customFormat="1" ht="28.9" customHeight="1" x14ac:dyDescent="0.25">
      <c r="A91" s="85"/>
      <c r="B91" s="38"/>
      <c r="C91" s="4"/>
      <c r="D91" s="5"/>
      <c r="E91" s="5"/>
      <c r="F91" s="6"/>
      <c r="G91" s="4"/>
      <c r="H91" s="22"/>
      <c r="I91" s="4"/>
      <c r="J91" s="7"/>
      <c r="K91" s="7"/>
      <c r="L91" s="34"/>
      <c r="M91" s="4"/>
    </row>
    <row r="92" spans="1:13" s="51" customFormat="1" ht="28.9" customHeight="1" x14ac:dyDescent="0.25">
      <c r="A92" s="85"/>
      <c r="B92" s="38"/>
      <c r="C92" s="4"/>
      <c r="D92" s="5"/>
      <c r="E92" s="5"/>
      <c r="F92" s="6"/>
      <c r="G92" s="4"/>
      <c r="H92" s="22"/>
      <c r="I92" s="4"/>
      <c r="J92" s="7"/>
      <c r="K92" s="7"/>
      <c r="L92" s="34"/>
      <c r="M92" s="4"/>
    </row>
    <row r="93" spans="1:13" s="51" customFormat="1" ht="28.9" customHeight="1" x14ac:dyDescent="0.25">
      <c r="A93" s="85"/>
      <c r="B93" s="38"/>
      <c r="C93" s="4"/>
      <c r="D93" s="5"/>
      <c r="E93" s="5"/>
      <c r="F93" s="6"/>
      <c r="G93" s="4"/>
      <c r="H93" s="22"/>
      <c r="I93" s="4"/>
      <c r="J93" s="7"/>
      <c r="K93" s="7"/>
      <c r="L93" s="34"/>
      <c r="M93" s="4"/>
    </row>
    <row r="94" spans="1:13" s="51" customFormat="1" ht="28.9" customHeight="1" x14ac:dyDescent="0.25">
      <c r="A94" s="85"/>
      <c r="B94" s="38"/>
      <c r="C94" s="4"/>
      <c r="D94" s="5"/>
      <c r="E94" s="5"/>
      <c r="F94" s="6"/>
      <c r="G94" s="4"/>
      <c r="H94" s="22"/>
      <c r="I94" s="4"/>
      <c r="J94" s="7"/>
      <c r="K94" s="7"/>
      <c r="L94" s="34"/>
      <c r="M94" s="4"/>
    </row>
    <row r="95" spans="1:13" s="51" customFormat="1" ht="28.9" customHeight="1" x14ac:dyDescent="0.25">
      <c r="A95" s="85"/>
      <c r="B95" s="38"/>
      <c r="C95" s="4"/>
      <c r="D95" s="5"/>
      <c r="E95" s="5"/>
      <c r="F95" s="6"/>
      <c r="G95" s="4"/>
      <c r="H95" s="22"/>
      <c r="I95" s="4"/>
      <c r="J95" s="7"/>
      <c r="K95" s="7"/>
      <c r="L95" s="34"/>
      <c r="M95" s="4"/>
    </row>
    <row r="96" spans="1:13" s="51" customFormat="1" ht="28.9" customHeight="1" x14ac:dyDescent="0.25">
      <c r="A96" s="85"/>
      <c r="B96" s="38"/>
      <c r="C96" s="4"/>
      <c r="D96" s="5"/>
      <c r="E96" s="5"/>
      <c r="F96" s="6"/>
      <c r="G96" s="4"/>
      <c r="H96" s="22"/>
      <c r="I96" s="4"/>
      <c r="J96" s="7"/>
      <c r="K96" s="7"/>
      <c r="L96" s="34"/>
      <c r="M96" s="4"/>
    </row>
    <row r="97" spans="1:13" s="51" customFormat="1" ht="28.9" customHeight="1" x14ac:dyDescent="0.25">
      <c r="A97" s="85"/>
      <c r="B97" s="38"/>
      <c r="C97" s="4"/>
      <c r="D97" s="5"/>
      <c r="E97" s="5"/>
      <c r="F97" s="6"/>
      <c r="G97" s="4"/>
      <c r="H97" s="22"/>
      <c r="I97" s="4"/>
      <c r="J97" s="7"/>
      <c r="K97" s="7"/>
      <c r="L97" s="34"/>
      <c r="M97" s="4"/>
    </row>
    <row r="98" spans="1:13" s="51" customFormat="1" ht="28.9" customHeight="1" x14ac:dyDescent="0.25">
      <c r="A98" s="85"/>
      <c r="B98" s="38"/>
      <c r="C98" s="4"/>
      <c r="D98" s="5"/>
      <c r="E98" s="5"/>
      <c r="F98" s="6"/>
      <c r="G98" s="4"/>
      <c r="H98" s="22"/>
      <c r="I98" s="4"/>
      <c r="J98" s="7"/>
      <c r="K98" s="7"/>
      <c r="L98" s="34"/>
      <c r="M98" s="4"/>
    </row>
    <row r="99" spans="1:13" s="51" customFormat="1" ht="28.9" customHeight="1" x14ac:dyDescent="0.25">
      <c r="A99" s="85"/>
      <c r="B99" s="38"/>
      <c r="C99" s="4"/>
      <c r="D99" s="5"/>
      <c r="E99" s="5"/>
      <c r="F99" s="6"/>
      <c r="G99" s="4"/>
      <c r="H99" s="22"/>
      <c r="I99" s="4"/>
      <c r="J99" s="7"/>
      <c r="K99" s="7"/>
      <c r="L99" s="34"/>
      <c r="M99" s="4"/>
    </row>
    <row r="100" spans="1:13" s="51" customFormat="1" ht="28.9" customHeight="1" x14ac:dyDescent="0.25">
      <c r="A100" s="85"/>
      <c r="B100" s="38"/>
      <c r="C100" s="4"/>
      <c r="D100" s="5"/>
      <c r="E100" s="5"/>
      <c r="F100" s="6"/>
      <c r="G100" s="4"/>
      <c r="H100" s="22"/>
      <c r="I100" s="4"/>
      <c r="J100" s="7"/>
      <c r="K100" s="7"/>
      <c r="L100" s="34"/>
      <c r="M100" s="4"/>
    </row>
    <row r="101" spans="1:13" s="51" customFormat="1" ht="28.9" customHeight="1" x14ac:dyDescent="0.25">
      <c r="A101" s="85"/>
      <c r="B101" s="38"/>
      <c r="C101" s="4"/>
      <c r="D101" s="5"/>
      <c r="E101" s="5"/>
      <c r="F101" s="6"/>
      <c r="G101" s="4"/>
      <c r="H101" s="22"/>
      <c r="I101" s="4"/>
      <c r="J101" s="7"/>
      <c r="K101" s="7"/>
      <c r="L101" s="34"/>
      <c r="M101" s="4"/>
    </row>
    <row r="102" spans="1:13" s="51" customFormat="1" ht="28.9" customHeight="1" x14ac:dyDescent="0.25">
      <c r="A102" s="85"/>
      <c r="B102" s="38"/>
      <c r="C102" s="4"/>
      <c r="D102" s="5"/>
      <c r="E102" s="5"/>
      <c r="F102" s="6"/>
      <c r="G102" s="4"/>
      <c r="H102" s="22"/>
      <c r="I102" s="4"/>
      <c r="J102" s="7"/>
      <c r="K102" s="7"/>
      <c r="L102" s="34"/>
      <c r="M102" s="4"/>
    </row>
    <row r="103" spans="1:13" s="51" customFormat="1" ht="28.9" customHeight="1" x14ac:dyDescent="0.25">
      <c r="A103" s="85"/>
      <c r="B103" s="38"/>
      <c r="C103" s="4"/>
      <c r="D103" s="5"/>
      <c r="E103" s="5"/>
      <c r="F103" s="6"/>
      <c r="G103" s="4"/>
      <c r="H103" s="22"/>
      <c r="I103" s="4"/>
      <c r="J103" s="7"/>
      <c r="K103" s="7"/>
      <c r="L103" s="34"/>
      <c r="M103" s="4"/>
    </row>
    <row r="104" spans="1:13" s="51" customFormat="1" ht="28.9" customHeight="1" x14ac:dyDescent="0.25">
      <c r="A104" s="85"/>
      <c r="B104" s="38"/>
      <c r="C104" s="4"/>
      <c r="D104" s="5"/>
      <c r="E104" s="5"/>
      <c r="F104" s="6"/>
      <c r="G104" s="4"/>
      <c r="H104" s="22"/>
      <c r="I104" s="4"/>
      <c r="J104" s="7"/>
      <c r="K104" s="7"/>
      <c r="L104" s="34"/>
      <c r="M104" s="4"/>
    </row>
    <row r="105" spans="1:13" s="51" customFormat="1" ht="28.9" customHeight="1" x14ac:dyDescent="0.25">
      <c r="A105" s="85"/>
      <c r="B105" s="38"/>
      <c r="C105" s="4"/>
      <c r="D105" s="5"/>
      <c r="E105" s="5"/>
      <c r="F105" s="6"/>
      <c r="G105" s="4"/>
      <c r="H105" s="22"/>
      <c r="I105" s="4"/>
      <c r="J105" s="7"/>
      <c r="K105" s="7"/>
      <c r="L105" s="34"/>
      <c r="M105" s="4"/>
    </row>
    <row r="106" spans="1:13" s="51" customFormat="1" ht="28.9" customHeight="1" x14ac:dyDescent="0.25">
      <c r="A106" s="85"/>
      <c r="B106" s="38"/>
      <c r="C106" s="4"/>
      <c r="D106" s="5"/>
      <c r="E106" s="5"/>
      <c r="F106" s="6"/>
      <c r="G106" s="4"/>
      <c r="H106" s="22"/>
      <c r="I106" s="4"/>
      <c r="J106" s="7"/>
      <c r="K106" s="7"/>
      <c r="L106" s="34"/>
      <c r="M106" s="4"/>
    </row>
    <row r="107" spans="1:13" s="51" customFormat="1" ht="28.9" customHeight="1" x14ac:dyDescent="0.25">
      <c r="A107" s="85"/>
      <c r="B107" s="38"/>
      <c r="C107" s="4"/>
      <c r="D107" s="5"/>
      <c r="E107" s="5"/>
      <c r="F107" s="6"/>
      <c r="G107" s="4"/>
      <c r="H107" s="22"/>
      <c r="I107" s="4"/>
      <c r="J107" s="7"/>
      <c r="K107" s="7"/>
      <c r="L107" s="34"/>
      <c r="M107" s="4"/>
    </row>
    <row r="108" spans="1:13" s="51" customFormat="1" ht="28.9" customHeight="1" x14ac:dyDescent="0.25">
      <c r="A108" s="85"/>
      <c r="B108" s="38"/>
      <c r="C108" s="4"/>
      <c r="D108" s="5"/>
      <c r="E108" s="5"/>
      <c r="F108" s="6"/>
      <c r="G108" s="4"/>
      <c r="H108" s="22"/>
      <c r="I108" s="4"/>
      <c r="J108" s="7"/>
      <c r="K108" s="7"/>
      <c r="L108" s="34"/>
      <c r="M108" s="4"/>
    </row>
    <row r="109" spans="1:13" s="51" customFormat="1" ht="28.9" customHeight="1" x14ac:dyDescent="0.25">
      <c r="A109" s="85"/>
      <c r="B109" s="38"/>
      <c r="C109" s="4"/>
      <c r="D109" s="5"/>
      <c r="E109" s="5"/>
      <c r="F109" s="6"/>
      <c r="G109" s="4"/>
      <c r="H109" s="22"/>
      <c r="I109" s="4"/>
      <c r="J109" s="7"/>
      <c r="K109" s="7"/>
      <c r="L109" s="34"/>
      <c r="M109" s="4"/>
    </row>
    <row r="110" spans="1:13" s="51" customFormat="1" ht="28.9" customHeight="1" x14ac:dyDescent="0.25">
      <c r="A110" s="85"/>
      <c r="B110" s="38"/>
      <c r="C110" s="4"/>
      <c r="D110" s="5"/>
      <c r="E110" s="5"/>
      <c r="F110" s="6"/>
      <c r="G110" s="4"/>
      <c r="H110" s="22"/>
      <c r="I110" s="4"/>
      <c r="J110" s="7"/>
      <c r="K110" s="7"/>
      <c r="L110" s="34"/>
      <c r="M110" s="4"/>
    </row>
    <row r="111" spans="1:13" s="51" customFormat="1" ht="28.9" customHeight="1" x14ac:dyDescent="0.25">
      <c r="A111" s="85"/>
      <c r="B111" s="38"/>
      <c r="C111" s="4"/>
      <c r="D111" s="5"/>
      <c r="E111" s="5"/>
      <c r="F111" s="6"/>
      <c r="G111" s="4"/>
      <c r="H111" s="22"/>
      <c r="I111" s="4"/>
      <c r="J111" s="7"/>
      <c r="K111" s="7"/>
      <c r="L111" s="34"/>
      <c r="M111" s="4"/>
    </row>
    <row r="112" spans="1:13" s="51" customFormat="1" ht="28.9" customHeight="1" x14ac:dyDescent="0.25">
      <c r="A112" s="99"/>
      <c r="B112" s="38"/>
      <c r="C112" s="4"/>
      <c r="D112" s="5"/>
      <c r="E112" s="5"/>
      <c r="F112" s="6"/>
      <c r="G112" s="4"/>
      <c r="H112" s="22"/>
      <c r="I112" s="4"/>
      <c r="J112" s="7"/>
      <c r="K112" s="7"/>
      <c r="L112" s="34"/>
      <c r="M112" s="4"/>
    </row>
    <row r="113" spans="1:13" s="51" customFormat="1" ht="28.9" customHeight="1" x14ac:dyDescent="0.25">
      <c r="A113" s="85"/>
      <c r="B113" s="38"/>
      <c r="C113" s="4"/>
      <c r="D113" s="5"/>
      <c r="E113" s="5"/>
      <c r="F113" s="6"/>
      <c r="G113" s="4"/>
      <c r="H113" s="22"/>
      <c r="I113" s="4"/>
      <c r="J113" s="7"/>
      <c r="K113" s="7"/>
      <c r="L113" s="34"/>
      <c r="M113" s="4"/>
    </row>
    <row r="114" spans="1:13" s="51" customFormat="1" ht="28.9" customHeight="1" x14ac:dyDescent="0.25">
      <c r="A114" s="85"/>
      <c r="B114" s="38"/>
      <c r="C114" s="4"/>
      <c r="D114" s="5"/>
      <c r="E114" s="5"/>
      <c r="F114" s="6"/>
      <c r="G114" s="4"/>
      <c r="H114" s="22"/>
      <c r="I114" s="4"/>
      <c r="J114" s="7"/>
      <c r="K114" s="7"/>
      <c r="L114" s="34"/>
      <c r="M114" s="4"/>
    </row>
    <row r="115" spans="1:13" s="51" customFormat="1" ht="28.9" customHeight="1" x14ac:dyDescent="0.25">
      <c r="A115" s="85"/>
      <c r="B115" s="38"/>
      <c r="C115" s="4"/>
      <c r="D115" s="5"/>
      <c r="E115" s="5"/>
      <c r="F115" s="6"/>
      <c r="G115" s="4"/>
      <c r="H115" s="22"/>
      <c r="I115" s="4"/>
      <c r="J115" s="7"/>
      <c r="K115" s="7"/>
      <c r="L115" s="34"/>
      <c r="M115" s="4"/>
    </row>
    <row r="116" spans="1:13" s="51" customFormat="1" ht="28.9" customHeight="1" x14ac:dyDescent="0.25">
      <c r="A116" s="99"/>
      <c r="B116" s="38"/>
      <c r="C116" s="4"/>
      <c r="D116" s="5"/>
      <c r="E116" s="5"/>
      <c r="F116" s="6"/>
      <c r="G116" s="4"/>
      <c r="H116" s="22"/>
      <c r="I116" s="4"/>
      <c r="J116" s="7"/>
      <c r="K116" s="7"/>
      <c r="L116" s="34"/>
      <c r="M116" s="4"/>
    </row>
    <row r="117" spans="1:13" s="51" customFormat="1" ht="28.9" customHeight="1" x14ac:dyDescent="0.25">
      <c r="A117" s="85"/>
      <c r="B117" s="38"/>
      <c r="C117" s="4"/>
      <c r="D117" s="5"/>
      <c r="E117" s="5"/>
      <c r="F117" s="6"/>
      <c r="G117" s="4"/>
      <c r="H117" s="22"/>
      <c r="I117" s="4"/>
      <c r="J117" s="7"/>
      <c r="K117" s="7"/>
      <c r="L117" s="34"/>
      <c r="M117" s="4"/>
    </row>
    <row r="118" spans="1:13" s="51" customFormat="1" ht="28.9" customHeight="1" x14ac:dyDescent="0.25">
      <c r="A118" s="85"/>
      <c r="B118" s="38"/>
      <c r="C118" s="4"/>
      <c r="D118" s="5"/>
      <c r="E118" s="5"/>
      <c r="F118" s="6"/>
      <c r="G118" s="4"/>
      <c r="H118" s="22"/>
      <c r="I118" s="4"/>
      <c r="J118" s="7"/>
      <c r="K118" s="7"/>
      <c r="L118" s="34"/>
      <c r="M118" s="4"/>
    </row>
    <row r="119" spans="1:13" s="51" customFormat="1" ht="28.9" customHeight="1" x14ac:dyDescent="0.25">
      <c r="A119" s="85"/>
      <c r="B119" s="38"/>
      <c r="C119" s="4"/>
      <c r="D119" s="5"/>
      <c r="E119" s="5"/>
      <c r="F119" s="6"/>
      <c r="G119" s="4"/>
      <c r="H119" s="22"/>
      <c r="I119" s="4"/>
      <c r="J119" s="7"/>
      <c r="K119" s="7"/>
      <c r="L119" s="34"/>
      <c r="M119" s="4"/>
    </row>
    <row r="120" spans="1:13" s="51" customFormat="1" ht="28.9" customHeight="1" x14ac:dyDescent="0.25">
      <c r="A120" s="85"/>
      <c r="B120" s="38"/>
      <c r="C120" s="4"/>
      <c r="D120" s="5"/>
      <c r="E120" s="5"/>
      <c r="F120" s="6"/>
      <c r="G120" s="4"/>
      <c r="H120" s="22"/>
      <c r="I120" s="4"/>
      <c r="J120" s="7"/>
      <c r="K120" s="7"/>
      <c r="L120" s="34"/>
      <c r="M120" s="4"/>
    </row>
    <row r="121" spans="1:13" ht="28.9" customHeight="1" x14ac:dyDescent="0.25">
      <c r="A121" s="85"/>
      <c r="B121" s="38"/>
      <c r="C121" s="4"/>
      <c r="D121" s="5"/>
      <c r="E121" s="54"/>
      <c r="F121" s="6"/>
      <c r="G121" s="4"/>
      <c r="H121" s="22"/>
      <c r="I121" s="4"/>
      <c r="J121" s="7"/>
      <c r="K121" s="7"/>
      <c r="L121" s="34"/>
      <c r="M121" s="4"/>
    </row>
    <row r="122" spans="1:13" ht="28.9" customHeight="1" x14ac:dyDescent="0.25">
      <c r="A122" s="85"/>
      <c r="B122" s="38"/>
      <c r="C122" s="4"/>
      <c r="D122" s="5"/>
      <c r="E122" s="54"/>
      <c r="F122" s="6"/>
      <c r="G122" s="4"/>
      <c r="H122" s="22"/>
      <c r="I122" s="4"/>
      <c r="J122" s="7"/>
      <c r="K122" s="7"/>
      <c r="L122" s="34"/>
      <c r="M122" s="4"/>
    </row>
    <row r="123" spans="1:13" ht="28.9" customHeight="1" x14ac:dyDescent="0.25">
      <c r="A123" s="85"/>
      <c r="B123" s="38"/>
      <c r="C123" s="4"/>
      <c r="D123" s="5"/>
      <c r="E123" s="54"/>
      <c r="F123" s="6"/>
      <c r="G123" s="4"/>
      <c r="H123" s="22"/>
      <c r="I123" s="4"/>
      <c r="J123" s="7"/>
      <c r="K123" s="7"/>
      <c r="L123" s="34"/>
      <c r="M123" s="4"/>
    </row>
    <row r="124" spans="1:13" ht="28.9" customHeight="1" x14ac:dyDescent="0.25">
      <c r="A124" s="85"/>
      <c r="B124" s="38"/>
      <c r="C124" s="4"/>
      <c r="D124" s="5"/>
      <c r="E124" s="54"/>
      <c r="F124" s="6"/>
      <c r="G124" s="4"/>
      <c r="H124" s="22"/>
      <c r="I124" s="4"/>
      <c r="J124" s="7"/>
      <c r="K124" s="7"/>
      <c r="L124" s="34"/>
      <c r="M124" s="4"/>
    </row>
    <row r="125" spans="1:13" ht="28.9" customHeight="1" x14ac:dyDescent="0.25">
      <c r="A125" s="85"/>
      <c r="B125" s="38"/>
      <c r="C125" s="4"/>
      <c r="D125" s="5"/>
      <c r="E125" s="54"/>
      <c r="F125" s="6"/>
      <c r="G125" s="4"/>
      <c r="H125" s="22"/>
      <c r="I125" s="4"/>
      <c r="J125" s="7"/>
      <c r="K125" s="7"/>
      <c r="L125" s="34"/>
      <c r="M125" s="4"/>
    </row>
    <row r="126" spans="1:13" ht="28.9" customHeight="1" x14ac:dyDescent="0.25">
      <c r="A126" s="85"/>
      <c r="B126" s="38"/>
      <c r="C126" s="4"/>
      <c r="D126" s="5"/>
      <c r="E126" s="54"/>
      <c r="F126" s="6"/>
      <c r="G126" s="4"/>
      <c r="H126" s="22"/>
      <c r="I126" s="4"/>
      <c r="J126" s="7"/>
      <c r="K126" s="7"/>
      <c r="L126" s="34"/>
      <c r="M126" s="4"/>
    </row>
    <row r="127" spans="1:13" ht="28.9" customHeight="1" x14ac:dyDescent="0.25">
      <c r="A127" s="85"/>
      <c r="B127" s="38"/>
      <c r="C127" s="4"/>
      <c r="D127" s="5"/>
      <c r="E127" s="54"/>
      <c r="F127" s="6"/>
      <c r="G127" s="4"/>
      <c r="H127" s="22"/>
      <c r="I127" s="4"/>
      <c r="J127" s="7"/>
      <c r="K127" s="7"/>
      <c r="L127" s="34"/>
      <c r="M127" s="4"/>
    </row>
    <row r="128" spans="1:13" ht="28.9" customHeight="1" x14ac:dyDescent="0.25">
      <c r="A128" s="85"/>
      <c r="B128" s="38"/>
      <c r="C128" s="4"/>
      <c r="D128" s="5"/>
      <c r="E128" s="54"/>
      <c r="F128" s="6"/>
      <c r="G128" s="4"/>
      <c r="H128" s="22"/>
      <c r="I128" s="4"/>
      <c r="J128" s="7"/>
      <c r="K128" s="7"/>
      <c r="L128" s="34"/>
      <c r="M128" s="4"/>
    </row>
    <row r="129" spans="1:13" ht="28.9" customHeight="1" x14ac:dyDescent="0.25">
      <c r="A129" s="85"/>
      <c r="B129" s="38"/>
      <c r="C129" s="4"/>
      <c r="D129" s="5"/>
      <c r="E129" s="54"/>
      <c r="F129" s="6"/>
      <c r="G129" s="4"/>
      <c r="H129" s="22"/>
      <c r="I129" s="4"/>
      <c r="J129" s="7"/>
      <c r="K129" s="7"/>
      <c r="L129" s="34"/>
      <c r="M129" s="4"/>
    </row>
    <row r="130" spans="1:13" ht="28.9" customHeight="1" x14ac:dyDescent="0.25">
      <c r="A130" s="85"/>
      <c r="B130" s="38"/>
      <c r="C130" s="4"/>
      <c r="D130" s="5"/>
      <c r="E130" s="54"/>
      <c r="F130" s="6"/>
      <c r="G130" s="4"/>
      <c r="H130" s="22"/>
      <c r="I130" s="4"/>
      <c r="J130" s="7"/>
      <c r="K130" s="7"/>
      <c r="L130" s="34"/>
      <c r="M130" s="4"/>
    </row>
    <row r="131" spans="1:13" ht="28.9" customHeight="1" x14ac:dyDescent="0.25">
      <c r="A131" s="85"/>
      <c r="B131" s="38"/>
      <c r="C131" s="4"/>
      <c r="D131" s="5"/>
      <c r="E131" s="54"/>
      <c r="F131" s="6"/>
      <c r="G131" s="4"/>
      <c r="H131" s="22"/>
      <c r="I131" s="4"/>
      <c r="J131" s="7"/>
      <c r="K131" s="7"/>
      <c r="L131" s="34"/>
      <c r="M131" s="4"/>
    </row>
    <row r="132" spans="1:13" ht="28.9" customHeight="1" x14ac:dyDescent="0.25">
      <c r="A132" s="85"/>
      <c r="B132" s="38"/>
      <c r="C132" s="4"/>
      <c r="D132" s="5"/>
      <c r="E132" s="54"/>
      <c r="F132" s="6"/>
      <c r="G132" s="4"/>
      <c r="H132" s="22"/>
      <c r="I132" s="4"/>
      <c r="J132" s="7"/>
      <c r="K132" s="7"/>
      <c r="L132" s="34"/>
      <c r="M132" s="4"/>
    </row>
    <row r="133" spans="1:13" ht="28.9" customHeight="1" x14ac:dyDescent="0.25">
      <c r="A133" s="85"/>
      <c r="B133" s="38"/>
      <c r="C133" s="4"/>
      <c r="D133" s="5"/>
      <c r="E133" s="54"/>
      <c r="F133" s="6"/>
      <c r="G133" s="4"/>
      <c r="H133" s="22"/>
      <c r="I133" s="4"/>
      <c r="J133" s="7"/>
      <c r="K133" s="7"/>
      <c r="L133" s="34"/>
      <c r="M133" s="4"/>
    </row>
    <row r="134" spans="1:13" ht="28.9" customHeight="1" x14ac:dyDescent="0.25">
      <c r="A134" s="85"/>
      <c r="B134" s="38"/>
      <c r="C134" s="4"/>
      <c r="D134" s="5"/>
      <c r="E134" s="54"/>
      <c r="F134" s="6"/>
      <c r="G134" s="4"/>
      <c r="H134" s="22"/>
      <c r="I134" s="4"/>
      <c r="J134" s="7"/>
      <c r="K134" s="7"/>
      <c r="L134" s="34"/>
      <c r="M134" s="4"/>
    </row>
    <row r="135" spans="1:13" ht="28.9" customHeight="1" x14ac:dyDescent="0.25">
      <c r="A135" s="85"/>
      <c r="B135" s="38"/>
      <c r="C135" s="4"/>
      <c r="D135" s="5"/>
      <c r="E135" s="54"/>
      <c r="F135" s="6"/>
      <c r="G135" s="4"/>
      <c r="H135" s="22"/>
      <c r="I135" s="4"/>
      <c r="J135" s="7"/>
      <c r="K135" s="7"/>
      <c r="L135" s="34"/>
      <c r="M135" s="4"/>
    </row>
    <row r="136" spans="1:13" ht="28.9" customHeight="1" x14ac:dyDescent="0.25">
      <c r="A136" s="85"/>
      <c r="B136" s="38"/>
      <c r="C136" s="4"/>
      <c r="D136" s="5"/>
      <c r="E136" s="54"/>
      <c r="F136" s="6"/>
      <c r="G136" s="4"/>
      <c r="H136" s="22"/>
      <c r="I136" s="4"/>
      <c r="J136" s="7"/>
      <c r="K136" s="7"/>
      <c r="L136" s="34"/>
      <c r="M136" s="4"/>
    </row>
    <row r="137" spans="1:13" ht="28.9" customHeight="1" x14ac:dyDescent="0.25">
      <c r="A137" s="85"/>
      <c r="B137" s="38"/>
      <c r="C137" s="4"/>
      <c r="D137" s="5"/>
      <c r="E137" s="54"/>
      <c r="F137" s="6"/>
      <c r="G137" s="4"/>
      <c r="H137" s="22"/>
      <c r="I137" s="4"/>
      <c r="J137" s="7"/>
      <c r="K137" s="7"/>
      <c r="L137" s="34"/>
      <c r="M137" s="4"/>
    </row>
    <row r="138" spans="1:13" ht="28.9" customHeight="1" x14ac:dyDescent="0.25">
      <c r="A138" s="85"/>
      <c r="B138" s="38"/>
      <c r="C138" s="4"/>
      <c r="D138" s="5"/>
      <c r="E138" s="54"/>
      <c r="F138" s="6"/>
      <c r="G138" s="4"/>
      <c r="H138" s="22"/>
      <c r="I138" s="4"/>
      <c r="J138" s="7"/>
      <c r="K138" s="7"/>
      <c r="L138" s="34"/>
      <c r="M138" s="4"/>
    </row>
    <row r="139" spans="1:13" ht="28.9" customHeight="1" x14ac:dyDescent="0.25">
      <c r="A139" s="85"/>
      <c r="B139" s="38"/>
      <c r="C139" s="4"/>
      <c r="D139" s="5"/>
      <c r="E139" s="54"/>
      <c r="F139" s="6"/>
      <c r="G139" s="4"/>
      <c r="H139" s="22"/>
      <c r="I139" s="4"/>
      <c r="J139" s="7"/>
      <c r="K139" s="7"/>
      <c r="L139" s="34"/>
      <c r="M139" s="4"/>
    </row>
    <row r="140" spans="1:13" ht="28.9" customHeight="1" x14ac:dyDescent="0.25">
      <c r="A140" s="85"/>
      <c r="B140" s="38"/>
      <c r="C140" s="4"/>
      <c r="D140" s="5"/>
      <c r="E140" s="54"/>
      <c r="F140" s="6"/>
      <c r="G140" s="4"/>
      <c r="H140" s="22"/>
      <c r="I140" s="4"/>
      <c r="J140" s="7"/>
      <c r="K140" s="7"/>
      <c r="L140" s="34"/>
      <c r="M140" s="4"/>
    </row>
    <row r="141" spans="1:13" ht="28.9" customHeight="1" x14ac:dyDescent="0.25">
      <c r="A141" s="85"/>
      <c r="B141" s="38"/>
      <c r="C141" s="4"/>
      <c r="D141" s="5"/>
      <c r="E141" s="54"/>
      <c r="F141" s="6"/>
      <c r="G141" s="4"/>
      <c r="H141" s="22"/>
      <c r="I141" s="4"/>
      <c r="J141" s="7"/>
      <c r="K141" s="7"/>
      <c r="L141" s="34"/>
      <c r="M141" s="4"/>
    </row>
    <row r="142" spans="1:13" ht="28.9" customHeight="1" x14ac:dyDescent="0.25">
      <c r="A142" s="100"/>
      <c r="B142" s="38"/>
      <c r="C142" s="4"/>
      <c r="D142" s="5"/>
      <c r="E142" s="54"/>
      <c r="F142" s="6"/>
      <c r="G142" s="4"/>
      <c r="H142" s="22"/>
      <c r="I142" s="4"/>
      <c r="J142" s="7"/>
      <c r="K142" s="7"/>
      <c r="L142" s="34"/>
      <c r="M142" s="4"/>
    </row>
    <row r="143" spans="1:13" ht="28.9" customHeight="1" x14ac:dyDescent="0.25">
      <c r="A143" s="100"/>
      <c r="B143" s="38"/>
      <c r="C143" s="4"/>
      <c r="D143" s="5"/>
      <c r="E143" s="54"/>
      <c r="F143" s="6"/>
      <c r="G143" s="4"/>
      <c r="H143" s="22"/>
      <c r="I143" s="4"/>
      <c r="J143" s="7"/>
      <c r="K143" s="7"/>
      <c r="L143" s="34"/>
      <c r="M143" s="4"/>
    </row>
    <row r="144" spans="1:13" ht="28.9" customHeight="1" x14ac:dyDescent="0.25">
      <c r="A144" s="100"/>
      <c r="B144" s="38"/>
      <c r="C144" s="4"/>
      <c r="D144" s="5"/>
      <c r="E144" s="54"/>
      <c r="F144" s="6"/>
      <c r="G144" s="4"/>
      <c r="H144" s="22"/>
      <c r="I144" s="4"/>
      <c r="J144" s="7"/>
      <c r="K144" s="7"/>
      <c r="L144" s="34"/>
      <c r="M144" s="4"/>
    </row>
    <row r="145" spans="1:13" ht="28.9" customHeight="1" x14ac:dyDescent="0.25">
      <c r="A145" s="100"/>
      <c r="B145" s="38"/>
      <c r="C145" s="4"/>
      <c r="D145" s="5"/>
      <c r="E145" s="54"/>
      <c r="F145" s="6"/>
      <c r="G145" s="4"/>
      <c r="H145" s="22"/>
      <c r="I145" s="4"/>
      <c r="J145" s="7"/>
      <c r="K145" s="7"/>
      <c r="L145" s="34"/>
      <c r="M145" s="4"/>
    </row>
    <row r="146" spans="1:13" ht="28.9" customHeight="1" x14ac:dyDescent="0.25">
      <c r="A146" s="100"/>
      <c r="B146" s="38"/>
      <c r="C146" s="4"/>
      <c r="D146" s="5"/>
      <c r="E146" s="54"/>
      <c r="F146" s="6"/>
      <c r="G146" s="4"/>
      <c r="H146" s="22"/>
      <c r="I146" s="4"/>
      <c r="J146" s="7"/>
      <c r="K146" s="7"/>
      <c r="L146" s="34"/>
      <c r="M146" s="4"/>
    </row>
    <row r="147" spans="1:13" ht="28.9" customHeight="1" x14ac:dyDescent="0.25">
      <c r="A147" s="101"/>
      <c r="B147" s="38"/>
      <c r="C147" s="4"/>
      <c r="D147" s="5"/>
      <c r="E147" s="54"/>
      <c r="F147" s="6"/>
      <c r="G147" s="4"/>
      <c r="H147" s="22"/>
      <c r="I147" s="4"/>
      <c r="J147" s="7"/>
      <c r="K147" s="7"/>
      <c r="L147" s="34"/>
      <c r="M147" s="4"/>
    </row>
    <row r="148" spans="1:13" ht="28.9" customHeight="1" x14ac:dyDescent="0.25">
      <c r="A148" s="46"/>
      <c r="B148" s="38"/>
      <c r="C148" s="4"/>
      <c r="D148" s="5"/>
      <c r="E148" s="54"/>
      <c r="F148" s="6"/>
      <c r="G148" s="4"/>
      <c r="H148" s="22"/>
      <c r="I148" s="4"/>
      <c r="J148" s="7"/>
      <c r="K148" s="7"/>
      <c r="L148" s="34"/>
      <c r="M148" s="4"/>
    </row>
    <row r="149" spans="1:13" s="79" customFormat="1" ht="28.9" customHeight="1" x14ac:dyDescent="0.25">
      <c r="A149" s="71" t="s">
        <v>61</v>
      </c>
      <c r="B149" s="72"/>
      <c r="C149" s="73"/>
      <c r="D149" s="74"/>
      <c r="E149" s="75"/>
      <c r="F149" s="76"/>
      <c r="G149" s="73"/>
      <c r="H149" s="77"/>
      <c r="I149" s="73"/>
      <c r="J149" s="78">
        <f>SUM(J3:J121)</f>
        <v>1497.2</v>
      </c>
      <c r="K149" s="78"/>
      <c r="L149" s="78">
        <f>SUM(L3:L121)*26</f>
        <v>133094.98800000001</v>
      </c>
      <c r="M149" s="78">
        <f>SUM(M3:M121)*26</f>
        <v>6142.5</v>
      </c>
    </row>
    <row r="150" spans="1:13" ht="28.9" customHeight="1" x14ac:dyDescent="0.25">
      <c r="A150" s="131" t="s">
        <v>215</v>
      </c>
      <c r="B150" s="132"/>
      <c r="C150" s="4"/>
      <c r="D150" s="5"/>
      <c r="E150" s="54"/>
      <c r="F150" s="6"/>
      <c r="G150" s="4"/>
      <c r="H150" s="22"/>
      <c r="I150" s="4"/>
      <c r="J150" s="7"/>
      <c r="K150" s="7"/>
      <c r="L150" s="34"/>
      <c r="M150" s="4"/>
    </row>
    <row r="151" spans="1:13" ht="28.9" customHeight="1" x14ac:dyDescent="0.25">
      <c r="A151" s="46"/>
      <c r="B151" s="38"/>
      <c r="C151" s="4"/>
      <c r="D151" s="5"/>
      <c r="E151" s="54"/>
      <c r="F151" s="6"/>
      <c r="G151" s="4"/>
      <c r="H151" s="22"/>
      <c r="I151" s="4"/>
      <c r="J151" s="7"/>
      <c r="K151" s="7"/>
      <c r="L151" s="34"/>
      <c r="M151" s="4"/>
    </row>
    <row r="152" spans="1:13" ht="28.9" customHeight="1" x14ac:dyDescent="0.25">
      <c r="A152" s="46"/>
      <c r="B152" s="38"/>
      <c r="C152" s="4"/>
      <c r="D152" s="5"/>
      <c r="E152" s="54"/>
      <c r="F152" s="6"/>
      <c r="G152" s="4"/>
      <c r="H152" s="22"/>
      <c r="I152" s="4"/>
      <c r="J152" s="7"/>
      <c r="K152" s="7"/>
      <c r="L152" s="34"/>
      <c r="M152" s="4"/>
    </row>
    <row r="153" spans="1:13" ht="28.9" customHeight="1" x14ac:dyDescent="0.25">
      <c r="A153" s="46"/>
      <c r="B153" s="38"/>
      <c r="C153" s="4"/>
      <c r="D153" s="5"/>
      <c r="E153" s="54"/>
      <c r="F153" s="6"/>
      <c r="G153" s="4"/>
      <c r="H153" s="22"/>
      <c r="I153" s="4"/>
      <c r="J153" s="7"/>
      <c r="K153" s="7"/>
      <c r="L153" s="34"/>
      <c r="M153" s="4"/>
    </row>
    <row r="154" spans="1:13" ht="28.9" customHeight="1" x14ac:dyDescent="0.25">
      <c r="A154" s="40" t="s">
        <v>15</v>
      </c>
      <c r="B154" s="19"/>
      <c r="C154" s="19"/>
      <c r="D154" s="57"/>
      <c r="E154" s="57"/>
      <c r="F154" s="58"/>
      <c r="G154" s="56"/>
      <c r="H154" s="56"/>
      <c r="I154" s="56"/>
      <c r="J154" s="59"/>
      <c r="K154" s="59"/>
      <c r="L154" s="60"/>
      <c r="M154" s="56"/>
    </row>
    <row r="155" spans="1:13" ht="28.9" customHeight="1" x14ac:dyDescent="0.25">
      <c r="A155" s="70" t="s">
        <v>58</v>
      </c>
      <c r="B155" s="3" t="s">
        <v>13</v>
      </c>
      <c r="C155" s="67" t="s">
        <v>56</v>
      </c>
      <c r="D155" s="57"/>
      <c r="E155" s="57"/>
      <c r="F155" s="58"/>
      <c r="G155" s="56"/>
      <c r="H155" s="56"/>
      <c r="I155" s="56"/>
      <c r="J155" s="59"/>
      <c r="K155" s="59"/>
      <c r="L155" s="60"/>
      <c r="M155" s="56"/>
    </row>
    <row r="156" spans="1:13" ht="28.9" customHeight="1" x14ac:dyDescent="0.25">
      <c r="A156" s="69" t="s">
        <v>59</v>
      </c>
      <c r="B156" s="21" t="s">
        <v>51</v>
      </c>
      <c r="C156" s="80" t="s">
        <v>27</v>
      </c>
      <c r="D156" s="57"/>
      <c r="E156" s="57"/>
      <c r="F156" s="58"/>
      <c r="G156" s="56"/>
      <c r="H156" s="56"/>
      <c r="I156" s="56"/>
      <c r="J156" s="59"/>
      <c r="K156" s="59"/>
      <c r="L156" s="60"/>
      <c r="M156" s="56"/>
    </row>
    <row r="157" spans="1:13" ht="28.9" customHeight="1" x14ac:dyDescent="0.25">
      <c r="A157" s="64" t="s">
        <v>60</v>
      </c>
      <c r="B157" s="4" t="s">
        <v>14</v>
      </c>
      <c r="C157" s="5" t="s">
        <v>57</v>
      </c>
      <c r="D157" s="57"/>
      <c r="E157" s="57"/>
      <c r="F157" s="58"/>
      <c r="G157" s="56"/>
      <c r="H157" s="56"/>
      <c r="I157" s="56"/>
      <c r="J157" s="59"/>
      <c r="K157" s="59"/>
      <c r="L157" s="60"/>
      <c r="M157" s="56"/>
    </row>
    <row r="158" spans="1:13" ht="28.9" customHeight="1" x14ac:dyDescent="0.25">
      <c r="A158" s="31" t="s">
        <v>48</v>
      </c>
      <c r="B158" s="63" t="s">
        <v>49</v>
      </c>
      <c r="C158" s="68" t="s">
        <v>54</v>
      </c>
      <c r="D158" s="57"/>
      <c r="E158" s="57"/>
      <c r="F158" s="58"/>
      <c r="G158" s="56"/>
      <c r="H158" s="56"/>
      <c r="I158" s="56"/>
      <c r="J158" s="59"/>
      <c r="K158" s="59"/>
      <c r="L158" s="60"/>
      <c r="M158" s="56"/>
    </row>
    <row r="159" spans="1:13" ht="28.9" customHeight="1" x14ac:dyDescent="0.25"/>
    <row r="160" spans="1:13" ht="28.9" customHeight="1" x14ac:dyDescent="0.25"/>
    <row r="161" ht="28.9" customHeight="1" x14ac:dyDescent="0.25"/>
    <row r="162" ht="28.9" customHeight="1" x14ac:dyDescent="0.25"/>
    <row r="163" ht="28.9" customHeight="1" x14ac:dyDescent="0.25"/>
    <row r="164" ht="28.9" customHeight="1" x14ac:dyDescent="0.25"/>
    <row r="165" ht="28.9" customHeight="1" x14ac:dyDescent="0.25"/>
    <row r="166" ht="28.9" customHeight="1" x14ac:dyDescent="0.25"/>
    <row r="167" ht="28.9" customHeight="1" x14ac:dyDescent="0.25"/>
    <row r="168" ht="28.9" customHeight="1" x14ac:dyDescent="0.25"/>
    <row r="169" ht="28.9" customHeight="1" x14ac:dyDescent="0.25"/>
    <row r="170" ht="28.9" customHeight="1" x14ac:dyDescent="0.25"/>
    <row r="171" ht="28.9" customHeight="1" x14ac:dyDescent="0.25"/>
    <row r="172" ht="28.9" customHeight="1" x14ac:dyDescent="0.25"/>
    <row r="173" ht="28.9" customHeight="1" x14ac:dyDescent="0.25"/>
    <row r="174" ht="28.9" customHeight="1" x14ac:dyDescent="0.25"/>
    <row r="175" ht="28.9" customHeight="1" x14ac:dyDescent="0.25"/>
    <row r="176" ht="28.9" customHeight="1" x14ac:dyDescent="0.25"/>
    <row r="177" ht="28.9" customHeight="1" x14ac:dyDescent="0.25"/>
    <row r="178" ht="28.9" customHeight="1" x14ac:dyDescent="0.25"/>
    <row r="179" ht="28.9" customHeight="1" x14ac:dyDescent="0.25"/>
    <row r="180" ht="28.9" customHeight="1" x14ac:dyDescent="0.25"/>
    <row r="181" ht="28.9" customHeight="1" x14ac:dyDescent="0.25"/>
  </sheetData>
  <sheetProtection algorithmName="SHA-512" hashValue="pHIEk193gxFzZUwglbEvA/1ZtsPzjnV9HBzl1Uj21KIlJICPRqIoou89jwz0bruI7bsY9DLGCnC0mwt0/ezF5w==" saltValue="n+cvbhY7DareV7OshWhv/g==" spinCount="100000" sheet="1" selectLockedCells="1" sort="0" autoFilter="0" selectUnlockedCells="1"/>
  <mergeCells count="2">
    <mergeCell ref="A150:B150"/>
    <mergeCell ref="A85:B85"/>
  </mergeCells>
  <dataValidations count="3">
    <dataValidation type="textLength" allowBlank="1" showInputMessage="1" showErrorMessage="1" error="This cell is limited to 95 characters.  Please revise your entry.  Thank you." sqref="G3:G158">
      <formula1>1</formula1>
      <formula2>95</formula2>
    </dataValidation>
    <dataValidation type="list" allowBlank="1" showErrorMessage="1" sqref="I2">
      <formula1>$J$164:$J$225</formula1>
    </dataValidation>
    <dataValidation type="list" allowBlank="1" showInputMessage="1" showErrorMessage="1" sqref="K3:K158 H3:I158">
      <formula1>#REF!</formula1>
    </dataValidation>
  </dataValidations>
  <pageMargins left="0.7" right="0.7" top="0.75" bottom="0.75" header="0.3" footer="0.3"/>
  <pageSetup scale="5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zoomScale="85" zoomScaleNormal="85" workbookViewId="0">
      <selection activeCell="N1" sqref="N1:N1048576"/>
    </sheetView>
  </sheetViews>
  <sheetFormatPr defaultRowHeight="15" x14ac:dyDescent="0.25"/>
  <cols>
    <col min="1" max="1" width="11.140625" customWidth="1"/>
    <col min="2" max="2" width="17.140625" customWidth="1"/>
    <col min="3" max="3" width="15.28515625" customWidth="1"/>
    <col min="4" max="4" width="14.42578125" customWidth="1"/>
    <col min="5" max="5" width="14.140625" customWidth="1"/>
    <col min="6" max="6" width="11.7109375" bestFit="1" customWidth="1"/>
    <col min="7" max="7" width="40.7109375" customWidth="1"/>
    <col min="8" max="8" width="12.7109375" customWidth="1"/>
    <col min="9" max="9" width="15.140625" customWidth="1"/>
    <col min="10" max="10" width="10.28515625" customWidth="1"/>
    <col min="12" max="12" width="15.42578125" customWidth="1"/>
    <col min="13" max="13" width="11.7109375" customWidth="1"/>
  </cols>
  <sheetData>
    <row r="1" spans="1:13" ht="33.75" x14ac:dyDescent="0.25">
      <c r="A1" s="52" t="s">
        <v>210</v>
      </c>
      <c r="B1" s="36"/>
      <c r="C1" s="9"/>
      <c r="D1" s="10"/>
      <c r="E1" s="10"/>
      <c r="F1" s="11"/>
      <c r="G1" s="12"/>
      <c r="H1" s="1"/>
      <c r="I1" s="13"/>
      <c r="J1" s="14"/>
      <c r="K1" s="14"/>
      <c r="L1" s="32"/>
      <c r="M1" s="1"/>
    </row>
    <row r="2" spans="1:13" ht="30" x14ac:dyDescent="0.25">
      <c r="A2" s="53" t="s">
        <v>0</v>
      </c>
      <c r="B2" s="37" t="s">
        <v>2</v>
      </c>
      <c r="C2" s="16" t="s">
        <v>1</v>
      </c>
      <c r="D2" s="17" t="s">
        <v>45</v>
      </c>
      <c r="E2" s="17" t="s">
        <v>46</v>
      </c>
      <c r="F2" s="17" t="s">
        <v>53</v>
      </c>
      <c r="G2" s="16" t="s">
        <v>47</v>
      </c>
      <c r="H2" s="16" t="s">
        <v>19</v>
      </c>
      <c r="I2" s="16" t="s">
        <v>3</v>
      </c>
      <c r="J2" s="18" t="s">
        <v>4</v>
      </c>
      <c r="K2" s="18" t="s">
        <v>16</v>
      </c>
      <c r="L2" s="33" t="s">
        <v>17</v>
      </c>
      <c r="M2" s="16" t="s">
        <v>18</v>
      </c>
    </row>
    <row r="3" spans="1:13" ht="28.9" customHeight="1" x14ac:dyDescent="0.25">
      <c r="A3" s="85">
        <v>6159</v>
      </c>
      <c r="B3" s="86" t="s">
        <v>403</v>
      </c>
      <c r="C3" s="3" t="s">
        <v>406</v>
      </c>
      <c r="D3" s="87">
        <v>42066</v>
      </c>
      <c r="E3" s="87">
        <v>42073</v>
      </c>
      <c r="F3" s="88"/>
      <c r="G3" s="3" t="s">
        <v>407</v>
      </c>
      <c r="H3" s="89"/>
      <c r="I3" s="3"/>
      <c r="J3" s="90"/>
      <c r="K3" s="90"/>
      <c r="L3" s="91"/>
      <c r="M3" s="3"/>
    </row>
    <row r="4" spans="1:13" ht="28.9" customHeight="1" x14ac:dyDescent="0.25">
      <c r="A4" s="82">
        <v>6160</v>
      </c>
      <c r="B4" s="86" t="s">
        <v>222</v>
      </c>
      <c r="C4" s="3"/>
      <c r="D4" s="87">
        <v>42066</v>
      </c>
      <c r="E4" s="87">
        <v>42073</v>
      </c>
      <c r="F4" s="88"/>
      <c r="G4" s="3" t="s">
        <v>408</v>
      </c>
      <c r="H4" s="89" t="s">
        <v>21</v>
      </c>
      <c r="I4" s="3" t="s">
        <v>39</v>
      </c>
      <c r="J4" s="90"/>
      <c r="K4" s="90"/>
      <c r="L4" s="91">
        <f>1.5+0.25</f>
        <v>1.75</v>
      </c>
      <c r="M4" s="3"/>
    </row>
    <row r="5" spans="1:13" ht="28.9" customHeight="1" x14ac:dyDescent="0.25">
      <c r="A5" s="83">
        <v>6161</v>
      </c>
      <c r="B5" s="86" t="s">
        <v>222</v>
      </c>
      <c r="C5" s="3"/>
      <c r="D5" s="87">
        <v>42066</v>
      </c>
      <c r="E5" s="87">
        <v>42073</v>
      </c>
      <c r="F5" s="88"/>
      <c r="G5" s="3" t="s">
        <v>409</v>
      </c>
      <c r="H5" s="89" t="s">
        <v>22</v>
      </c>
      <c r="I5" s="3" t="s">
        <v>39</v>
      </c>
      <c r="J5" s="90"/>
      <c r="K5" s="90"/>
      <c r="L5" s="91">
        <f>0.5+0.25</f>
        <v>0.75</v>
      </c>
      <c r="M5" s="3"/>
    </row>
    <row r="6" spans="1:13" ht="28.9" customHeight="1" x14ac:dyDescent="0.25">
      <c r="A6" s="82">
        <v>6162</v>
      </c>
      <c r="B6" s="86" t="s">
        <v>222</v>
      </c>
      <c r="C6" s="3"/>
      <c r="D6" s="87">
        <v>42066</v>
      </c>
      <c r="E6" s="87">
        <v>42103</v>
      </c>
      <c r="F6" s="88">
        <v>42093</v>
      </c>
      <c r="G6" s="3" t="s">
        <v>410</v>
      </c>
      <c r="H6" s="89" t="s">
        <v>23</v>
      </c>
      <c r="I6" s="3" t="s">
        <v>39</v>
      </c>
      <c r="J6" s="90"/>
      <c r="K6" s="90"/>
      <c r="L6" s="91">
        <f>1+0.25</f>
        <v>1.25</v>
      </c>
      <c r="M6" s="3"/>
    </row>
    <row r="7" spans="1:13" ht="28.9" customHeight="1" x14ac:dyDescent="0.25">
      <c r="A7" s="83">
        <v>6163</v>
      </c>
      <c r="B7" s="86" t="s">
        <v>222</v>
      </c>
      <c r="C7" s="3"/>
      <c r="D7" s="87">
        <v>42066</v>
      </c>
      <c r="E7" s="87">
        <v>42103</v>
      </c>
      <c r="F7" s="88">
        <v>42093</v>
      </c>
      <c r="G7" s="3" t="s">
        <v>411</v>
      </c>
      <c r="H7" s="89" t="s">
        <v>6</v>
      </c>
      <c r="I7" s="3" t="s">
        <v>39</v>
      </c>
      <c r="J7" s="90">
        <v>10.220000000000001</v>
      </c>
      <c r="K7" s="90" t="s">
        <v>42</v>
      </c>
      <c r="L7" s="91"/>
      <c r="M7" s="3"/>
    </row>
    <row r="8" spans="1:13" ht="28.9" customHeight="1" x14ac:dyDescent="0.25">
      <c r="A8" s="81">
        <v>6164</v>
      </c>
      <c r="B8" s="86" t="s">
        <v>222</v>
      </c>
      <c r="C8" s="3"/>
      <c r="D8" s="87">
        <v>42066</v>
      </c>
      <c r="E8" s="87">
        <v>42073</v>
      </c>
      <c r="F8" s="88"/>
      <c r="G8" s="3" t="s">
        <v>412</v>
      </c>
      <c r="H8" s="89" t="s">
        <v>24</v>
      </c>
      <c r="I8" s="3" t="s">
        <v>39</v>
      </c>
      <c r="J8" s="90"/>
      <c r="K8" s="90"/>
      <c r="L8" s="91">
        <f>3+0.75</f>
        <v>3.75</v>
      </c>
      <c r="M8" s="3"/>
    </row>
    <row r="9" spans="1:13" ht="28.9" customHeight="1" x14ac:dyDescent="0.25">
      <c r="A9" s="81">
        <v>6165</v>
      </c>
      <c r="B9" s="86" t="s">
        <v>222</v>
      </c>
      <c r="C9" s="3"/>
      <c r="D9" s="87">
        <v>42066</v>
      </c>
      <c r="E9" s="87">
        <v>42073</v>
      </c>
      <c r="F9" s="88"/>
      <c r="G9" s="3" t="s">
        <v>413</v>
      </c>
      <c r="H9" s="89" t="s">
        <v>8</v>
      </c>
      <c r="I9" s="3" t="s">
        <v>39</v>
      </c>
      <c r="J9" s="90">
        <v>7</v>
      </c>
      <c r="K9" s="90" t="s">
        <v>42</v>
      </c>
      <c r="L9" s="91">
        <f>2.5+0.5</f>
        <v>3</v>
      </c>
      <c r="M9" s="3"/>
    </row>
    <row r="10" spans="1:13" ht="28.9" customHeight="1" x14ac:dyDescent="0.25">
      <c r="A10" s="81">
        <v>6166</v>
      </c>
      <c r="B10" s="86" t="s">
        <v>222</v>
      </c>
      <c r="C10" s="3"/>
      <c r="D10" s="87">
        <v>42066</v>
      </c>
      <c r="E10" s="87">
        <v>42103</v>
      </c>
      <c r="F10" s="88">
        <v>42093</v>
      </c>
      <c r="G10" s="3" t="s">
        <v>414</v>
      </c>
      <c r="H10" s="89" t="s">
        <v>9</v>
      </c>
      <c r="I10" s="3" t="s">
        <v>39</v>
      </c>
      <c r="J10" s="90"/>
      <c r="K10" s="90"/>
      <c r="L10" s="91"/>
      <c r="M10" s="3"/>
    </row>
    <row r="11" spans="1:13" ht="28.9" customHeight="1" x14ac:dyDescent="0.25">
      <c r="A11" s="81">
        <v>6167</v>
      </c>
      <c r="B11" s="86" t="s">
        <v>222</v>
      </c>
      <c r="C11" s="3"/>
      <c r="D11" s="87">
        <v>42066</v>
      </c>
      <c r="E11" s="87">
        <v>42073</v>
      </c>
      <c r="F11" s="88"/>
      <c r="G11" s="3" t="s">
        <v>415</v>
      </c>
      <c r="H11" s="89" t="s">
        <v>25</v>
      </c>
      <c r="I11" s="3" t="s">
        <v>39</v>
      </c>
      <c r="J11" s="90">
        <v>10.220000000000001</v>
      </c>
      <c r="K11" s="90" t="s">
        <v>42</v>
      </c>
      <c r="L11" s="91">
        <f>1+0.25</f>
        <v>1.25</v>
      </c>
      <c r="M11" s="3"/>
    </row>
    <row r="12" spans="1:13" ht="28.9" customHeight="1" x14ac:dyDescent="0.25">
      <c r="A12" s="82">
        <v>6168</v>
      </c>
      <c r="B12" s="86" t="s">
        <v>404</v>
      </c>
      <c r="C12" s="3"/>
      <c r="D12" s="87">
        <v>42066</v>
      </c>
      <c r="E12" s="87">
        <v>42073</v>
      </c>
      <c r="F12" s="88"/>
      <c r="G12" s="3" t="s">
        <v>416</v>
      </c>
      <c r="H12" s="89" t="s">
        <v>24</v>
      </c>
      <c r="I12" s="3" t="s">
        <v>37</v>
      </c>
      <c r="J12" s="90">
        <v>1</v>
      </c>
      <c r="K12" s="90" t="s">
        <v>42</v>
      </c>
      <c r="L12" s="91">
        <f>2+0.5</f>
        <v>2.5</v>
      </c>
      <c r="M12" s="3">
        <v>0.5</v>
      </c>
    </row>
    <row r="13" spans="1:13" ht="28.9" customHeight="1" x14ac:dyDescent="0.25">
      <c r="A13" s="82">
        <v>6169</v>
      </c>
      <c r="B13" s="86" t="s">
        <v>404</v>
      </c>
      <c r="C13" s="3"/>
      <c r="D13" s="87">
        <v>42066</v>
      </c>
      <c r="E13" s="87">
        <v>42073</v>
      </c>
      <c r="F13" s="88"/>
      <c r="G13" s="3" t="s">
        <v>417</v>
      </c>
      <c r="H13" s="89" t="s">
        <v>24</v>
      </c>
      <c r="I13" s="3" t="s">
        <v>37</v>
      </c>
      <c r="J13" s="90">
        <v>5.68</v>
      </c>
      <c r="K13" s="90" t="s">
        <v>42</v>
      </c>
      <c r="L13" s="91">
        <f>2+0.5</f>
        <v>2.5</v>
      </c>
      <c r="M13" s="3">
        <v>0.5</v>
      </c>
    </row>
    <row r="14" spans="1:13" ht="28.9" customHeight="1" x14ac:dyDescent="0.25">
      <c r="A14" s="83">
        <v>6170</v>
      </c>
      <c r="B14" s="86" t="s">
        <v>405</v>
      </c>
      <c r="C14" s="3"/>
      <c r="D14" s="87">
        <v>42067</v>
      </c>
      <c r="E14" s="87">
        <v>42074</v>
      </c>
      <c r="F14" s="88"/>
      <c r="G14" s="3" t="s">
        <v>418</v>
      </c>
      <c r="H14" s="89" t="s">
        <v>23</v>
      </c>
      <c r="I14" s="3" t="s">
        <v>41</v>
      </c>
      <c r="J14" s="90"/>
      <c r="K14" s="90"/>
      <c r="L14" s="91">
        <v>0.25</v>
      </c>
      <c r="M14" s="3"/>
    </row>
    <row r="15" spans="1:13" ht="28.9" customHeight="1" x14ac:dyDescent="0.25">
      <c r="A15" s="82">
        <v>6171</v>
      </c>
      <c r="B15" s="86" t="s">
        <v>419</v>
      </c>
      <c r="C15" s="3"/>
      <c r="D15" s="87">
        <v>42067</v>
      </c>
      <c r="E15" s="87">
        <v>42104</v>
      </c>
      <c r="F15" s="88">
        <v>42094</v>
      </c>
      <c r="G15" s="3" t="s">
        <v>421</v>
      </c>
      <c r="H15" s="89" t="s">
        <v>34</v>
      </c>
      <c r="I15" s="3" t="s">
        <v>41</v>
      </c>
      <c r="J15" s="90"/>
      <c r="K15" s="90"/>
      <c r="L15" s="91"/>
      <c r="M15" s="3"/>
    </row>
    <row r="16" spans="1:13" ht="28.9" customHeight="1" x14ac:dyDescent="0.25">
      <c r="A16" s="83">
        <v>6172</v>
      </c>
      <c r="B16" s="86" t="s">
        <v>420</v>
      </c>
      <c r="C16" s="3"/>
      <c r="D16" s="87">
        <v>42067</v>
      </c>
      <c r="E16" s="87">
        <v>42074</v>
      </c>
      <c r="F16" s="88"/>
      <c r="G16" s="3" t="s">
        <v>422</v>
      </c>
      <c r="H16" s="89" t="s">
        <v>52</v>
      </c>
      <c r="I16" s="3" t="s">
        <v>38</v>
      </c>
      <c r="J16" s="90"/>
      <c r="K16" s="90"/>
      <c r="L16" s="91">
        <f>1+0.25</f>
        <v>1.25</v>
      </c>
      <c r="M16" s="3"/>
    </row>
    <row r="17" spans="1:13" ht="28.9" customHeight="1" x14ac:dyDescent="0.25">
      <c r="A17" s="81">
        <v>6173</v>
      </c>
      <c r="B17" s="86" t="s">
        <v>440</v>
      </c>
      <c r="C17" s="3"/>
      <c r="D17" s="87">
        <v>42067</v>
      </c>
      <c r="E17" s="87">
        <v>42074</v>
      </c>
      <c r="F17" s="88"/>
      <c r="G17" s="3" t="s">
        <v>423</v>
      </c>
      <c r="H17" s="89" t="s">
        <v>8</v>
      </c>
      <c r="I17" s="3" t="s">
        <v>39</v>
      </c>
      <c r="J17" s="90"/>
      <c r="K17" s="90"/>
      <c r="L17" s="91">
        <f>1.25+0.5</f>
        <v>1.75</v>
      </c>
      <c r="M17" s="3"/>
    </row>
    <row r="18" spans="1:13" ht="28.9" customHeight="1" x14ac:dyDescent="0.25">
      <c r="A18" s="84">
        <v>6174</v>
      </c>
      <c r="B18" s="86" t="s">
        <v>440</v>
      </c>
      <c r="C18" s="3"/>
      <c r="D18" s="87">
        <v>42067</v>
      </c>
      <c r="E18" s="87">
        <v>42104</v>
      </c>
      <c r="F18" s="88">
        <v>42094</v>
      </c>
      <c r="G18" s="3" t="s">
        <v>424</v>
      </c>
      <c r="H18" s="89" t="s">
        <v>9</v>
      </c>
      <c r="I18" s="3" t="s">
        <v>39</v>
      </c>
      <c r="J18" s="90">
        <v>32.119999999999997</v>
      </c>
      <c r="K18" s="90" t="s">
        <v>43</v>
      </c>
      <c r="L18" s="91"/>
      <c r="M18" s="3"/>
    </row>
    <row r="19" spans="1:13" ht="28.9" customHeight="1" x14ac:dyDescent="0.25">
      <c r="A19" s="84">
        <v>6175</v>
      </c>
      <c r="B19" s="86" t="s">
        <v>440</v>
      </c>
      <c r="C19" s="3"/>
      <c r="D19" s="87">
        <v>42067</v>
      </c>
      <c r="E19" s="87">
        <v>42074</v>
      </c>
      <c r="F19" s="88"/>
      <c r="G19" s="3" t="s">
        <v>425</v>
      </c>
      <c r="H19" s="89" t="s">
        <v>25</v>
      </c>
      <c r="I19" s="3" t="s">
        <v>39</v>
      </c>
      <c r="J19" s="90"/>
      <c r="K19" s="90"/>
      <c r="L19" s="91">
        <f>1+0.25</f>
        <v>1.25</v>
      </c>
      <c r="M19" s="3"/>
    </row>
    <row r="20" spans="1:13" ht="28.9" customHeight="1" x14ac:dyDescent="0.25">
      <c r="A20" s="83">
        <v>6176</v>
      </c>
      <c r="B20" s="86" t="s">
        <v>440</v>
      </c>
      <c r="C20" s="3"/>
      <c r="D20" s="87">
        <v>42067</v>
      </c>
      <c r="E20" s="87">
        <v>42104</v>
      </c>
      <c r="F20" s="88">
        <v>42094</v>
      </c>
      <c r="G20" s="3" t="s">
        <v>426</v>
      </c>
      <c r="H20" s="89" t="s">
        <v>6</v>
      </c>
      <c r="I20" s="3" t="s">
        <v>39</v>
      </c>
      <c r="J20" s="90"/>
      <c r="K20" s="90"/>
      <c r="L20" s="91">
        <f>12+0.75</f>
        <v>12.75</v>
      </c>
      <c r="M20" s="3"/>
    </row>
    <row r="21" spans="1:13" ht="28.9" customHeight="1" x14ac:dyDescent="0.25">
      <c r="A21" s="93">
        <v>6177</v>
      </c>
      <c r="B21" s="86" t="s">
        <v>440</v>
      </c>
      <c r="C21" s="3"/>
      <c r="D21" s="87">
        <v>42067</v>
      </c>
      <c r="E21" s="87">
        <v>42104</v>
      </c>
      <c r="F21" s="88">
        <v>42094</v>
      </c>
      <c r="G21" s="3" t="s">
        <v>427</v>
      </c>
      <c r="H21" s="89" t="s">
        <v>23</v>
      </c>
      <c r="I21" s="3" t="s">
        <v>39</v>
      </c>
      <c r="J21" s="90"/>
      <c r="K21" s="90"/>
      <c r="L21" s="91">
        <f>1.5+0.25</f>
        <v>1.75</v>
      </c>
      <c r="M21" s="3"/>
    </row>
    <row r="22" spans="1:13" ht="28.9" customHeight="1" x14ac:dyDescent="0.25">
      <c r="A22" s="92">
        <v>6178</v>
      </c>
      <c r="B22" s="86" t="s">
        <v>428</v>
      </c>
      <c r="C22" s="3"/>
      <c r="D22" s="87">
        <v>42068</v>
      </c>
      <c r="E22" s="87">
        <v>42075</v>
      </c>
      <c r="F22" s="88"/>
      <c r="G22" s="3" t="s">
        <v>429</v>
      </c>
      <c r="H22" s="89" t="s">
        <v>6</v>
      </c>
      <c r="I22" s="3" t="s">
        <v>37</v>
      </c>
      <c r="J22" s="90"/>
      <c r="K22" s="90"/>
      <c r="L22" s="91">
        <f>0.5+0.25</f>
        <v>0.75</v>
      </c>
      <c r="M22" s="3"/>
    </row>
    <row r="23" spans="1:13" ht="28.9" customHeight="1" x14ac:dyDescent="0.25">
      <c r="A23" s="84">
        <v>6179</v>
      </c>
      <c r="B23" s="86" t="s">
        <v>430</v>
      </c>
      <c r="C23" s="3"/>
      <c r="D23" s="87">
        <v>42068</v>
      </c>
      <c r="E23" s="87">
        <v>42075</v>
      </c>
      <c r="F23" s="88"/>
      <c r="G23" s="3" t="s">
        <v>433</v>
      </c>
      <c r="H23" s="89" t="s">
        <v>7</v>
      </c>
      <c r="I23" s="3" t="s">
        <v>37</v>
      </c>
      <c r="J23" s="90">
        <v>7.43</v>
      </c>
      <c r="K23" s="90" t="s">
        <v>42</v>
      </c>
      <c r="L23" s="91">
        <f>1+0.25</f>
        <v>1.25</v>
      </c>
      <c r="M23" s="3"/>
    </row>
    <row r="24" spans="1:13" ht="28.9" customHeight="1" x14ac:dyDescent="0.25">
      <c r="A24" s="92">
        <v>6180</v>
      </c>
      <c r="B24" s="86" t="s">
        <v>431</v>
      </c>
      <c r="C24" s="3"/>
      <c r="D24" s="87">
        <v>42069</v>
      </c>
      <c r="E24" s="87">
        <v>42076</v>
      </c>
      <c r="F24" s="88"/>
      <c r="G24" s="3" t="s">
        <v>434</v>
      </c>
      <c r="H24" s="89" t="s">
        <v>24</v>
      </c>
      <c r="I24" s="3" t="s">
        <v>37</v>
      </c>
      <c r="J24" s="90">
        <v>9.86</v>
      </c>
      <c r="K24" s="90" t="s">
        <v>43</v>
      </c>
      <c r="L24" s="91">
        <f>0.5+0.25</f>
        <v>0.75</v>
      </c>
      <c r="M24" s="3"/>
    </row>
    <row r="25" spans="1:13" ht="28.9" customHeight="1" x14ac:dyDescent="0.25">
      <c r="A25" s="93">
        <v>6181</v>
      </c>
      <c r="B25" s="86" t="s">
        <v>432</v>
      </c>
      <c r="C25" s="3"/>
      <c r="D25" s="87">
        <v>42069</v>
      </c>
      <c r="E25" s="87">
        <v>42107</v>
      </c>
      <c r="F25" s="88">
        <v>42097</v>
      </c>
      <c r="G25" s="3" t="s">
        <v>435</v>
      </c>
      <c r="H25" s="89" t="s">
        <v>7</v>
      </c>
      <c r="I25" s="3" t="s">
        <v>39</v>
      </c>
      <c r="J25" s="90">
        <v>11.72</v>
      </c>
      <c r="K25" s="90" t="s">
        <v>42</v>
      </c>
      <c r="L25" s="91">
        <f>5.25+0.75+2</f>
        <v>8</v>
      </c>
      <c r="M25" s="3"/>
    </row>
    <row r="26" spans="1:13" ht="28.9" customHeight="1" x14ac:dyDescent="0.25">
      <c r="A26" s="93">
        <v>6182</v>
      </c>
      <c r="B26" s="86" t="s">
        <v>436</v>
      </c>
      <c r="C26" s="3"/>
      <c r="D26" s="87">
        <v>42072</v>
      </c>
      <c r="E26" s="87">
        <v>42079</v>
      </c>
      <c r="F26" s="88"/>
      <c r="G26" s="3" t="s">
        <v>437</v>
      </c>
      <c r="H26" s="89" t="s">
        <v>5</v>
      </c>
      <c r="I26" s="3" t="s">
        <v>39</v>
      </c>
      <c r="J26" s="90">
        <v>3.32</v>
      </c>
      <c r="K26" s="90" t="s">
        <v>42</v>
      </c>
      <c r="L26" s="91">
        <f>10.25+0.75+3</f>
        <v>14</v>
      </c>
      <c r="M26" s="3"/>
    </row>
    <row r="27" spans="1:13" ht="28.9" customHeight="1" x14ac:dyDescent="0.25">
      <c r="A27" s="83">
        <v>6183</v>
      </c>
      <c r="B27" s="86" t="s">
        <v>438</v>
      </c>
      <c r="C27" s="3"/>
      <c r="D27" s="87">
        <v>42072</v>
      </c>
      <c r="E27" s="87">
        <v>42079</v>
      </c>
      <c r="F27" s="88"/>
      <c r="G27" s="3" t="s">
        <v>439</v>
      </c>
      <c r="H27" s="89" t="s">
        <v>20</v>
      </c>
      <c r="I27" s="3" t="s">
        <v>39</v>
      </c>
      <c r="J27" s="90">
        <v>11.97</v>
      </c>
      <c r="K27" s="90" t="s">
        <v>42</v>
      </c>
      <c r="L27" s="91">
        <v>1.25</v>
      </c>
      <c r="M27" s="3"/>
    </row>
    <row r="28" spans="1:13" ht="28.9" customHeight="1" x14ac:dyDescent="0.25">
      <c r="A28" s="82">
        <v>6184</v>
      </c>
      <c r="B28" s="86" t="s">
        <v>441</v>
      </c>
      <c r="C28" s="3"/>
      <c r="D28" s="87">
        <v>42073</v>
      </c>
      <c r="E28" s="87">
        <v>42080</v>
      </c>
      <c r="F28" s="88"/>
      <c r="G28" s="3" t="s">
        <v>442</v>
      </c>
      <c r="H28" s="89" t="s">
        <v>52</v>
      </c>
      <c r="I28" s="3" t="s">
        <v>38</v>
      </c>
      <c r="J28" s="90"/>
      <c r="K28" s="90"/>
      <c r="L28" s="91">
        <f>0.25+0.25</f>
        <v>0.5</v>
      </c>
      <c r="M28" s="3"/>
    </row>
    <row r="29" spans="1:13" ht="28.9" customHeight="1" x14ac:dyDescent="0.25">
      <c r="A29" s="83">
        <v>6185</v>
      </c>
      <c r="B29" s="86" t="s">
        <v>443</v>
      </c>
      <c r="C29" s="3"/>
      <c r="D29" s="87">
        <v>42073</v>
      </c>
      <c r="E29" s="87">
        <v>42110</v>
      </c>
      <c r="F29" s="88">
        <v>42100</v>
      </c>
      <c r="G29" s="3" t="s">
        <v>448</v>
      </c>
      <c r="H29" s="89" t="s">
        <v>6</v>
      </c>
      <c r="I29" s="3" t="s">
        <v>38</v>
      </c>
      <c r="J29" s="90"/>
      <c r="K29" s="90"/>
      <c r="L29" s="91">
        <f>0.25+8+0.75</f>
        <v>9</v>
      </c>
      <c r="M29" s="3"/>
    </row>
    <row r="30" spans="1:13" ht="28.9" customHeight="1" x14ac:dyDescent="0.25">
      <c r="A30" s="81">
        <v>6186</v>
      </c>
      <c r="B30" s="86" t="s">
        <v>444</v>
      </c>
      <c r="C30" s="3" t="s">
        <v>449</v>
      </c>
      <c r="D30" s="87">
        <v>42073</v>
      </c>
      <c r="E30" s="87">
        <v>42110</v>
      </c>
      <c r="F30" s="88">
        <v>42100</v>
      </c>
      <c r="G30" s="3" t="s">
        <v>450</v>
      </c>
      <c r="H30" s="89" t="s">
        <v>24</v>
      </c>
      <c r="I30" s="3" t="s">
        <v>37</v>
      </c>
      <c r="J30" s="90">
        <v>8.5</v>
      </c>
      <c r="K30" s="90" t="s">
        <v>42</v>
      </c>
      <c r="L30" s="91">
        <f>1+0.25+1.5</f>
        <v>2.75</v>
      </c>
      <c r="M30" s="3"/>
    </row>
    <row r="31" spans="1:13" ht="28.9" customHeight="1" x14ac:dyDescent="0.25">
      <c r="A31" s="82">
        <v>6187</v>
      </c>
      <c r="B31" s="86" t="s">
        <v>64</v>
      </c>
      <c r="C31" s="3"/>
      <c r="D31" s="87">
        <v>42074</v>
      </c>
      <c r="E31" s="87">
        <v>42081</v>
      </c>
      <c r="F31" s="88"/>
      <c r="G31" s="3" t="s">
        <v>451</v>
      </c>
      <c r="H31" s="89" t="s">
        <v>52</v>
      </c>
      <c r="I31" s="3" t="s">
        <v>41</v>
      </c>
      <c r="J31" s="90"/>
      <c r="K31" s="90"/>
      <c r="L31" s="91">
        <f>1+0.75</f>
        <v>1.75</v>
      </c>
      <c r="M31" s="3"/>
    </row>
    <row r="32" spans="1:13" ht="28.9" customHeight="1" x14ac:dyDescent="0.25">
      <c r="A32" s="82">
        <v>6188</v>
      </c>
      <c r="B32" s="86" t="s">
        <v>64</v>
      </c>
      <c r="C32" s="3"/>
      <c r="D32" s="87">
        <v>42074</v>
      </c>
      <c r="E32" s="87">
        <v>42081</v>
      </c>
      <c r="F32" s="88"/>
      <c r="G32" s="3" t="s">
        <v>452</v>
      </c>
      <c r="H32" s="89" t="s">
        <v>52</v>
      </c>
      <c r="I32" s="3" t="s">
        <v>38</v>
      </c>
      <c r="J32" s="90"/>
      <c r="K32" s="90"/>
      <c r="L32" s="91">
        <v>0</v>
      </c>
      <c r="M32" s="3"/>
    </row>
    <row r="33" spans="1:13" ht="28.9" customHeight="1" x14ac:dyDescent="0.25">
      <c r="A33" s="82">
        <v>6189</v>
      </c>
      <c r="B33" s="86" t="s">
        <v>64</v>
      </c>
      <c r="C33" s="3"/>
      <c r="D33" s="87">
        <v>42074</v>
      </c>
      <c r="E33" s="87">
        <v>42081</v>
      </c>
      <c r="F33" s="88"/>
      <c r="G33" s="3" t="s">
        <v>453</v>
      </c>
      <c r="H33" s="89" t="s">
        <v>52</v>
      </c>
      <c r="I33" s="3" t="s">
        <v>38</v>
      </c>
      <c r="J33" s="90"/>
      <c r="K33" s="90"/>
      <c r="L33" s="91">
        <v>0</v>
      </c>
      <c r="M33" s="3"/>
    </row>
    <row r="34" spans="1:13" ht="28.9" customHeight="1" x14ac:dyDescent="0.25">
      <c r="A34" s="82">
        <v>6190</v>
      </c>
      <c r="B34" s="86" t="s">
        <v>64</v>
      </c>
      <c r="C34" s="3"/>
      <c r="D34" s="87">
        <v>42074</v>
      </c>
      <c r="E34" s="87">
        <v>42081</v>
      </c>
      <c r="F34" s="88"/>
      <c r="G34" s="3" t="s">
        <v>454</v>
      </c>
      <c r="H34" s="89" t="s">
        <v>52</v>
      </c>
      <c r="I34" s="3" t="s">
        <v>37</v>
      </c>
      <c r="J34" s="90"/>
      <c r="K34" s="90"/>
      <c r="L34" s="91">
        <v>0</v>
      </c>
      <c r="M34" s="3"/>
    </row>
    <row r="35" spans="1:13" ht="28.9" customHeight="1" x14ac:dyDescent="0.25">
      <c r="A35" s="82">
        <v>6191</v>
      </c>
      <c r="B35" s="86" t="s">
        <v>64</v>
      </c>
      <c r="C35" s="3"/>
      <c r="D35" s="87">
        <v>42074</v>
      </c>
      <c r="E35" s="87">
        <v>42081</v>
      </c>
      <c r="F35" s="88"/>
      <c r="G35" s="3" t="s">
        <v>453</v>
      </c>
      <c r="H35" s="89" t="s">
        <v>52</v>
      </c>
      <c r="I35" s="3" t="s">
        <v>38</v>
      </c>
      <c r="J35" s="90"/>
      <c r="K35" s="90"/>
      <c r="L35" s="91">
        <v>0</v>
      </c>
      <c r="M35" s="3"/>
    </row>
    <row r="36" spans="1:13" ht="28.9" customHeight="1" x14ac:dyDescent="0.25">
      <c r="A36" s="82">
        <v>6192</v>
      </c>
      <c r="B36" s="86" t="s">
        <v>64</v>
      </c>
      <c r="C36" s="3"/>
      <c r="D36" s="87">
        <v>42074</v>
      </c>
      <c r="E36" s="87">
        <v>42081</v>
      </c>
      <c r="F36" s="88"/>
      <c r="G36" s="3" t="s">
        <v>454</v>
      </c>
      <c r="H36" s="89" t="s">
        <v>52</v>
      </c>
      <c r="I36" s="3" t="s">
        <v>37</v>
      </c>
      <c r="J36" s="90"/>
      <c r="K36" s="90"/>
      <c r="L36" s="91">
        <v>0</v>
      </c>
      <c r="M36" s="3"/>
    </row>
    <row r="37" spans="1:13" ht="28.9" customHeight="1" x14ac:dyDescent="0.25">
      <c r="A37" s="82">
        <v>6193</v>
      </c>
      <c r="B37" s="86" t="s">
        <v>64</v>
      </c>
      <c r="C37" s="3"/>
      <c r="D37" s="87">
        <v>42074</v>
      </c>
      <c r="E37" s="87">
        <v>42081</v>
      </c>
      <c r="F37" s="88"/>
      <c r="G37" s="3" t="s">
        <v>453</v>
      </c>
      <c r="H37" s="89" t="s">
        <v>52</v>
      </c>
      <c r="I37" s="3" t="s">
        <v>38</v>
      </c>
      <c r="J37" s="90"/>
      <c r="K37" s="90"/>
      <c r="L37" s="91">
        <v>0</v>
      </c>
      <c r="M37" s="3"/>
    </row>
    <row r="38" spans="1:13" ht="28.9" customHeight="1" x14ac:dyDescent="0.25">
      <c r="A38" s="82">
        <v>6194</v>
      </c>
      <c r="B38" s="86" t="s">
        <v>64</v>
      </c>
      <c r="C38" s="3"/>
      <c r="D38" s="87">
        <v>42074</v>
      </c>
      <c r="E38" s="87">
        <v>42081</v>
      </c>
      <c r="F38" s="88"/>
      <c r="G38" s="3" t="s">
        <v>454</v>
      </c>
      <c r="H38" s="89" t="s">
        <v>52</v>
      </c>
      <c r="I38" s="3" t="s">
        <v>37</v>
      </c>
      <c r="J38" s="90"/>
      <c r="K38" s="90"/>
      <c r="L38" s="91">
        <v>0</v>
      </c>
      <c r="M38" s="3"/>
    </row>
    <row r="39" spans="1:13" ht="28.9" customHeight="1" x14ac:dyDescent="0.25">
      <c r="A39" s="83">
        <v>6195</v>
      </c>
      <c r="B39" s="86" t="s">
        <v>445</v>
      </c>
      <c r="C39" s="3" t="s">
        <v>455</v>
      </c>
      <c r="D39" s="87">
        <v>42074</v>
      </c>
      <c r="E39" s="87">
        <v>42111</v>
      </c>
      <c r="F39" s="88">
        <v>42101</v>
      </c>
      <c r="G39" s="3" t="s">
        <v>456</v>
      </c>
      <c r="H39" s="89" t="s">
        <v>9</v>
      </c>
      <c r="I39" s="3" t="s">
        <v>39</v>
      </c>
      <c r="J39" s="90">
        <v>68.95</v>
      </c>
      <c r="K39" s="90" t="s">
        <v>42</v>
      </c>
      <c r="L39" s="91">
        <f>4+0.75</f>
        <v>4.75</v>
      </c>
      <c r="M39" s="3"/>
    </row>
    <row r="40" spans="1:13" ht="28.9" customHeight="1" x14ac:dyDescent="0.25">
      <c r="A40" s="81">
        <v>6196</v>
      </c>
      <c r="B40" s="86" t="s">
        <v>446</v>
      </c>
      <c r="C40" s="3" t="s">
        <v>457</v>
      </c>
      <c r="D40" s="87">
        <v>42074</v>
      </c>
      <c r="E40" s="87">
        <v>42081</v>
      </c>
      <c r="F40" s="88"/>
      <c r="G40" s="3" t="s">
        <v>458</v>
      </c>
      <c r="H40" s="89" t="s">
        <v>52</v>
      </c>
      <c r="I40" s="3" t="s">
        <v>40</v>
      </c>
      <c r="J40" s="90"/>
      <c r="K40" s="90"/>
      <c r="L40" s="91"/>
      <c r="M40" s="3"/>
    </row>
    <row r="41" spans="1:13" ht="28.9" customHeight="1" x14ac:dyDescent="0.25">
      <c r="A41" s="82">
        <v>6197</v>
      </c>
      <c r="B41" s="86" t="s">
        <v>447</v>
      </c>
      <c r="C41" s="3"/>
      <c r="D41" s="87">
        <v>42074</v>
      </c>
      <c r="E41" s="87">
        <v>42081</v>
      </c>
      <c r="F41" s="88"/>
      <c r="G41" s="3" t="s">
        <v>459</v>
      </c>
      <c r="H41" s="89" t="s">
        <v>23</v>
      </c>
      <c r="I41" s="3" t="s">
        <v>38</v>
      </c>
      <c r="J41" s="90"/>
      <c r="K41" s="90"/>
      <c r="L41" s="91">
        <f>0.5+0.25</f>
        <v>0.75</v>
      </c>
      <c r="M41" s="3"/>
    </row>
    <row r="42" spans="1:13" ht="28.9" customHeight="1" x14ac:dyDescent="0.25">
      <c r="A42" s="81">
        <v>6198</v>
      </c>
      <c r="B42" s="113" t="s">
        <v>460</v>
      </c>
      <c r="C42" s="31" t="s">
        <v>462</v>
      </c>
      <c r="D42" s="114">
        <v>42076</v>
      </c>
      <c r="E42" s="114">
        <v>42114</v>
      </c>
      <c r="F42" s="115">
        <v>42104</v>
      </c>
      <c r="G42" s="31" t="s">
        <v>461</v>
      </c>
      <c r="H42" s="116" t="s">
        <v>25</v>
      </c>
      <c r="I42" s="31" t="s">
        <v>40</v>
      </c>
      <c r="J42" s="117">
        <v>1430</v>
      </c>
      <c r="K42" s="117" t="s">
        <v>44</v>
      </c>
      <c r="L42" s="118">
        <f>2+0.75</f>
        <v>2.75</v>
      </c>
      <c r="M42" s="31"/>
    </row>
    <row r="43" spans="1:13" ht="28.9" customHeight="1" x14ac:dyDescent="0.25">
      <c r="A43" s="81">
        <v>6199</v>
      </c>
      <c r="B43" s="113" t="s">
        <v>460</v>
      </c>
      <c r="C43" s="31" t="s">
        <v>462</v>
      </c>
      <c r="D43" s="114">
        <v>42076</v>
      </c>
      <c r="E43" s="114">
        <v>42114</v>
      </c>
      <c r="F43" s="115">
        <v>42104</v>
      </c>
      <c r="G43" s="31" t="s">
        <v>463</v>
      </c>
      <c r="H43" s="116" t="s">
        <v>25</v>
      </c>
      <c r="I43" s="31" t="s">
        <v>40</v>
      </c>
      <c r="J43" s="117">
        <v>387</v>
      </c>
      <c r="K43" s="117" t="s">
        <v>44</v>
      </c>
      <c r="L43" s="118">
        <f>3.25+0.75</f>
        <v>4</v>
      </c>
      <c r="M43" s="31"/>
    </row>
    <row r="44" spans="1:13" ht="28.9" customHeight="1" x14ac:dyDescent="0.25">
      <c r="A44" s="82">
        <v>6200</v>
      </c>
      <c r="B44" s="113" t="s">
        <v>460</v>
      </c>
      <c r="C44" s="31" t="s">
        <v>462</v>
      </c>
      <c r="D44" s="114">
        <v>42076</v>
      </c>
      <c r="E44" s="114">
        <v>42114</v>
      </c>
      <c r="F44" s="115">
        <v>42104</v>
      </c>
      <c r="G44" s="31" t="s">
        <v>464</v>
      </c>
      <c r="H44" s="116" t="s">
        <v>5</v>
      </c>
      <c r="I44" s="31" t="s">
        <v>40</v>
      </c>
      <c r="J44" s="117">
        <v>512</v>
      </c>
      <c r="K44" s="117" t="s">
        <v>44</v>
      </c>
      <c r="L44" s="118">
        <f>11.25+0.75</f>
        <v>12</v>
      </c>
      <c r="M44" s="31"/>
    </row>
    <row r="45" spans="1:13" ht="28.9" customHeight="1" x14ac:dyDescent="0.25">
      <c r="A45" s="83">
        <v>6201</v>
      </c>
      <c r="B45" s="113" t="s">
        <v>460</v>
      </c>
      <c r="C45" s="31" t="s">
        <v>462</v>
      </c>
      <c r="D45" s="114">
        <v>42076</v>
      </c>
      <c r="E45" s="114">
        <v>42114</v>
      </c>
      <c r="F45" s="115">
        <v>42104</v>
      </c>
      <c r="G45" s="31" t="s">
        <v>465</v>
      </c>
      <c r="H45" s="116" t="s">
        <v>9</v>
      </c>
      <c r="I45" s="31" t="s">
        <v>40</v>
      </c>
      <c r="J45" s="117">
        <v>687.5</v>
      </c>
      <c r="K45" s="117" t="s">
        <v>44</v>
      </c>
      <c r="L45" s="118"/>
      <c r="M45" s="31"/>
    </row>
    <row r="46" spans="1:13" ht="28.9" customHeight="1" x14ac:dyDescent="0.25">
      <c r="A46" s="83">
        <v>6202</v>
      </c>
      <c r="B46" s="86" t="s">
        <v>467</v>
      </c>
      <c r="C46" s="3"/>
      <c r="D46" s="87">
        <v>42076</v>
      </c>
      <c r="E46" s="87">
        <v>42083</v>
      </c>
      <c r="F46" s="88"/>
      <c r="G46" s="3" t="s">
        <v>468</v>
      </c>
      <c r="H46" s="89" t="s">
        <v>6</v>
      </c>
      <c r="I46" s="3" t="s">
        <v>41</v>
      </c>
      <c r="J46" s="90"/>
      <c r="K46" s="90"/>
      <c r="L46" s="91">
        <v>0.25</v>
      </c>
      <c r="M46" s="3"/>
    </row>
    <row r="47" spans="1:13" ht="28.9" customHeight="1" x14ac:dyDescent="0.25">
      <c r="A47" s="81">
        <v>6203</v>
      </c>
      <c r="B47" s="86" t="s">
        <v>466</v>
      </c>
      <c r="C47" s="3" t="s">
        <v>258</v>
      </c>
      <c r="D47" s="87">
        <v>42076</v>
      </c>
      <c r="E47" s="87">
        <v>42083</v>
      </c>
      <c r="F47" s="88"/>
      <c r="G47" s="3" t="s">
        <v>469</v>
      </c>
      <c r="H47" s="89" t="s">
        <v>24</v>
      </c>
      <c r="I47" s="3" t="s">
        <v>39</v>
      </c>
      <c r="J47" s="90">
        <v>10.039999999999999</v>
      </c>
      <c r="K47" s="90" t="s">
        <v>42</v>
      </c>
      <c r="L47" s="91">
        <f>4+0.75</f>
        <v>4.75</v>
      </c>
      <c r="M47" s="3"/>
    </row>
    <row r="48" spans="1:13" ht="28.9" customHeight="1" x14ac:dyDescent="0.25">
      <c r="A48" s="83">
        <v>6204</v>
      </c>
      <c r="B48" s="113" t="s">
        <v>470</v>
      </c>
      <c r="C48" s="31" t="s">
        <v>471</v>
      </c>
      <c r="D48" s="114">
        <v>42079</v>
      </c>
      <c r="E48" s="114">
        <v>42116</v>
      </c>
      <c r="F48" s="115">
        <v>42107</v>
      </c>
      <c r="G48" s="31" t="s">
        <v>472</v>
      </c>
      <c r="H48" s="116" t="s">
        <v>20</v>
      </c>
      <c r="I48" s="31"/>
      <c r="J48" s="117">
        <v>3340</v>
      </c>
      <c r="K48" s="117" t="s">
        <v>44</v>
      </c>
      <c r="L48" s="118">
        <f>1+0.25</f>
        <v>1.25</v>
      </c>
      <c r="M48" s="31"/>
    </row>
    <row r="49" spans="1:13" ht="28.9" customHeight="1" x14ac:dyDescent="0.25">
      <c r="A49" s="102">
        <v>6205</v>
      </c>
      <c r="B49" s="86" t="s">
        <v>169</v>
      </c>
      <c r="C49" s="3" t="s">
        <v>476</v>
      </c>
      <c r="D49" s="87">
        <v>42079</v>
      </c>
      <c r="E49" s="87">
        <v>42086</v>
      </c>
      <c r="F49" s="88"/>
      <c r="G49" s="3" t="s">
        <v>486</v>
      </c>
      <c r="H49" s="89"/>
      <c r="I49" s="3" t="s">
        <v>41</v>
      </c>
      <c r="J49" s="90"/>
      <c r="K49" s="90"/>
      <c r="L49" s="91"/>
      <c r="M49" s="3"/>
    </row>
    <row r="50" spans="1:13" ht="28.9" customHeight="1" x14ac:dyDescent="0.25">
      <c r="A50" s="82">
        <v>6206</v>
      </c>
      <c r="B50" s="86" t="s">
        <v>473</v>
      </c>
      <c r="C50" s="3" t="s">
        <v>474</v>
      </c>
      <c r="D50" s="87">
        <v>42080</v>
      </c>
      <c r="E50" s="87">
        <v>42087</v>
      </c>
      <c r="F50" s="88"/>
      <c r="G50" s="3" t="s">
        <v>475</v>
      </c>
      <c r="H50" s="89" t="s">
        <v>23</v>
      </c>
      <c r="I50" s="3" t="s">
        <v>40</v>
      </c>
      <c r="J50" s="90"/>
      <c r="K50" s="90"/>
      <c r="L50" s="91">
        <f>0.25+0.25</f>
        <v>0.5</v>
      </c>
      <c r="M50" s="3">
        <v>2</v>
      </c>
    </row>
    <row r="51" spans="1:13" ht="28.9" customHeight="1" x14ac:dyDescent="0.25">
      <c r="A51" s="82">
        <v>6207</v>
      </c>
      <c r="B51" s="86" t="s">
        <v>477</v>
      </c>
      <c r="C51" s="3" t="s">
        <v>481</v>
      </c>
      <c r="D51" s="87">
        <v>42081</v>
      </c>
      <c r="E51" s="87">
        <v>42118</v>
      </c>
      <c r="F51" s="88">
        <v>42108</v>
      </c>
      <c r="G51" s="3" t="s">
        <v>485</v>
      </c>
      <c r="H51" s="89" t="s">
        <v>23</v>
      </c>
      <c r="I51" s="3" t="s">
        <v>37</v>
      </c>
      <c r="J51" s="90">
        <v>500</v>
      </c>
      <c r="K51" s="90" t="s">
        <v>44</v>
      </c>
      <c r="L51" s="91">
        <f>2.25+0.5</f>
        <v>2.75</v>
      </c>
      <c r="M51" s="3"/>
    </row>
    <row r="52" spans="1:13" ht="28.9" customHeight="1" x14ac:dyDescent="0.25">
      <c r="A52" s="83">
        <v>6208</v>
      </c>
      <c r="B52" s="86" t="s">
        <v>478</v>
      </c>
      <c r="C52" s="3" t="s">
        <v>482</v>
      </c>
      <c r="D52" s="87">
        <v>42081</v>
      </c>
      <c r="E52" s="87">
        <v>42088</v>
      </c>
      <c r="F52" s="88"/>
      <c r="G52" s="3" t="s">
        <v>487</v>
      </c>
      <c r="H52" s="89" t="s">
        <v>23</v>
      </c>
      <c r="I52" s="3" t="s">
        <v>37</v>
      </c>
      <c r="J52" s="90">
        <v>3.07</v>
      </c>
      <c r="K52" s="90" t="s">
        <v>42</v>
      </c>
      <c r="L52" s="91">
        <f>0.5+0.25</f>
        <v>0.75</v>
      </c>
      <c r="M52" s="3"/>
    </row>
    <row r="53" spans="1:13" ht="28.9" customHeight="1" x14ac:dyDescent="0.25">
      <c r="A53" s="82">
        <v>6209</v>
      </c>
      <c r="B53" s="86" t="s">
        <v>479</v>
      </c>
      <c r="C53" s="3" t="s">
        <v>483</v>
      </c>
      <c r="D53" s="87">
        <v>42081</v>
      </c>
      <c r="E53" s="87">
        <v>42088</v>
      </c>
      <c r="F53" s="88"/>
      <c r="G53" s="3" t="s">
        <v>488</v>
      </c>
      <c r="H53" s="89" t="s">
        <v>23</v>
      </c>
      <c r="I53" s="3" t="s">
        <v>41</v>
      </c>
      <c r="J53" s="90"/>
      <c r="K53" s="90"/>
      <c r="L53" s="91">
        <f>6+0.75</f>
        <v>6.75</v>
      </c>
      <c r="M53" s="3"/>
    </row>
    <row r="54" spans="1:13" ht="28.9" customHeight="1" x14ac:dyDescent="0.25">
      <c r="A54" s="81">
        <v>6210</v>
      </c>
      <c r="B54" s="86" t="s">
        <v>480</v>
      </c>
      <c r="C54" s="3" t="s">
        <v>484</v>
      </c>
      <c r="D54" s="87">
        <v>42081</v>
      </c>
      <c r="E54" s="87">
        <v>42088</v>
      </c>
      <c r="F54" s="88"/>
      <c r="G54" s="3" t="s">
        <v>489</v>
      </c>
      <c r="H54" s="89" t="s">
        <v>52</v>
      </c>
      <c r="I54" s="3" t="s">
        <v>37</v>
      </c>
      <c r="J54" s="90"/>
      <c r="K54" s="90"/>
      <c r="L54" s="91">
        <v>0.5</v>
      </c>
      <c r="M54" s="3"/>
    </row>
    <row r="55" spans="1:13" ht="28.9" customHeight="1" x14ac:dyDescent="0.25">
      <c r="A55" s="83">
        <v>6211</v>
      </c>
      <c r="B55" s="86" t="s">
        <v>447</v>
      </c>
      <c r="C55" s="3" t="s">
        <v>491</v>
      </c>
      <c r="D55" s="87">
        <v>42082</v>
      </c>
      <c r="E55" s="87">
        <v>42089</v>
      </c>
      <c r="F55" s="88"/>
      <c r="G55" s="3" t="s">
        <v>492</v>
      </c>
      <c r="H55" s="89" t="s">
        <v>26</v>
      </c>
      <c r="I55" s="3" t="s">
        <v>38</v>
      </c>
      <c r="J55" s="90"/>
      <c r="K55" s="90"/>
      <c r="L55" s="91"/>
      <c r="M55" s="3"/>
    </row>
    <row r="56" spans="1:13" ht="28.9" customHeight="1" x14ac:dyDescent="0.25">
      <c r="A56" s="81">
        <v>6212</v>
      </c>
      <c r="B56" s="113" t="s">
        <v>490</v>
      </c>
      <c r="C56" s="31" t="s">
        <v>493</v>
      </c>
      <c r="D56" s="114">
        <v>42083</v>
      </c>
      <c r="E56" s="114">
        <v>42121</v>
      </c>
      <c r="F56" s="115">
        <v>42111</v>
      </c>
      <c r="G56" s="31" t="s">
        <v>494</v>
      </c>
      <c r="H56" s="116" t="s">
        <v>25</v>
      </c>
      <c r="I56" s="31" t="s">
        <v>40</v>
      </c>
      <c r="J56" s="117">
        <v>2267</v>
      </c>
      <c r="K56" s="117" t="s">
        <v>44</v>
      </c>
      <c r="L56" s="118"/>
      <c r="M56" s="31"/>
    </row>
    <row r="57" spans="1:13" ht="28.9" customHeight="1" x14ac:dyDescent="0.25">
      <c r="A57" s="81">
        <v>6213</v>
      </c>
      <c r="B57" s="86" t="s">
        <v>440</v>
      </c>
      <c r="C57" s="3" t="s">
        <v>495</v>
      </c>
      <c r="D57" s="87">
        <v>42083</v>
      </c>
      <c r="E57" s="87">
        <v>42090</v>
      </c>
      <c r="F57" s="88"/>
      <c r="G57" s="3" t="s">
        <v>496</v>
      </c>
      <c r="H57" s="89" t="s">
        <v>24</v>
      </c>
      <c r="I57" s="3" t="s">
        <v>39</v>
      </c>
      <c r="J57" s="90"/>
      <c r="K57" s="90"/>
      <c r="L57" s="91">
        <f>3+0.5</f>
        <v>3.5</v>
      </c>
      <c r="M57" s="3"/>
    </row>
    <row r="58" spans="1:13" ht="28.9" customHeight="1" x14ac:dyDescent="0.25">
      <c r="A58" s="102">
        <v>6214</v>
      </c>
      <c r="B58" s="86" t="s">
        <v>208</v>
      </c>
      <c r="C58" s="3"/>
      <c r="D58" s="87">
        <v>42083</v>
      </c>
      <c r="E58" s="87">
        <v>42090</v>
      </c>
      <c r="F58" s="88"/>
      <c r="G58" s="3" t="s">
        <v>497</v>
      </c>
      <c r="H58" s="89"/>
      <c r="I58" s="3" t="s">
        <v>41</v>
      </c>
      <c r="J58" s="90"/>
      <c r="K58" s="90"/>
      <c r="L58" s="91"/>
      <c r="M58" s="3"/>
    </row>
    <row r="59" spans="1:13" ht="28.9" customHeight="1" x14ac:dyDescent="0.25">
      <c r="A59" s="82">
        <v>6215</v>
      </c>
      <c r="B59" s="86" t="s">
        <v>498</v>
      </c>
      <c r="C59" s="3" t="s">
        <v>499</v>
      </c>
      <c r="D59" s="87">
        <v>42083</v>
      </c>
      <c r="E59" s="87">
        <v>42090</v>
      </c>
      <c r="F59" s="88"/>
      <c r="G59" s="3" t="s">
        <v>500</v>
      </c>
      <c r="H59" s="89" t="s">
        <v>52</v>
      </c>
      <c r="I59" s="3" t="s">
        <v>38</v>
      </c>
      <c r="J59" s="90"/>
      <c r="K59" s="90"/>
      <c r="L59" s="91">
        <f>1+0.25</f>
        <v>1.25</v>
      </c>
      <c r="M59" s="3"/>
    </row>
    <row r="60" spans="1:13" ht="28.9" customHeight="1" x14ac:dyDescent="0.25">
      <c r="A60" s="81">
        <v>6216</v>
      </c>
      <c r="B60" s="86" t="s">
        <v>119</v>
      </c>
      <c r="C60" s="3" t="s">
        <v>501</v>
      </c>
      <c r="D60" s="87">
        <v>42086</v>
      </c>
      <c r="E60" s="87">
        <v>42093</v>
      </c>
      <c r="F60" s="88"/>
      <c r="G60" s="3" t="s">
        <v>502</v>
      </c>
      <c r="H60" s="89" t="s">
        <v>25</v>
      </c>
      <c r="I60" s="3" t="s">
        <v>41</v>
      </c>
      <c r="J60" s="90"/>
      <c r="K60" s="90"/>
      <c r="L60" s="91">
        <f>0.25+0.25</f>
        <v>0.5</v>
      </c>
      <c r="M60" s="3"/>
    </row>
    <row r="61" spans="1:13" ht="28.9" customHeight="1" x14ac:dyDescent="0.25">
      <c r="A61" s="82">
        <v>6217</v>
      </c>
      <c r="B61" s="86" t="s">
        <v>64</v>
      </c>
      <c r="C61" s="3"/>
      <c r="D61" s="87">
        <v>42086</v>
      </c>
      <c r="E61" s="87">
        <v>42093</v>
      </c>
      <c r="F61" s="88"/>
      <c r="G61" s="3" t="s">
        <v>503</v>
      </c>
      <c r="H61" s="89" t="s">
        <v>52</v>
      </c>
      <c r="I61" s="3"/>
      <c r="J61" s="90"/>
      <c r="K61" s="90"/>
      <c r="L61" s="91">
        <f>0.5+0.25</f>
        <v>0.75</v>
      </c>
      <c r="M61" s="3"/>
    </row>
    <row r="62" spans="1:13" ht="28.9" customHeight="1" x14ac:dyDescent="0.25">
      <c r="A62" s="83">
        <v>6218</v>
      </c>
      <c r="B62" s="86" t="s">
        <v>504</v>
      </c>
      <c r="C62" s="3" t="s">
        <v>505</v>
      </c>
      <c r="D62" s="87">
        <v>42087</v>
      </c>
      <c r="E62" s="87">
        <v>42094</v>
      </c>
      <c r="F62" s="88"/>
      <c r="G62" s="3" t="s">
        <v>506</v>
      </c>
      <c r="H62" s="89" t="s">
        <v>9</v>
      </c>
      <c r="I62" s="3" t="s">
        <v>41</v>
      </c>
      <c r="J62" s="90"/>
      <c r="K62" s="90"/>
      <c r="L62" s="91">
        <v>0</v>
      </c>
      <c r="M62" s="3"/>
    </row>
    <row r="63" spans="1:13" ht="28.9" customHeight="1" x14ac:dyDescent="0.25">
      <c r="A63" s="82">
        <v>6219</v>
      </c>
      <c r="B63" s="86" t="s">
        <v>507</v>
      </c>
      <c r="C63" s="3" t="s">
        <v>508</v>
      </c>
      <c r="D63" s="87">
        <v>42087</v>
      </c>
      <c r="E63" s="87">
        <v>42124</v>
      </c>
      <c r="F63" s="88">
        <v>42114</v>
      </c>
      <c r="G63" s="3" t="s">
        <v>509</v>
      </c>
      <c r="H63" s="89" t="s">
        <v>25</v>
      </c>
      <c r="I63" s="3" t="s">
        <v>39</v>
      </c>
      <c r="J63" s="90">
        <v>8.36</v>
      </c>
      <c r="K63" s="90" t="s">
        <v>42</v>
      </c>
      <c r="L63" s="91">
        <f>10.5+0.75</f>
        <v>11.25</v>
      </c>
      <c r="M63" s="3"/>
    </row>
    <row r="64" spans="1:13" ht="28.9" customHeight="1" x14ac:dyDescent="0.25">
      <c r="A64" s="81">
        <v>6220</v>
      </c>
      <c r="B64" s="86" t="s">
        <v>510</v>
      </c>
      <c r="C64" s="3"/>
      <c r="D64" s="87">
        <v>42087</v>
      </c>
      <c r="E64" s="87">
        <v>42094</v>
      </c>
      <c r="F64" s="88"/>
      <c r="G64" s="3" t="s">
        <v>511</v>
      </c>
      <c r="H64" s="89" t="s">
        <v>8</v>
      </c>
      <c r="I64" s="3" t="s">
        <v>39</v>
      </c>
      <c r="J64" s="90">
        <v>11.61</v>
      </c>
      <c r="K64" s="90" t="s">
        <v>42</v>
      </c>
      <c r="L64" s="91">
        <f>4.5+0.75</f>
        <v>5.25</v>
      </c>
      <c r="M64" s="3"/>
    </row>
    <row r="65" spans="1:13" ht="28.9" customHeight="1" x14ac:dyDescent="0.25">
      <c r="A65" s="83">
        <v>6221</v>
      </c>
      <c r="B65" s="86" t="s">
        <v>512</v>
      </c>
      <c r="C65" s="3" t="s">
        <v>513</v>
      </c>
      <c r="D65" s="87">
        <v>42088</v>
      </c>
      <c r="E65" s="87">
        <v>42125</v>
      </c>
      <c r="F65" s="88">
        <v>42115</v>
      </c>
      <c r="G65" s="3" t="s">
        <v>514</v>
      </c>
      <c r="H65" s="89" t="s">
        <v>9</v>
      </c>
      <c r="I65" s="3" t="s">
        <v>37</v>
      </c>
      <c r="J65" s="90">
        <v>63.2</v>
      </c>
      <c r="K65" s="90" t="s">
        <v>42</v>
      </c>
      <c r="L65" s="91">
        <v>3</v>
      </c>
      <c r="M65" s="3"/>
    </row>
    <row r="66" spans="1:13" ht="28.9" customHeight="1" x14ac:dyDescent="0.25">
      <c r="A66" s="82">
        <v>6222</v>
      </c>
      <c r="B66" s="86" t="s">
        <v>515</v>
      </c>
      <c r="C66" s="3" t="s">
        <v>516</v>
      </c>
      <c r="D66" s="87">
        <v>42088</v>
      </c>
      <c r="E66" s="87">
        <v>42095</v>
      </c>
      <c r="F66" s="88"/>
      <c r="G66" s="3" t="s">
        <v>517</v>
      </c>
      <c r="H66" s="89" t="s">
        <v>8</v>
      </c>
      <c r="I66" s="3" t="s">
        <v>39</v>
      </c>
      <c r="J66" s="90">
        <v>5.93</v>
      </c>
      <c r="K66" s="90" t="s">
        <v>42</v>
      </c>
      <c r="L66" s="91">
        <f>3.25+0.75</f>
        <v>4</v>
      </c>
      <c r="M66" s="3"/>
    </row>
    <row r="67" spans="1:13" ht="28.9" customHeight="1" x14ac:dyDescent="0.25">
      <c r="A67" s="81">
        <v>6223</v>
      </c>
      <c r="B67" s="86" t="s">
        <v>119</v>
      </c>
      <c r="C67" s="3" t="s">
        <v>501</v>
      </c>
      <c r="D67" s="87">
        <v>42088</v>
      </c>
      <c r="E67" s="87">
        <v>42095</v>
      </c>
      <c r="F67" s="88"/>
      <c r="G67" s="3" t="s">
        <v>518</v>
      </c>
      <c r="H67" s="89" t="s">
        <v>8</v>
      </c>
      <c r="I67" s="3" t="s">
        <v>41</v>
      </c>
      <c r="J67" s="90"/>
      <c r="K67" s="90"/>
      <c r="L67" s="91">
        <f>2+0.5</f>
        <v>2.5</v>
      </c>
      <c r="M67" s="3"/>
    </row>
    <row r="68" spans="1:13" ht="28.9" customHeight="1" x14ac:dyDescent="0.25">
      <c r="A68" s="83">
        <v>6224</v>
      </c>
      <c r="B68" s="86" t="s">
        <v>381</v>
      </c>
      <c r="C68" s="3"/>
      <c r="D68" s="87">
        <v>42088</v>
      </c>
      <c r="E68" s="87">
        <v>42095</v>
      </c>
      <c r="F68" s="88"/>
      <c r="G68" s="3" t="s">
        <v>382</v>
      </c>
      <c r="H68" s="89" t="s">
        <v>24</v>
      </c>
      <c r="I68" s="3" t="s">
        <v>41</v>
      </c>
      <c r="J68" s="90"/>
      <c r="K68" s="90"/>
      <c r="L68" s="91"/>
      <c r="M68" s="3"/>
    </row>
    <row r="69" spans="1:13" ht="28.9" customHeight="1" x14ac:dyDescent="0.25">
      <c r="A69" s="81">
        <v>6225</v>
      </c>
      <c r="B69" s="86" t="s">
        <v>119</v>
      </c>
      <c r="C69" s="3" t="s">
        <v>501</v>
      </c>
      <c r="D69" s="87">
        <v>42088</v>
      </c>
      <c r="E69" s="87">
        <v>42095</v>
      </c>
      <c r="F69" s="88"/>
      <c r="G69" s="3" t="s">
        <v>519</v>
      </c>
      <c r="H69" s="89" t="s">
        <v>8</v>
      </c>
      <c r="I69" s="3" t="s">
        <v>37</v>
      </c>
      <c r="J69" s="90">
        <v>3.57</v>
      </c>
      <c r="K69" s="90" t="s">
        <v>42</v>
      </c>
      <c r="L69" s="91">
        <f>3+0.5</f>
        <v>3.5</v>
      </c>
      <c r="M69" s="3"/>
    </row>
    <row r="70" spans="1:13" ht="28.9" customHeight="1" x14ac:dyDescent="0.25">
      <c r="A70" s="81">
        <v>6226</v>
      </c>
      <c r="B70" s="86" t="s">
        <v>119</v>
      </c>
      <c r="C70" s="3" t="s">
        <v>501</v>
      </c>
      <c r="D70" s="87">
        <v>42088</v>
      </c>
      <c r="E70" s="87">
        <v>42095</v>
      </c>
      <c r="F70" s="88"/>
      <c r="G70" s="3" t="s">
        <v>520</v>
      </c>
      <c r="H70" s="89" t="s">
        <v>8</v>
      </c>
      <c r="I70" s="3" t="s">
        <v>41</v>
      </c>
      <c r="J70" s="90"/>
      <c r="K70" s="90"/>
      <c r="L70" s="91">
        <f>0.5+0.25</f>
        <v>0.75</v>
      </c>
      <c r="M70" s="3"/>
    </row>
    <row r="71" spans="1:13" ht="28.9" customHeight="1" x14ac:dyDescent="0.25">
      <c r="A71" s="82">
        <v>6227</v>
      </c>
      <c r="B71" s="86" t="s">
        <v>521</v>
      </c>
      <c r="C71" s="3" t="s">
        <v>522</v>
      </c>
      <c r="D71" s="87">
        <v>42088</v>
      </c>
      <c r="E71" s="87">
        <v>42095</v>
      </c>
      <c r="F71" s="88"/>
      <c r="G71" s="3" t="s">
        <v>523</v>
      </c>
      <c r="H71" s="89" t="s">
        <v>25</v>
      </c>
      <c r="I71" s="3" t="s">
        <v>39</v>
      </c>
      <c r="J71" s="90"/>
      <c r="K71" s="90"/>
      <c r="L71" s="91">
        <v>0.75</v>
      </c>
      <c r="M71" s="3"/>
    </row>
    <row r="72" spans="1:13" ht="28.9" customHeight="1" x14ac:dyDescent="0.25">
      <c r="A72" s="81">
        <v>6228</v>
      </c>
      <c r="B72" s="86" t="s">
        <v>119</v>
      </c>
      <c r="C72" s="3" t="s">
        <v>501</v>
      </c>
      <c r="D72" s="87">
        <v>42088</v>
      </c>
      <c r="E72" s="87">
        <v>42095</v>
      </c>
      <c r="F72" s="88"/>
      <c r="G72" s="3" t="s">
        <v>524</v>
      </c>
      <c r="H72" s="89" t="s">
        <v>25</v>
      </c>
      <c r="I72" s="3" t="s">
        <v>41</v>
      </c>
      <c r="J72" s="90"/>
      <c r="K72" s="90"/>
      <c r="L72" s="91">
        <f>0.25+0.25</f>
        <v>0.5</v>
      </c>
      <c r="M72" s="3"/>
    </row>
    <row r="73" spans="1:13" ht="28.9" customHeight="1" x14ac:dyDescent="0.25">
      <c r="A73" s="81">
        <v>6229</v>
      </c>
      <c r="B73" s="86" t="s">
        <v>119</v>
      </c>
      <c r="C73" s="3" t="s">
        <v>501</v>
      </c>
      <c r="D73" s="87">
        <v>42088</v>
      </c>
      <c r="E73" s="87">
        <v>42095</v>
      </c>
      <c r="F73" s="88"/>
      <c r="G73" s="3" t="s">
        <v>525</v>
      </c>
      <c r="H73" s="89" t="s">
        <v>25</v>
      </c>
      <c r="I73" s="3" t="s">
        <v>41</v>
      </c>
      <c r="J73" s="90"/>
      <c r="K73" s="90"/>
      <c r="L73" s="91">
        <f>0.25+0.25</f>
        <v>0.5</v>
      </c>
      <c r="M73" s="3"/>
    </row>
    <row r="74" spans="1:13" ht="28.9" customHeight="1" x14ac:dyDescent="0.25">
      <c r="A74" s="83">
        <v>6230</v>
      </c>
      <c r="B74" s="86" t="s">
        <v>526</v>
      </c>
      <c r="C74" s="3"/>
      <c r="D74" s="87">
        <v>42089</v>
      </c>
      <c r="E74" s="95">
        <v>42128</v>
      </c>
      <c r="F74" s="88">
        <v>42116</v>
      </c>
      <c r="G74" s="3" t="s">
        <v>527</v>
      </c>
      <c r="H74" s="89" t="s">
        <v>52</v>
      </c>
      <c r="I74" s="3" t="s">
        <v>41</v>
      </c>
      <c r="J74" s="90"/>
      <c r="K74" s="90"/>
      <c r="L74" s="91">
        <f>0.25+0.25</f>
        <v>0.5</v>
      </c>
      <c r="M74" s="3"/>
    </row>
    <row r="75" spans="1:13" ht="28.9" customHeight="1" x14ac:dyDescent="0.25">
      <c r="A75" s="82">
        <v>6231</v>
      </c>
      <c r="B75" s="86" t="s">
        <v>528</v>
      </c>
      <c r="C75" s="3" t="s">
        <v>529</v>
      </c>
      <c r="D75" s="87">
        <v>42090</v>
      </c>
      <c r="E75" s="95">
        <v>42097</v>
      </c>
      <c r="F75" s="88"/>
      <c r="G75" s="3" t="s">
        <v>530</v>
      </c>
      <c r="H75" s="89" t="s">
        <v>52</v>
      </c>
      <c r="I75" s="3" t="s">
        <v>38</v>
      </c>
      <c r="J75" s="90"/>
      <c r="K75" s="90"/>
      <c r="L75" s="91">
        <f>0.25+0.25</f>
        <v>0.5</v>
      </c>
      <c r="M75" s="3"/>
    </row>
    <row r="76" spans="1:13" ht="28.9" customHeight="1" x14ac:dyDescent="0.25">
      <c r="A76" s="82">
        <v>6232</v>
      </c>
      <c r="B76" s="86" t="s">
        <v>531</v>
      </c>
      <c r="C76" s="3" t="s">
        <v>532</v>
      </c>
      <c r="D76" s="87">
        <v>42090</v>
      </c>
      <c r="E76" s="95">
        <v>42097</v>
      </c>
      <c r="F76" s="88"/>
      <c r="G76" s="3" t="s">
        <v>533</v>
      </c>
      <c r="H76" s="89" t="s">
        <v>23</v>
      </c>
      <c r="I76" s="3" t="s">
        <v>39</v>
      </c>
      <c r="J76" s="90">
        <v>15.83</v>
      </c>
      <c r="K76" s="90" t="s">
        <v>42</v>
      </c>
      <c r="L76" s="91">
        <f>0.25+0.25</f>
        <v>0.5</v>
      </c>
      <c r="M76" s="3">
        <v>0.5</v>
      </c>
    </row>
    <row r="77" spans="1:13" ht="28.9" customHeight="1" x14ac:dyDescent="0.25">
      <c r="A77" s="81">
        <v>6233</v>
      </c>
      <c r="B77" s="86" t="s">
        <v>534</v>
      </c>
      <c r="C77" s="3" t="s">
        <v>535</v>
      </c>
      <c r="D77" s="87">
        <v>42090</v>
      </c>
      <c r="E77" s="95">
        <v>42097</v>
      </c>
      <c r="F77" s="88"/>
      <c r="G77" s="3" t="s">
        <v>536</v>
      </c>
      <c r="H77" s="89" t="s">
        <v>25</v>
      </c>
      <c r="I77" s="3" t="s">
        <v>37</v>
      </c>
      <c r="J77" s="90"/>
      <c r="K77" s="90"/>
      <c r="L77" s="91">
        <f>13+0.75</f>
        <v>13.75</v>
      </c>
      <c r="M77" s="3"/>
    </row>
    <row r="78" spans="1:13" ht="28.9" customHeight="1" x14ac:dyDescent="0.25">
      <c r="A78" s="83">
        <v>6234</v>
      </c>
      <c r="B78" s="86" t="s">
        <v>537</v>
      </c>
      <c r="C78" s="3" t="s">
        <v>538</v>
      </c>
      <c r="D78" s="87">
        <v>42090</v>
      </c>
      <c r="E78" s="95">
        <v>42097</v>
      </c>
      <c r="F78" s="88"/>
      <c r="G78" s="3" t="s">
        <v>539</v>
      </c>
      <c r="H78" s="89" t="s">
        <v>25</v>
      </c>
      <c r="I78" s="3" t="s">
        <v>41</v>
      </c>
      <c r="J78" s="90"/>
      <c r="K78" s="90"/>
      <c r="L78" s="91">
        <f>0.5+0.25</f>
        <v>0.75</v>
      </c>
      <c r="M78" s="3"/>
    </row>
    <row r="79" spans="1:13" ht="28.9" customHeight="1" x14ac:dyDescent="0.25">
      <c r="A79" s="81">
        <v>6235</v>
      </c>
      <c r="B79" s="86" t="s">
        <v>540</v>
      </c>
      <c r="C79" s="3" t="s">
        <v>541</v>
      </c>
      <c r="D79" s="87">
        <v>42093</v>
      </c>
      <c r="E79" s="95">
        <v>42130</v>
      </c>
      <c r="F79" s="88">
        <v>42121</v>
      </c>
      <c r="G79" s="3" t="s">
        <v>542</v>
      </c>
      <c r="H79" s="89" t="s">
        <v>9</v>
      </c>
      <c r="I79" s="3"/>
      <c r="J79" s="90"/>
      <c r="K79" s="90"/>
      <c r="L79" s="91"/>
      <c r="M79" s="3"/>
    </row>
    <row r="80" spans="1:13" ht="28.9" customHeight="1" x14ac:dyDescent="0.25">
      <c r="A80" s="82">
        <v>6236</v>
      </c>
      <c r="B80" s="86" t="s">
        <v>543</v>
      </c>
      <c r="C80" s="3" t="s">
        <v>544</v>
      </c>
      <c r="D80" s="87">
        <v>42094</v>
      </c>
      <c r="E80" s="95">
        <v>42101</v>
      </c>
      <c r="F80" s="88"/>
      <c r="G80" s="3" t="s">
        <v>545</v>
      </c>
      <c r="H80" s="89" t="s">
        <v>24</v>
      </c>
      <c r="I80" s="3" t="s">
        <v>37</v>
      </c>
      <c r="J80" s="90"/>
      <c r="K80" s="90"/>
      <c r="L80" s="91">
        <f>1+0.25</f>
        <v>1.25</v>
      </c>
      <c r="M80" s="3"/>
    </row>
    <row r="81" spans="1:13" ht="28.9" customHeight="1" x14ac:dyDescent="0.25">
      <c r="A81" s="83">
        <v>6237</v>
      </c>
      <c r="B81" s="86" t="s">
        <v>546</v>
      </c>
      <c r="C81" s="3" t="s">
        <v>547</v>
      </c>
      <c r="D81" s="87">
        <v>42094</v>
      </c>
      <c r="E81" s="95">
        <v>42131</v>
      </c>
      <c r="F81" s="88">
        <v>42121</v>
      </c>
      <c r="G81" s="3" t="s">
        <v>548</v>
      </c>
      <c r="H81" s="89" t="s">
        <v>6</v>
      </c>
      <c r="I81" s="3" t="s">
        <v>39</v>
      </c>
      <c r="J81" s="90">
        <v>3.57</v>
      </c>
      <c r="K81" s="90" t="s">
        <v>42</v>
      </c>
      <c r="L81" s="91">
        <f>5+0.75</f>
        <v>5.75</v>
      </c>
      <c r="M81" s="3"/>
    </row>
    <row r="82" spans="1:13" ht="28.9" customHeight="1" x14ac:dyDescent="0.25">
      <c r="A82" s="81">
        <v>6238</v>
      </c>
      <c r="B82" s="86" t="s">
        <v>549</v>
      </c>
      <c r="C82" s="3" t="s">
        <v>550</v>
      </c>
      <c r="D82" s="87">
        <v>42094</v>
      </c>
      <c r="E82" s="95">
        <v>42131</v>
      </c>
      <c r="F82" s="88">
        <v>42121</v>
      </c>
      <c r="G82" s="3" t="s">
        <v>551</v>
      </c>
      <c r="H82" s="89" t="s">
        <v>9</v>
      </c>
      <c r="I82" s="3" t="s">
        <v>39</v>
      </c>
      <c r="J82" s="90"/>
      <c r="K82" s="90"/>
      <c r="L82" s="91"/>
      <c r="M82" s="3"/>
    </row>
    <row r="83" spans="1:13" ht="28.9" customHeight="1" x14ac:dyDescent="0.25">
      <c r="A83" s="100" t="s">
        <v>57</v>
      </c>
      <c r="B83" s="38"/>
      <c r="C83" s="4"/>
      <c r="D83" s="5"/>
      <c r="E83" s="54"/>
      <c r="F83" s="6"/>
      <c r="G83" s="4"/>
      <c r="H83" s="22"/>
      <c r="I83" s="4"/>
      <c r="J83" s="7"/>
      <c r="K83" s="7"/>
      <c r="L83" s="34"/>
      <c r="M83" s="4"/>
    </row>
    <row r="84" spans="1:13" ht="28.9" customHeight="1" x14ac:dyDescent="0.25">
      <c r="A84" s="46"/>
      <c r="B84" s="38"/>
      <c r="C84" s="4"/>
      <c r="D84" s="5"/>
      <c r="E84" s="54"/>
      <c r="F84" s="6"/>
      <c r="G84" s="4"/>
      <c r="H84" s="22"/>
      <c r="I84" s="4"/>
      <c r="J84" s="7"/>
      <c r="K84" s="7"/>
      <c r="L84" s="34"/>
      <c r="M84" s="4"/>
    </row>
    <row r="85" spans="1:13" ht="28.9" customHeight="1" x14ac:dyDescent="0.25">
      <c r="A85" s="46" t="s">
        <v>61</v>
      </c>
      <c r="B85" s="38"/>
      <c r="C85" s="4"/>
      <c r="D85" s="5"/>
      <c r="E85" s="54"/>
      <c r="F85" s="6"/>
      <c r="G85" s="4"/>
      <c r="H85" s="22"/>
      <c r="I85" s="4"/>
      <c r="J85" s="7">
        <f>SUM(J3:J82)</f>
        <v>9436.67</v>
      </c>
      <c r="K85" s="7"/>
      <c r="L85" s="7">
        <f>SUM(L3:L82)*26</f>
        <v>4641</v>
      </c>
      <c r="M85" s="7">
        <f>SUM(M3:M82)*26</f>
        <v>91</v>
      </c>
    </row>
  </sheetData>
  <sheetProtection algorithmName="SHA-512" hashValue="RC/94UBDkWXmNvDDmBsAI9d8QmBlXw+TYpz+ZA5ttiTzx6Ga/4qNc1uVUqWEAj6w5HptO/IBFAl8Mnkpi8tE5Q==" saltValue="Zc9NPsbfMzcAqwQoA02sdQ==" spinCount="100000" sheet="1" selectLockedCells="1" sort="0" autoFilter="0" selectUnlockedCells="1"/>
  <dataValidations count="3">
    <dataValidation type="list" allowBlank="1" showErrorMessage="1" sqref="I2">
      <formula1>$J$90:$J$151</formula1>
    </dataValidation>
    <dataValidation type="textLength" allowBlank="1" showInputMessage="1" showErrorMessage="1" error="This cell is limited to 95 characters.  Please revise your entry.  Thank you." sqref="G3:G85">
      <formula1>1</formula1>
      <formula2>95</formula2>
    </dataValidation>
    <dataValidation type="list" allowBlank="1" showInputMessage="1" showErrorMessage="1" sqref="K3:K85 H3:I85">
      <formula1>#REF!</formula1>
    </dataValidation>
  </dataValidations>
  <pageMargins left="0.7" right="0.7" top="0.75" bottom="0.75" header="0.3" footer="0.3"/>
  <pageSetup scale="5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34"/>
  <sheetViews>
    <sheetView zoomScale="85" zoomScaleNormal="85" workbookViewId="0">
      <selection activeCell="N1" sqref="N1:N1048576"/>
    </sheetView>
  </sheetViews>
  <sheetFormatPr defaultRowHeight="15" x14ac:dyDescent="0.25"/>
  <cols>
    <col min="1" max="1" width="12.85546875" customWidth="1"/>
    <col min="2" max="2" width="17.140625" customWidth="1"/>
    <col min="3" max="3" width="17" customWidth="1"/>
    <col min="4" max="4" width="14.42578125" customWidth="1"/>
    <col min="5" max="5" width="14.140625" customWidth="1"/>
    <col min="6" max="6" width="11.140625" customWidth="1"/>
    <col min="7" max="7" width="39.140625" customWidth="1"/>
    <col min="8" max="8" width="12.42578125" customWidth="1"/>
    <col min="9" max="9" width="15.140625" customWidth="1"/>
    <col min="10" max="10" width="9.7109375" customWidth="1"/>
    <col min="12" max="12" width="15.42578125" customWidth="1"/>
    <col min="13" max="13" width="11.7109375" customWidth="1"/>
  </cols>
  <sheetData>
    <row r="1" spans="1:13" ht="33.75" x14ac:dyDescent="0.25">
      <c r="A1" s="52" t="s">
        <v>210</v>
      </c>
      <c r="B1" s="36"/>
      <c r="C1" s="9"/>
      <c r="D1" s="10"/>
      <c r="E1" s="10"/>
      <c r="F1" s="11"/>
      <c r="G1" s="12"/>
      <c r="H1" s="1"/>
      <c r="I1" s="13"/>
      <c r="J1" s="14"/>
      <c r="K1" s="14"/>
      <c r="L1" s="32"/>
      <c r="M1" s="1"/>
    </row>
    <row r="2" spans="1:13" ht="30" x14ac:dyDescent="0.25">
      <c r="A2" s="53" t="s">
        <v>0</v>
      </c>
      <c r="B2" s="37" t="s">
        <v>2</v>
      </c>
      <c r="C2" s="16" t="s">
        <v>1</v>
      </c>
      <c r="D2" s="17" t="s">
        <v>45</v>
      </c>
      <c r="E2" s="17" t="s">
        <v>46</v>
      </c>
      <c r="F2" s="17" t="s">
        <v>53</v>
      </c>
      <c r="G2" s="16" t="s">
        <v>47</v>
      </c>
      <c r="H2" s="16" t="s">
        <v>19</v>
      </c>
      <c r="I2" s="16" t="s">
        <v>3</v>
      </c>
      <c r="J2" s="18" t="s">
        <v>4</v>
      </c>
      <c r="K2" s="18" t="s">
        <v>16</v>
      </c>
      <c r="L2" s="33" t="s">
        <v>17</v>
      </c>
      <c r="M2" s="16" t="s">
        <v>18</v>
      </c>
    </row>
    <row r="3" spans="1:13" ht="28.9" customHeight="1" x14ac:dyDescent="0.25">
      <c r="A3" s="83">
        <v>6239</v>
      </c>
      <c r="B3" s="86" t="s">
        <v>552</v>
      </c>
      <c r="C3" s="3" t="s">
        <v>553</v>
      </c>
      <c r="D3" s="87">
        <v>42095</v>
      </c>
      <c r="E3" s="87">
        <v>42132</v>
      </c>
      <c r="F3" s="88">
        <v>42122</v>
      </c>
      <c r="G3" s="3" t="s">
        <v>554</v>
      </c>
      <c r="H3" s="89" t="s">
        <v>6</v>
      </c>
      <c r="I3" s="3" t="s">
        <v>39</v>
      </c>
      <c r="J3" s="90">
        <v>10.039999999999999</v>
      </c>
      <c r="K3" s="90" t="s">
        <v>42</v>
      </c>
      <c r="L3" s="91"/>
      <c r="M3" s="3"/>
    </row>
    <row r="4" spans="1:13" ht="28.9" customHeight="1" x14ac:dyDescent="0.25">
      <c r="A4" s="83">
        <v>6240</v>
      </c>
      <c r="B4" s="86" t="s">
        <v>555</v>
      </c>
      <c r="C4" s="3" t="s">
        <v>556</v>
      </c>
      <c r="D4" s="87">
        <v>42095</v>
      </c>
      <c r="E4" s="87">
        <v>42102</v>
      </c>
      <c r="F4" s="88"/>
      <c r="G4" s="3" t="s">
        <v>557</v>
      </c>
      <c r="H4" s="89" t="s">
        <v>52</v>
      </c>
      <c r="I4" s="3" t="s">
        <v>37</v>
      </c>
      <c r="J4" s="90"/>
      <c r="K4" s="90"/>
      <c r="L4" s="91"/>
      <c r="M4" s="3"/>
    </row>
    <row r="5" spans="1:13" ht="28.9" customHeight="1" x14ac:dyDescent="0.25">
      <c r="A5" s="81">
        <v>6241</v>
      </c>
      <c r="B5" s="86" t="s">
        <v>558</v>
      </c>
      <c r="C5" s="3"/>
      <c r="D5" s="87">
        <v>42096</v>
      </c>
      <c r="E5" s="87">
        <v>42135</v>
      </c>
      <c r="F5" s="88">
        <v>42125</v>
      </c>
      <c r="G5" s="3" t="s">
        <v>559</v>
      </c>
      <c r="H5" s="89" t="s">
        <v>9</v>
      </c>
      <c r="I5" s="3" t="s">
        <v>37</v>
      </c>
      <c r="J5" s="90">
        <v>9.86</v>
      </c>
      <c r="K5" s="90" t="s">
        <v>42</v>
      </c>
      <c r="L5" s="91">
        <v>7</v>
      </c>
      <c r="M5" s="3"/>
    </row>
    <row r="6" spans="1:13" ht="28.9" customHeight="1" x14ac:dyDescent="0.25">
      <c r="A6" s="82">
        <v>6242</v>
      </c>
      <c r="B6" s="86" t="s">
        <v>560</v>
      </c>
      <c r="C6" s="3"/>
      <c r="D6" s="87">
        <v>42096</v>
      </c>
      <c r="E6" s="87">
        <v>42103</v>
      </c>
      <c r="F6" s="88"/>
      <c r="G6" s="3" t="s">
        <v>561</v>
      </c>
      <c r="H6" s="89" t="s">
        <v>11</v>
      </c>
      <c r="I6" s="3" t="s">
        <v>37</v>
      </c>
      <c r="J6" s="90">
        <v>10.039999999999999</v>
      </c>
      <c r="K6" s="90" t="s">
        <v>42</v>
      </c>
      <c r="L6" s="91">
        <f>4+0.75</f>
        <v>4.75</v>
      </c>
      <c r="M6" s="3"/>
    </row>
    <row r="7" spans="1:13" ht="28.9" customHeight="1" x14ac:dyDescent="0.25">
      <c r="A7" s="83">
        <v>6243</v>
      </c>
      <c r="B7" s="86" t="s">
        <v>562</v>
      </c>
      <c r="C7" s="3" t="s">
        <v>563</v>
      </c>
      <c r="D7" s="87">
        <v>42096</v>
      </c>
      <c r="E7" s="87">
        <v>42135</v>
      </c>
      <c r="F7" s="88">
        <v>42125</v>
      </c>
      <c r="G7" s="3" t="s">
        <v>564</v>
      </c>
      <c r="H7" s="89" t="s">
        <v>6</v>
      </c>
      <c r="I7" s="3" t="s">
        <v>39</v>
      </c>
      <c r="J7" s="90">
        <v>15.9</v>
      </c>
      <c r="K7" s="90" t="s">
        <v>1078</v>
      </c>
      <c r="L7" s="91">
        <f>5+0.75</f>
        <v>5.75</v>
      </c>
      <c r="M7" s="3"/>
    </row>
    <row r="8" spans="1:13" ht="28.9" customHeight="1" x14ac:dyDescent="0.25">
      <c r="A8" s="82">
        <v>6244</v>
      </c>
      <c r="B8" s="86" t="s">
        <v>444</v>
      </c>
      <c r="C8" s="3" t="s">
        <v>565</v>
      </c>
      <c r="D8" s="87">
        <v>42097</v>
      </c>
      <c r="E8" s="87">
        <v>42104</v>
      </c>
      <c r="F8" s="88"/>
      <c r="G8" s="3" t="s">
        <v>566</v>
      </c>
      <c r="H8" s="89" t="s">
        <v>24</v>
      </c>
      <c r="I8" s="3" t="s">
        <v>39</v>
      </c>
      <c r="J8" s="90">
        <v>3.07</v>
      </c>
      <c r="K8" s="90" t="s">
        <v>42</v>
      </c>
      <c r="L8" s="91">
        <f>3+0.75</f>
        <v>3.75</v>
      </c>
      <c r="M8" s="3">
        <v>0.5</v>
      </c>
    </row>
    <row r="9" spans="1:13" ht="28.9" customHeight="1" x14ac:dyDescent="0.25">
      <c r="A9" s="81">
        <v>6245</v>
      </c>
      <c r="B9" s="86" t="s">
        <v>440</v>
      </c>
      <c r="C9" s="3" t="s">
        <v>495</v>
      </c>
      <c r="D9" s="87">
        <v>42097</v>
      </c>
      <c r="E9" s="87">
        <v>42104</v>
      </c>
      <c r="F9" s="88"/>
      <c r="G9" s="3" t="s">
        <v>567</v>
      </c>
      <c r="H9" s="89" t="s">
        <v>25</v>
      </c>
      <c r="I9" s="3" t="s">
        <v>39</v>
      </c>
      <c r="J9" s="90"/>
      <c r="K9" s="90"/>
      <c r="L9" s="91">
        <f>1+0.25</f>
        <v>1.25</v>
      </c>
      <c r="M9" s="3"/>
    </row>
    <row r="10" spans="1:13" ht="28.9" customHeight="1" x14ac:dyDescent="0.25">
      <c r="A10" s="81">
        <v>6246</v>
      </c>
      <c r="B10" s="86" t="s">
        <v>440</v>
      </c>
      <c r="C10" s="3" t="s">
        <v>495</v>
      </c>
      <c r="D10" s="87">
        <v>42097</v>
      </c>
      <c r="E10" s="87">
        <v>42104</v>
      </c>
      <c r="F10" s="88"/>
      <c r="G10" s="3" t="s">
        <v>568</v>
      </c>
      <c r="H10" s="89" t="s">
        <v>8</v>
      </c>
      <c r="I10" s="3" t="s">
        <v>39</v>
      </c>
      <c r="J10" s="90"/>
      <c r="K10" s="90"/>
      <c r="L10" s="91">
        <f>2.5+0.5</f>
        <v>3</v>
      </c>
      <c r="M10" s="3"/>
    </row>
    <row r="11" spans="1:13" ht="28.9" customHeight="1" x14ac:dyDescent="0.25">
      <c r="A11" s="102">
        <v>6247</v>
      </c>
      <c r="B11" s="86" t="s">
        <v>569</v>
      </c>
      <c r="C11" s="3" t="s">
        <v>570</v>
      </c>
      <c r="D11" s="87">
        <v>42100</v>
      </c>
      <c r="E11" s="87">
        <v>42107</v>
      </c>
      <c r="F11" s="88"/>
      <c r="G11" s="3" t="s">
        <v>2097</v>
      </c>
      <c r="H11" s="89"/>
      <c r="I11" s="3"/>
      <c r="J11" s="90"/>
      <c r="K11" s="90"/>
      <c r="L11" s="91"/>
      <c r="M11" s="3"/>
    </row>
    <row r="12" spans="1:13" ht="28.9" customHeight="1" x14ac:dyDescent="0.25">
      <c r="A12" s="82">
        <v>6248</v>
      </c>
      <c r="B12" s="86" t="s">
        <v>571</v>
      </c>
      <c r="C12" s="3"/>
      <c r="D12" s="87">
        <v>42100</v>
      </c>
      <c r="E12" s="87">
        <v>42107</v>
      </c>
      <c r="F12" s="88"/>
      <c r="G12" s="3" t="s">
        <v>573</v>
      </c>
      <c r="H12" s="89" t="s">
        <v>52</v>
      </c>
      <c r="I12" s="3" t="s">
        <v>38</v>
      </c>
      <c r="J12" s="90"/>
      <c r="K12" s="90"/>
      <c r="L12" s="91">
        <f>0.75+0.25</f>
        <v>1</v>
      </c>
      <c r="M12" s="3"/>
    </row>
    <row r="13" spans="1:13" ht="28.9" customHeight="1" x14ac:dyDescent="0.25">
      <c r="A13" s="83">
        <v>6249</v>
      </c>
      <c r="B13" s="113" t="s">
        <v>470</v>
      </c>
      <c r="C13" s="31"/>
      <c r="D13" s="114">
        <v>42100</v>
      </c>
      <c r="E13" s="114">
        <v>42137</v>
      </c>
      <c r="F13" s="115">
        <v>42128</v>
      </c>
      <c r="G13" s="31" t="s">
        <v>572</v>
      </c>
      <c r="H13" s="116" t="s">
        <v>20</v>
      </c>
      <c r="I13" s="31"/>
      <c r="J13" s="117">
        <v>2750</v>
      </c>
      <c r="K13" s="117" t="s">
        <v>44</v>
      </c>
      <c r="L13" s="118"/>
      <c r="M13" s="31"/>
    </row>
    <row r="14" spans="1:13" ht="28.9" customHeight="1" x14ac:dyDescent="0.25">
      <c r="A14" s="82">
        <v>6250</v>
      </c>
      <c r="B14" s="86" t="s">
        <v>574</v>
      </c>
      <c r="C14" s="3"/>
      <c r="D14" s="87">
        <v>42100</v>
      </c>
      <c r="E14" s="87">
        <v>42107</v>
      </c>
      <c r="F14" s="88"/>
      <c r="G14" s="3" t="s">
        <v>575</v>
      </c>
      <c r="H14" s="89" t="s">
        <v>5</v>
      </c>
      <c r="I14" s="3" t="s">
        <v>39</v>
      </c>
      <c r="J14" s="90">
        <v>5</v>
      </c>
      <c r="K14" s="90" t="s">
        <v>43</v>
      </c>
      <c r="L14" s="91">
        <f>4.75+0.75</f>
        <v>5.5</v>
      </c>
      <c r="M14" s="3">
        <v>0.25</v>
      </c>
    </row>
    <row r="15" spans="1:13" ht="28.9" customHeight="1" x14ac:dyDescent="0.25">
      <c r="A15" s="82">
        <v>6251</v>
      </c>
      <c r="B15" s="113" t="s">
        <v>576</v>
      </c>
      <c r="C15" s="31" t="s">
        <v>577</v>
      </c>
      <c r="D15" s="114">
        <v>42101</v>
      </c>
      <c r="E15" s="114">
        <v>42138</v>
      </c>
      <c r="F15" s="115">
        <v>42128</v>
      </c>
      <c r="G15" s="31" t="s">
        <v>578</v>
      </c>
      <c r="H15" s="116" t="s">
        <v>6</v>
      </c>
      <c r="I15" s="31"/>
      <c r="J15" s="117">
        <v>222.25</v>
      </c>
      <c r="K15" s="117" t="s">
        <v>44</v>
      </c>
      <c r="L15" s="118"/>
      <c r="M15" s="31"/>
    </row>
    <row r="16" spans="1:13" ht="28.9" customHeight="1" x14ac:dyDescent="0.25">
      <c r="A16" s="82">
        <v>6252</v>
      </c>
      <c r="B16" s="86" t="s">
        <v>579</v>
      </c>
      <c r="C16" s="3" t="s">
        <v>580</v>
      </c>
      <c r="D16" s="87">
        <v>42101</v>
      </c>
      <c r="E16" s="87">
        <v>42108</v>
      </c>
      <c r="F16" s="88"/>
      <c r="G16" s="3" t="s">
        <v>581</v>
      </c>
      <c r="H16" s="89" t="s">
        <v>34</v>
      </c>
      <c r="I16" s="3" t="s">
        <v>41</v>
      </c>
      <c r="J16" s="90"/>
      <c r="K16" s="90"/>
      <c r="L16" s="91"/>
      <c r="M16" s="3"/>
    </row>
    <row r="17" spans="1:13" ht="28.9" customHeight="1" x14ac:dyDescent="0.25">
      <c r="A17" s="81">
        <v>6253</v>
      </c>
      <c r="B17" s="86" t="s">
        <v>582</v>
      </c>
      <c r="C17" s="3" t="s">
        <v>583</v>
      </c>
      <c r="D17" s="87">
        <v>42101</v>
      </c>
      <c r="E17" s="87">
        <v>42108</v>
      </c>
      <c r="F17" s="88"/>
      <c r="G17" s="3" t="s">
        <v>584</v>
      </c>
      <c r="H17" s="89" t="s">
        <v>34</v>
      </c>
      <c r="I17" s="3" t="s">
        <v>41</v>
      </c>
      <c r="J17" s="90"/>
      <c r="K17" s="90"/>
      <c r="L17" s="91">
        <f>1+0.25</f>
        <v>1.25</v>
      </c>
      <c r="M17" s="3"/>
    </row>
    <row r="18" spans="1:13" ht="28.9" customHeight="1" x14ac:dyDescent="0.25">
      <c r="A18" s="84">
        <v>6254</v>
      </c>
      <c r="B18" s="86" t="s">
        <v>585</v>
      </c>
      <c r="C18" s="3" t="s">
        <v>586</v>
      </c>
      <c r="D18" s="87">
        <v>42102</v>
      </c>
      <c r="E18" s="87">
        <v>42109</v>
      </c>
      <c r="F18" s="88"/>
      <c r="G18" s="3" t="s">
        <v>587</v>
      </c>
      <c r="H18" s="89" t="s">
        <v>8</v>
      </c>
      <c r="I18" s="3" t="s">
        <v>41</v>
      </c>
      <c r="J18" s="90"/>
      <c r="K18" s="90"/>
      <c r="L18" s="91">
        <f>0.5+0.25</f>
        <v>0.75</v>
      </c>
      <c r="M18" s="3"/>
    </row>
    <row r="19" spans="1:13" ht="28.9" customHeight="1" x14ac:dyDescent="0.25">
      <c r="A19" s="92">
        <v>6255</v>
      </c>
      <c r="B19" s="86" t="s">
        <v>588</v>
      </c>
      <c r="C19" s="3" t="s">
        <v>589</v>
      </c>
      <c r="D19" s="87">
        <v>42102</v>
      </c>
      <c r="E19" s="87">
        <v>42139</v>
      </c>
      <c r="F19" s="88">
        <v>42129</v>
      </c>
      <c r="G19" s="3" t="s">
        <v>590</v>
      </c>
      <c r="H19" s="89" t="s">
        <v>6</v>
      </c>
      <c r="I19" s="3" t="s">
        <v>41</v>
      </c>
      <c r="J19" s="90"/>
      <c r="K19" s="90"/>
      <c r="L19" s="91">
        <f>2+0.5</f>
        <v>2.5</v>
      </c>
      <c r="M19" s="3"/>
    </row>
    <row r="20" spans="1:13" ht="28.9" customHeight="1" x14ac:dyDescent="0.25">
      <c r="A20" s="82">
        <v>6256</v>
      </c>
      <c r="B20" s="86" t="s">
        <v>440</v>
      </c>
      <c r="C20" s="3" t="s">
        <v>495</v>
      </c>
      <c r="D20" s="87">
        <v>42102</v>
      </c>
      <c r="E20" s="87">
        <v>42109</v>
      </c>
      <c r="F20" s="88"/>
      <c r="G20" s="3" t="s">
        <v>597</v>
      </c>
      <c r="H20" s="89" t="s">
        <v>5</v>
      </c>
      <c r="I20" s="3" t="s">
        <v>39</v>
      </c>
      <c r="J20" s="90"/>
      <c r="K20" s="90"/>
      <c r="L20" s="91">
        <f>3.5+0.75</f>
        <v>4.25</v>
      </c>
      <c r="M20" s="3"/>
    </row>
    <row r="21" spans="1:13" ht="28.9" customHeight="1" x14ac:dyDescent="0.25">
      <c r="A21" s="84">
        <v>6257</v>
      </c>
      <c r="B21" s="86" t="s">
        <v>440</v>
      </c>
      <c r="C21" s="3" t="s">
        <v>495</v>
      </c>
      <c r="D21" s="87">
        <v>42102</v>
      </c>
      <c r="E21" s="87">
        <v>42109</v>
      </c>
      <c r="F21" s="88"/>
      <c r="G21" s="3" t="s">
        <v>598</v>
      </c>
      <c r="H21" s="89" t="s">
        <v>22</v>
      </c>
      <c r="I21" s="3" t="s">
        <v>39</v>
      </c>
      <c r="J21" s="90">
        <v>10.039999999999999</v>
      </c>
      <c r="K21" s="90" t="s">
        <v>42</v>
      </c>
      <c r="L21" s="91">
        <f>1.5+0.5</f>
        <v>2</v>
      </c>
      <c r="M21" s="3"/>
    </row>
    <row r="22" spans="1:13" ht="28.9" customHeight="1" x14ac:dyDescent="0.25">
      <c r="A22" s="93">
        <v>6258</v>
      </c>
      <c r="B22" s="86" t="s">
        <v>591</v>
      </c>
      <c r="C22" s="3" t="s">
        <v>592</v>
      </c>
      <c r="D22" s="87">
        <v>42103</v>
      </c>
      <c r="E22" s="87">
        <v>42110</v>
      </c>
      <c r="F22" s="88"/>
      <c r="G22" s="3" t="s">
        <v>593</v>
      </c>
      <c r="H22" s="89" t="s">
        <v>8</v>
      </c>
      <c r="I22" s="3" t="s">
        <v>39</v>
      </c>
      <c r="J22" s="90">
        <v>40.25</v>
      </c>
      <c r="K22" s="90" t="s">
        <v>43</v>
      </c>
      <c r="L22" s="91">
        <f>2+0.5+2</f>
        <v>4.5</v>
      </c>
      <c r="M22" s="3"/>
    </row>
    <row r="23" spans="1:13" ht="28.9" customHeight="1" x14ac:dyDescent="0.25">
      <c r="A23" s="84">
        <v>6259</v>
      </c>
      <c r="B23" s="86" t="s">
        <v>594</v>
      </c>
      <c r="C23" s="3"/>
      <c r="D23" s="87">
        <v>42103</v>
      </c>
      <c r="E23" s="87">
        <v>42142</v>
      </c>
      <c r="F23" s="88">
        <v>42132</v>
      </c>
      <c r="G23" s="3" t="s">
        <v>595</v>
      </c>
      <c r="H23" s="89" t="s">
        <v>25</v>
      </c>
      <c r="I23" s="3" t="s">
        <v>39</v>
      </c>
      <c r="J23" s="90">
        <v>75.75</v>
      </c>
      <c r="K23" s="90" t="s">
        <v>43</v>
      </c>
      <c r="L23" s="91">
        <f>12+3+0.75</f>
        <v>15.75</v>
      </c>
      <c r="M23" s="3">
        <v>2</v>
      </c>
    </row>
    <row r="24" spans="1:13" ht="28.9" customHeight="1" x14ac:dyDescent="0.25">
      <c r="A24" s="92">
        <v>6260</v>
      </c>
      <c r="B24" s="113" t="s">
        <v>189</v>
      </c>
      <c r="C24" s="31" t="s">
        <v>190</v>
      </c>
      <c r="D24" s="114">
        <v>42103</v>
      </c>
      <c r="E24" s="114">
        <v>42142</v>
      </c>
      <c r="F24" s="115">
        <v>42132</v>
      </c>
      <c r="G24" s="31" t="s">
        <v>596</v>
      </c>
      <c r="H24" s="116" t="s">
        <v>22</v>
      </c>
      <c r="I24" s="31"/>
      <c r="J24" s="117">
        <v>105.5</v>
      </c>
      <c r="K24" s="117" t="s">
        <v>44</v>
      </c>
      <c r="L24" s="118"/>
      <c r="M24" s="31"/>
    </row>
    <row r="25" spans="1:13" ht="28.9" customHeight="1" x14ac:dyDescent="0.25">
      <c r="A25" s="92">
        <v>6261</v>
      </c>
      <c r="B25" s="86" t="s">
        <v>599</v>
      </c>
      <c r="C25" s="3"/>
      <c r="D25" s="87">
        <v>42103</v>
      </c>
      <c r="E25" s="87">
        <v>42142</v>
      </c>
      <c r="F25" s="88">
        <v>42132</v>
      </c>
      <c r="G25" s="3" t="s">
        <v>600</v>
      </c>
      <c r="H25" s="89" t="s">
        <v>7</v>
      </c>
      <c r="I25" s="3" t="s">
        <v>39</v>
      </c>
      <c r="J25" s="90">
        <v>44.95</v>
      </c>
      <c r="K25" s="90" t="s">
        <v>43</v>
      </c>
      <c r="L25" s="91">
        <f>2+0.75</f>
        <v>2.75</v>
      </c>
      <c r="M25" s="3">
        <v>0.25</v>
      </c>
    </row>
    <row r="26" spans="1:13" ht="28.9" customHeight="1" x14ac:dyDescent="0.25">
      <c r="A26" s="83">
        <v>6262</v>
      </c>
      <c r="B26" s="86" t="s">
        <v>394</v>
      </c>
      <c r="C26" s="3" t="s">
        <v>589</v>
      </c>
      <c r="D26" s="87">
        <v>42104</v>
      </c>
      <c r="E26" s="87">
        <v>42111</v>
      </c>
      <c r="F26" s="88"/>
      <c r="G26" s="3" t="s">
        <v>601</v>
      </c>
      <c r="H26" s="89" t="s">
        <v>23</v>
      </c>
      <c r="I26" s="3" t="s">
        <v>41</v>
      </c>
      <c r="J26" s="90"/>
      <c r="K26" s="90"/>
      <c r="L26" s="91">
        <f>2+0.75</f>
        <v>2.75</v>
      </c>
      <c r="M26" s="3"/>
    </row>
    <row r="27" spans="1:13" ht="28.9" customHeight="1" x14ac:dyDescent="0.25">
      <c r="A27" s="82">
        <v>6263</v>
      </c>
      <c r="B27" s="86" t="s">
        <v>64</v>
      </c>
      <c r="C27" s="3"/>
      <c r="D27" s="87">
        <v>42104</v>
      </c>
      <c r="E27" s="87">
        <v>42142</v>
      </c>
      <c r="F27" s="88">
        <v>42132</v>
      </c>
      <c r="G27" s="3" t="s">
        <v>602</v>
      </c>
      <c r="H27" s="89" t="s">
        <v>10</v>
      </c>
      <c r="I27" s="3" t="s">
        <v>39</v>
      </c>
      <c r="J27" s="90">
        <v>13.08</v>
      </c>
      <c r="K27" s="90" t="s">
        <v>43</v>
      </c>
      <c r="L27" s="91">
        <f>1+1+0.5</f>
        <v>2.5</v>
      </c>
      <c r="M27" s="3"/>
    </row>
    <row r="28" spans="1:13" ht="28.9" customHeight="1" x14ac:dyDescent="0.25">
      <c r="A28" s="83">
        <v>6268</v>
      </c>
      <c r="B28" s="86" t="s">
        <v>607</v>
      </c>
      <c r="C28" s="3"/>
      <c r="D28" s="87">
        <v>42104</v>
      </c>
      <c r="E28" s="87">
        <v>42142</v>
      </c>
      <c r="F28" s="88">
        <v>42132</v>
      </c>
      <c r="G28" s="3" t="s">
        <v>608</v>
      </c>
      <c r="H28" s="89" t="s">
        <v>12</v>
      </c>
      <c r="I28" s="3" t="s">
        <v>37</v>
      </c>
      <c r="J28" s="90">
        <v>104.12</v>
      </c>
      <c r="K28" s="90" t="s">
        <v>42</v>
      </c>
      <c r="L28" s="91">
        <v>1</v>
      </c>
      <c r="M28" s="3">
        <v>1</v>
      </c>
    </row>
    <row r="29" spans="1:13" ht="28.9" customHeight="1" x14ac:dyDescent="0.25">
      <c r="A29" s="81">
        <v>6264</v>
      </c>
      <c r="B29" s="86" t="s">
        <v>603</v>
      </c>
      <c r="C29" s="3"/>
      <c r="D29" s="87">
        <v>42107</v>
      </c>
      <c r="E29" s="87">
        <v>42114</v>
      </c>
      <c r="F29" s="88"/>
      <c r="G29" s="3" t="s">
        <v>604</v>
      </c>
      <c r="H29" s="89" t="s">
        <v>5</v>
      </c>
      <c r="I29" s="3" t="s">
        <v>41</v>
      </c>
      <c r="J29" s="90"/>
      <c r="K29" s="90"/>
      <c r="L29" s="91">
        <f>0.25+0.25</f>
        <v>0.5</v>
      </c>
      <c r="M29" s="3"/>
    </row>
    <row r="30" spans="1:13" ht="28.9" customHeight="1" x14ac:dyDescent="0.25">
      <c r="A30" s="81">
        <v>6265</v>
      </c>
      <c r="B30" s="86" t="s">
        <v>609</v>
      </c>
      <c r="C30" s="3"/>
      <c r="D30" s="87">
        <v>42108</v>
      </c>
      <c r="E30" s="87">
        <v>42115</v>
      </c>
      <c r="F30" s="88"/>
      <c r="G30" s="3" t="s">
        <v>612</v>
      </c>
      <c r="H30" s="89" t="s">
        <v>28</v>
      </c>
      <c r="I30" s="3" t="s">
        <v>37</v>
      </c>
      <c r="J30" s="90"/>
      <c r="K30" s="90"/>
      <c r="L30" s="91"/>
      <c r="M30" s="3"/>
    </row>
    <row r="31" spans="1:13" ht="28.9" customHeight="1" x14ac:dyDescent="0.25">
      <c r="A31" s="82">
        <v>6266</v>
      </c>
      <c r="B31" s="86" t="s">
        <v>336</v>
      </c>
      <c r="C31" s="3"/>
      <c r="D31" s="87">
        <v>42108</v>
      </c>
      <c r="E31" s="87">
        <v>42145</v>
      </c>
      <c r="F31" s="88">
        <v>42135</v>
      </c>
      <c r="G31" s="3" t="s">
        <v>611</v>
      </c>
      <c r="H31" s="89" t="s">
        <v>6</v>
      </c>
      <c r="I31" s="3" t="s">
        <v>37</v>
      </c>
      <c r="J31" s="90">
        <v>4.5</v>
      </c>
      <c r="K31" s="90" t="s">
        <v>43</v>
      </c>
      <c r="L31" s="91">
        <f>10+0.75</f>
        <v>10.75</v>
      </c>
      <c r="M31" s="3"/>
    </row>
    <row r="32" spans="1:13" ht="28.9" customHeight="1" x14ac:dyDescent="0.25">
      <c r="A32" s="82">
        <v>6267</v>
      </c>
      <c r="B32" s="86" t="s">
        <v>610</v>
      </c>
      <c r="C32" s="3"/>
      <c r="D32" s="87">
        <v>42108</v>
      </c>
      <c r="E32" s="87">
        <v>42115</v>
      </c>
      <c r="F32" s="88"/>
      <c r="G32" s="3" t="s">
        <v>613</v>
      </c>
      <c r="H32" s="89" t="s">
        <v>23</v>
      </c>
      <c r="I32" s="3" t="s">
        <v>39</v>
      </c>
      <c r="J32" s="90">
        <v>4.75</v>
      </c>
      <c r="K32" s="90" t="s">
        <v>42</v>
      </c>
      <c r="L32" s="91">
        <f>3.5+0.75</f>
        <v>4.25</v>
      </c>
      <c r="M32" s="3"/>
    </row>
    <row r="33" spans="1:13" ht="28.9" customHeight="1" x14ac:dyDescent="0.25">
      <c r="A33" s="81">
        <v>6269</v>
      </c>
      <c r="B33" s="86" t="s">
        <v>614</v>
      </c>
      <c r="C33" s="3"/>
      <c r="D33" s="87">
        <v>42109</v>
      </c>
      <c r="E33" s="87">
        <v>42116</v>
      </c>
      <c r="F33" s="88"/>
      <c r="G33" s="3" t="s">
        <v>615</v>
      </c>
      <c r="H33" s="89" t="s">
        <v>34</v>
      </c>
      <c r="I33" s="3" t="s">
        <v>41</v>
      </c>
      <c r="J33" s="90"/>
      <c r="K33" s="90"/>
      <c r="L33" s="91" t="s">
        <v>57</v>
      </c>
      <c r="M33" s="3"/>
    </row>
    <row r="34" spans="1:13" ht="28.9" customHeight="1" x14ac:dyDescent="0.25">
      <c r="A34" s="82">
        <v>6270</v>
      </c>
      <c r="B34" s="86" t="s">
        <v>64</v>
      </c>
      <c r="C34" s="3"/>
      <c r="D34" s="87">
        <v>42109</v>
      </c>
      <c r="E34" s="87">
        <v>42142</v>
      </c>
      <c r="F34" s="88">
        <v>42132</v>
      </c>
      <c r="G34" s="3" t="s">
        <v>649</v>
      </c>
      <c r="H34" s="89" t="s">
        <v>52</v>
      </c>
      <c r="I34" s="3" t="s">
        <v>41</v>
      </c>
      <c r="J34" s="90"/>
      <c r="K34" s="90"/>
      <c r="L34" s="91">
        <v>0.25</v>
      </c>
      <c r="M34" s="3"/>
    </row>
    <row r="35" spans="1:13" ht="28.9" customHeight="1" x14ac:dyDescent="0.25">
      <c r="A35" s="82">
        <v>6271</v>
      </c>
      <c r="B35" s="86" t="s">
        <v>64</v>
      </c>
      <c r="C35" s="3"/>
      <c r="D35" s="87">
        <v>42109</v>
      </c>
      <c r="E35" s="87">
        <v>42142</v>
      </c>
      <c r="F35" s="88">
        <v>42132</v>
      </c>
      <c r="G35" s="3" t="s">
        <v>616</v>
      </c>
      <c r="H35" s="89" t="s">
        <v>52</v>
      </c>
      <c r="I35" s="3" t="s">
        <v>41</v>
      </c>
      <c r="J35" s="90"/>
      <c r="K35" s="90"/>
      <c r="L35" s="91">
        <f>1+0.5</f>
        <v>1.5</v>
      </c>
      <c r="M35" s="3"/>
    </row>
    <row r="36" spans="1:13" ht="28.9" customHeight="1" x14ac:dyDescent="0.25">
      <c r="A36" s="83">
        <v>6272</v>
      </c>
      <c r="B36" s="86" t="s">
        <v>440</v>
      </c>
      <c r="C36" s="3"/>
      <c r="D36" s="87">
        <v>42110</v>
      </c>
      <c r="E36" s="87">
        <v>42150</v>
      </c>
      <c r="F36" s="88">
        <v>42139</v>
      </c>
      <c r="G36" s="3" t="s">
        <v>619</v>
      </c>
      <c r="H36" s="89" t="s">
        <v>6</v>
      </c>
      <c r="I36" s="3" t="s">
        <v>39</v>
      </c>
      <c r="J36" s="90">
        <v>10.039999999999999</v>
      </c>
      <c r="K36" s="90" t="s">
        <v>42</v>
      </c>
      <c r="L36" s="91">
        <f>6+0.75</f>
        <v>6.75</v>
      </c>
      <c r="M36" s="3"/>
    </row>
    <row r="37" spans="1:13" ht="28.9" customHeight="1" x14ac:dyDescent="0.25">
      <c r="A37" s="82">
        <v>6273</v>
      </c>
      <c r="B37" s="86" t="s">
        <v>440</v>
      </c>
      <c r="C37" s="3"/>
      <c r="D37" s="87">
        <v>42110</v>
      </c>
      <c r="E37" s="87">
        <v>42117</v>
      </c>
      <c r="F37" s="88"/>
      <c r="G37" s="3" t="s">
        <v>620</v>
      </c>
      <c r="H37" s="89" t="s">
        <v>23</v>
      </c>
      <c r="I37" s="3" t="s">
        <v>39</v>
      </c>
      <c r="J37" s="90">
        <v>10.039999999999999</v>
      </c>
      <c r="K37" s="90" t="s">
        <v>42</v>
      </c>
      <c r="L37" s="91">
        <f>1.5+0.5</f>
        <v>2</v>
      </c>
      <c r="M37" s="3"/>
    </row>
    <row r="38" spans="1:13" ht="28.9" customHeight="1" x14ac:dyDescent="0.25">
      <c r="A38" s="81">
        <v>6274</v>
      </c>
      <c r="B38" s="86" t="s">
        <v>621</v>
      </c>
      <c r="C38" s="3"/>
      <c r="D38" s="87">
        <v>42110</v>
      </c>
      <c r="E38" s="87">
        <v>42117</v>
      </c>
      <c r="F38" s="88"/>
      <c r="G38" s="3" t="s">
        <v>623</v>
      </c>
      <c r="H38" s="89" t="s">
        <v>34</v>
      </c>
      <c r="I38" s="3" t="s">
        <v>37</v>
      </c>
      <c r="J38" s="90"/>
      <c r="K38" s="90"/>
      <c r="L38" s="91">
        <f>2.5+0.5</f>
        <v>3</v>
      </c>
      <c r="M38" s="3"/>
    </row>
    <row r="39" spans="1:13" ht="28.9" customHeight="1" x14ac:dyDescent="0.25">
      <c r="A39" s="85">
        <v>6275</v>
      </c>
      <c r="B39" s="86" t="s">
        <v>460</v>
      </c>
      <c r="C39" s="3"/>
      <c r="D39" s="87">
        <v>42110</v>
      </c>
      <c r="E39" s="87">
        <v>42150</v>
      </c>
      <c r="F39" s="88">
        <v>42139</v>
      </c>
      <c r="G39" s="3" t="s">
        <v>624</v>
      </c>
      <c r="H39" s="89" t="s">
        <v>7</v>
      </c>
      <c r="I39" s="3" t="s">
        <v>39</v>
      </c>
      <c r="J39" s="90">
        <v>100</v>
      </c>
      <c r="K39" s="90" t="s">
        <v>42</v>
      </c>
      <c r="L39" s="91">
        <f>0.25+7+3.25+2+6+0.75</f>
        <v>19.25</v>
      </c>
      <c r="M39" s="3">
        <v>2</v>
      </c>
    </row>
    <row r="40" spans="1:13" ht="28.9" customHeight="1" x14ac:dyDescent="0.25">
      <c r="A40" s="85">
        <v>6276</v>
      </c>
      <c r="B40" s="38" t="s">
        <v>622</v>
      </c>
      <c r="C40" s="4"/>
      <c r="D40" s="5">
        <v>42110</v>
      </c>
      <c r="E40" s="5">
        <v>42117</v>
      </c>
      <c r="F40" s="6"/>
      <c r="G40" s="4"/>
      <c r="H40" s="22"/>
      <c r="I40" s="4"/>
      <c r="J40" s="7"/>
      <c r="K40" s="7"/>
      <c r="L40" s="34"/>
      <c r="M40" s="4"/>
    </row>
    <row r="41" spans="1:13" ht="28.9" customHeight="1" x14ac:dyDescent="0.25">
      <c r="A41" s="85">
        <v>6277</v>
      </c>
      <c r="B41" s="38" t="s">
        <v>622</v>
      </c>
      <c r="C41" s="4"/>
      <c r="D41" s="5">
        <v>42110</v>
      </c>
      <c r="E41" s="5">
        <v>42117</v>
      </c>
      <c r="F41" s="6"/>
      <c r="G41" s="4"/>
      <c r="H41" s="22"/>
      <c r="I41" s="4"/>
      <c r="J41" s="7"/>
      <c r="K41" s="7"/>
      <c r="L41" s="34"/>
      <c r="M41" s="4"/>
    </row>
    <row r="42" spans="1:13" ht="28.9" customHeight="1" x14ac:dyDescent="0.25">
      <c r="A42" s="85">
        <v>6278</v>
      </c>
      <c r="B42" s="38" t="s">
        <v>622</v>
      </c>
      <c r="C42" s="4"/>
      <c r="D42" s="5">
        <v>42110</v>
      </c>
      <c r="E42" s="5">
        <v>42117</v>
      </c>
      <c r="F42" s="6"/>
      <c r="G42" s="4"/>
      <c r="H42" s="22"/>
      <c r="I42" s="4"/>
      <c r="J42" s="7"/>
      <c r="K42" s="7"/>
      <c r="L42" s="34"/>
      <c r="M42" s="4"/>
    </row>
    <row r="43" spans="1:13" ht="28.9" customHeight="1" x14ac:dyDescent="0.25">
      <c r="A43" s="81">
        <v>6279</v>
      </c>
      <c r="B43" s="86" t="s">
        <v>625</v>
      </c>
      <c r="C43" s="3"/>
      <c r="D43" s="87">
        <v>42111</v>
      </c>
      <c r="E43" s="87">
        <v>42118</v>
      </c>
      <c r="F43" s="88"/>
      <c r="G43" s="3" t="s">
        <v>626</v>
      </c>
      <c r="H43" s="89" t="s">
        <v>23</v>
      </c>
      <c r="I43" s="3" t="s">
        <v>41</v>
      </c>
      <c r="J43" s="90"/>
      <c r="K43" s="90"/>
      <c r="L43" s="91">
        <f>0.5+0.25</f>
        <v>0.75</v>
      </c>
      <c r="M43" s="3"/>
    </row>
    <row r="44" spans="1:13" ht="28.9" customHeight="1" x14ac:dyDescent="0.25">
      <c r="A44" s="81">
        <v>6280</v>
      </c>
      <c r="B44" s="86" t="s">
        <v>627</v>
      </c>
      <c r="C44" s="3"/>
      <c r="D44" s="87">
        <v>42111</v>
      </c>
      <c r="E44" s="87">
        <v>42118</v>
      </c>
      <c r="F44" s="88"/>
      <c r="G44" s="3" t="s">
        <v>628</v>
      </c>
      <c r="H44" s="89" t="s">
        <v>52</v>
      </c>
      <c r="I44" s="3"/>
      <c r="J44" s="90"/>
      <c r="K44" s="90"/>
      <c r="L44" s="91">
        <f>0.25+0.25</f>
        <v>0.5</v>
      </c>
      <c r="M44" s="3"/>
    </row>
    <row r="45" spans="1:13" ht="28.9" customHeight="1" x14ac:dyDescent="0.25">
      <c r="A45" s="83">
        <v>6281</v>
      </c>
      <c r="B45" s="86" t="s">
        <v>629</v>
      </c>
      <c r="C45" s="3" t="s">
        <v>589</v>
      </c>
      <c r="D45" s="87">
        <v>42111</v>
      </c>
      <c r="E45" s="87">
        <v>42118</v>
      </c>
      <c r="F45" s="88"/>
      <c r="G45" s="3" t="s">
        <v>630</v>
      </c>
      <c r="H45" s="89" t="s">
        <v>6</v>
      </c>
      <c r="I45" s="3" t="s">
        <v>41</v>
      </c>
      <c r="J45" s="90"/>
      <c r="K45" s="90"/>
      <c r="L45" s="91">
        <f>1+0.25</f>
        <v>1.25</v>
      </c>
      <c r="M45" s="3"/>
    </row>
    <row r="46" spans="1:13" ht="28.9" customHeight="1" x14ac:dyDescent="0.25">
      <c r="A46" s="82">
        <v>6282</v>
      </c>
      <c r="B46" s="86" t="s">
        <v>336</v>
      </c>
      <c r="C46" s="3"/>
      <c r="D46" s="87">
        <v>42111</v>
      </c>
      <c r="E46" s="87">
        <v>42118</v>
      </c>
      <c r="F46" s="88"/>
      <c r="G46" s="3" t="s">
        <v>631</v>
      </c>
      <c r="H46" s="89" t="s">
        <v>6</v>
      </c>
      <c r="I46" s="3" t="s">
        <v>38</v>
      </c>
      <c r="J46" s="90"/>
      <c r="K46" s="90"/>
      <c r="L46" s="91">
        <f>1+0.25</f>
        <v>1.25</v>
      </c>
      <c r="M46" s="3"/>
    </row>
    <row r="47" spans="1:13" ht="28.9" customHeight="1" x14ac:dyDescent="0.25">
      <c r="A47" s="81">
        <v>6283</v>
      </c>
      <c r="B47" s="86" t="s">
        <v>632</v>
      </c>
      <c r="C47" s="3"/>
      <c r="D47" s="87">
        <v>42114</v>
      </c>
      <c r="E47" s="87">
        <v>42151</v>
      </c>
      <c r="F47" s="88">
        <v>42139</v>
      </c>
      <c r="G47" s="3" t="s">
        <v>635</v>
      </c>
      <c r="H47" s="89" t="s">
        <v>25</v>
      </c>
      <c r="I47" s="3" t="s">
        <v>39</v>
      </c>
      <c r="J47" s="90">
        <v>14.54</v>
      </c>
      <c r="K47" s="90" t="s">
        <v>42</v>
      </c>
      <c r="L47" s="91">
        <f>5+0.75</f>
        <v>5.75</v>
      </c>
      <c r="M47" s="3"/>
    </row>
    <row r="48" spans="1:13" ht="28.9" customHeight="1" x14ac:dyDescent="0.25">
      <c r="A48" s="82">
        <v>6284</v>
      </c>
      <c r="B48" s="113" t="s">
        <v>633</v>
      </c>
      <c r="C48" s="31"/>
      <c r="D48" s="114">
        <v>42114</v>
      </c>
      <c r="E48" s="114">
        <v>42151</v>
      </c>
      <c r="F48" s="115">
        <v>42139</v>
      </c>
      <c r="G48" s="31" t="s">
        <v>634</v>
      </c>
      <c r="H48" s="116" t="s">
        <v>5</v>
      </c>
      <c r="I48" s="31"/>
      <c r="J48" s="117">
        <v>922.25</v>
      </c>
      <c r="K48" s="117" t="s">
        <v>42</v>
      </c>
      <c r="L48" s="118">
        <f>16+0.75</f>
        <v>16.75</v>
      </c>
      <c r="M48" s="31"/>
    </row>
    <row r="49" spans="1:13" ht="28.9" customHeight="1" x14ac:dyDescent="0.25">
      <c r="A49" s="85">
        <v>6285</v>
      </c>
      <c r="B49" s="86" t="s">
        <v>636</v>
      </c>
      <c r="C49" s="3"/>
      <c r="D49" s="87">
        <v>42114</v>
      </c>
      <c r="E49" s="87">
        <v>42121</v>
      </c>
      <c r="F49" s="88"/>
      <c r="G49" s="3" t="s">
        <v>637</v>
      </c>
      <c r="H49" s="89" t="s">
        <v>52</v>
      </c>
      <c r="I49" s="3"/>
      <c r="J49" s="90"/>
      <c r="K49" s="90"/>
      <c r="L49" s="91"/>
      <c r="M49" s="3"/>
    </row>
    <row r="50" spans="1:13" ht="28.9" customHeight="1" x14ac:dyDescent="0.25">
      <c r="A50" s="81">
        <v>6286</v>
      </c>
      <c r="B50" s="86" t="s">
        <v>638</v>
      </c>
      <c r="C50" s="3" t="s">
        <v>639</v>
      </c>
      <c r="D50" s="87">
        <v>42114</v>
      </c>
      <c r="E50" s="87">
        <v>42121</v>
      </c>
      <c r="F50" s="88"/>
      <c r="G50" s="3" t="s">
        <v>640</v>
      </c>
      <c r="H50" s="89" t="s">
        <v>25</v>
      </c>
      <c r="I50" s="3" t="s">
        <v>37</v>
      </c>
      <c r="J50" s="90">
        <v>10.29</v>
      </c>
      <c r="K50" s="90" t="s">
        <v>42</v>
      </c>
      <c r="L50" s="91">
        <f>3+0.75</f>
        <v>3.75</v>
      </c>
      <c r="M50" s="3"/>
    </row>
    <row r="51" spans="1:13" ht="28.9" customHeight="1" x14ac:dyDescent="0.25">
      <c r="A51" s="81">
        <v>6287</v>
      </c>
      <c r="B51" s="86" t="s">
        <v>582</v>
      </c>
      <c r="C51" s="3"/>
      <c r="D51" s="87">
        <v>42114</v>
      </c>
      <c r="E51" s="87">
        <v>42121</v>
      </c>
      <c r="F51" s="88"/>
      <c r="G51" s="3" t="s">
        <v>584</v>
      </c>
      <c r="H51" s="89" t="s">
        <v>8</v>
      </c>
      <c r="I51" s="3" t="s">
        <v>37</v>
      </c>
      <c r="J51" s="90">
        <v>25.85</v>
      </c>
      <c r="K51" s="90" t="s">
        <v>42</v>
      </c>
      <c r="L51" s="91">
        <f>2.25+0.5</f>
        <v>2.75</v>
      </c>
      <c r="M51" s="3"/>
    </row>
    <row r="52" spans="1:13" ht="28.9" customHeight="1" x14ac:dyDescent="0.25">
      <c r="A52" s="83">
        <v>6288</v>
      </c>
      <c r="B52" s="86" t="s">
        <v>641</v>
      </c>
      <c r="C52" s="3"/>
      <c r="D52" s="87">
        <v>42115</v>
      </c>
      <c r="E52" s="87">
        <v>42152</v>
      </c>
      <c r="F52" s="88">
        <v>42142</v>
      </c>
      <c r="G52" s="3" t="s">
        <v>642</v>
      </c>
      <c r="H52" s="89" t="s">
        <v>6</v>
      </c>
      <c r="I52" s="3" t="s">
        <v>41</v>
      </c>
      <c r="J52" s="90"/>
      <c r="K52" s="90"/>
      <c r="L52" s="91">
        <v>0.25</v>
      </c>
      <c r="M52" s="3"/>
    </row>
    <row r="53" spans="1:13" ht="28.9" customHeight="1" x14ac:dyDescent="0.25">
      <c r="A53" s="81">
        <v>6289</v>
      </c>
      <c r="B53" s="86" t="s">
        <v>643</v>
      </c>
      <c r="C53" s="3" t="s">
        <v>644</v>
      </c>
      <c r="D53" s="87">
        <v>42115</v>
      </c>
      <c r="E53" s="87">
        <v>42152</v>
      </c>
      <c r="F53" s="88">
        <v>42142</v>
      </c>
      <c r="G53" s="3" t="s">
        <v>648</v>
      </c>
      <c r="H53" s="89" t="s">
        <v>22</v>
      </c>
      <c r="I53" s="3" t="s">
        <v>39</v>
      </c>
      <c r="J53" s="90">
        <v>7.68</v>
      </c>
      <c r="K53" s="90" t="s">
        <v>42</v>
      </c>
      <c r="L53" s="91">
        <f>1+0.75+2</f>
        <v>3.75</v>
      </c>
      <c r="M53" s="3"/>
    </row>
    <row r="54" spans="1:13" ht="28.9" customHeight="1" x14ac:dyDescent="0.25">
      <c r="A54" s="82">
        <v>6290</v>
      </c>
      <c r="B54" s="86" t="s">
        <v>645</v>
      </c>
      <c r="C54" s="3" t="s">
        <v>646</v>
      </c>
      <c r="D54" s="87">
        <v>42115</v>
      </c>
      <c r="E54" s="87">
        <v>42122</v>
      </c>
      <c r="F54" s="88"/>
      <c r="G54" s="3" t="s">
        <v>647</v>
      </c>
      <c r="H54" s="89" t="s">
        <v>23</v>
      </c>
      <c r="I54" s="3" t="s">
        <v>41</v>
      </c>
      <c r="J54" s="90"/>
      <c r="K54" s="90"/>
      <c r="L54" s="91">
        <v>0.25</v>
      </c>
      <c r="M54" s="3"/>
    </row>
    <row r="55" spans="1:13" ht="28.9" customHeight="1" x14ac:dyDescent="0.25">
      <c r="A55" s="83">
        <v>6291</v>
      </c>
      <c r="B55" s="86" t="s">
        <v>653</v>
      </c>
      <c r="C55" s="3" t="s">
        <v>654</v>
      </c>
      <c r="D55" s="87">
        <v>42115</v>
      </c>
      <c r="E55" s="87">
        <v>42152</v>
      </c>
      <c r="F55" s="88">
        <v>42142</v>
      </c>
      <c r="G55" s="3" t="s">
        <v>655</v>
      </c>
      <c r="H55" s="89" t="s">
        <v>6</v>
      </c>
      <c r="I55" s="3" t="s">
        <v>38</v>
      </c>
      <c r="J55" s="90"/>
      <c r="K55" s="90"/>
      <c r="L55" s="91">
        <f>1+0.5</f>
        <v>1.5</v>
      </c>
      <c r="M55" s="3"/>
    </row>
    <row r="56" spans="1:13" ht="28.9" customHeight="1" x14ac:dyDescent="0.25">
      <c r="A56" s="82">
        <v>6292</v>
      </c>
      <c r="B56" s="86" t="s">
        <v>650</v>
      </c>
      <c r="C56" s="3" t="s">
        <v>651</v>
      </c>
      <c r="D56" s="87">
        <v>42116</v>
      </c>
      <c r="E56" s="87">
        <v>42153</v>
      </c>
      <c r="F56" s="88">
        <v>42143</v>
      </c>
      <c r="G56" s="3" t="s">
        <v>652</v>
      </c>
      <c r="H56" s="89" t="s">
        <v>23</v>
      </c>
      <c r="I56" s="3" t="s">
        <v>39</v>
      </c>
      <c r="J56" s="90">
        <f>90+17.5</f>
        <v>107.5</v>
      </c>
      <c r="K56" s="90" t="s">
        <v>42</v>
      </c>
      <c r="L56" s="91">
        <v>4</v>
      </c>
      <c r="M56" s="3"/>
    </row>
    <row r="57" spans="1:13" ht="28.9" customHeight="1" x14ac:dyDescent="0.25">
      <c r="A57" s="81">
        <v>6293</v>
      </c>
      <c r="B57" s="86" t="s">
        <v>656</v>
      </c>
      <c r="C57" s="3" t="s">
        <v>657</v>
      </c>
      <c r="D57" s="87">
        <v>42116</v>
      </c>
      <c r="E57" s="87">
        <v>42153</v>
      </c>
      <c r="F57" s="88">
        <v>42143</v>
      </c>
      <c r="G57" s="3" t="s">
        <v>665</v>
      </c>
      <c r="H57" s="89" t="s">
        <v>25</v>
      </c>
      <c r="I57" s="3" t="s">
        <v>39</v>
      </c>
      <c r="J57" s="90"/>
      <c r="K57" s="90"/>
      <c r="L57" s="91">
        <f>8+0.75</f>
        <v>8.75</v>
      </c>
      <c r="M57" s="3">
        <f>1+5</f>
        <v>6</v>
      </c>
    </row>
    <row r="58" spans="1:13" ht="28.9" customHeight="1" x14ac:dyDescent="0.25">
      <c r="A58" s="83">
        <v>6294</v>
      </c>
      <c r="B58" s="86" t="s">
        <v>222</v>
      </c>
      <c r="C58" s="3"/>
      <c r="D58" s="87">
        <v>42116</v>
      </c>
      <c r="E58" s="87">
        <v>42153</v>
      </c>
      <c r="F58" s="88">
        <v>42143</v>
      </c>
      <c r="G58" s="3" t="s">
        <v>658</v>
      </c>
      <c r="H58" s="89" t="s">
        <v>6</v>
      </c>
      <c r="I58" s="3" t="s">
        <v>39</v>
      </c>
      <c r="J58" s="90">
        <v>10.039999999999999</v>
      </c>
      <c r="K58" s="90" t="s">
        <v>42</v>
      </c>
      <c r="L58" s="91">
        <f>3+0.75</f>
        <v>3.75</v>
      </c>
      <c r="M58" s="3"/>
    </row>
    <row r="59" spans="1:13" ht="28.9" customHeight="1" x14ac:dyDescent="0.25">
      <c r="A59" s="82">
        <v>6295</v>
      </c>
      <c r="B59" s="86" t="s">
        <v>222</v>
      </c>
      <c r="C59" s="3"/>
      <c r="D59" s="87">
        <v>42116</v>
      </c>
      <c r="E59" s="87">
        <v>42123</v>
      </c>
      <c r="F59" s="88"/>
      <c r="G59" s="3" t="s">
        <v>659</v>
      </c>
      <c r="H59" s="89" t="s">
        <v>24</v>
      </c>
      <c r="I59" s="3" t="s">
        <v>39</v>
      </c>
      <c r="J59" s="90"/>
      <c r="K59" s="90"/>
      <c r="L59" s="91">
        <f>2+0.5</f>
        <v>2.5</v>
      </c>
      <c r="M59" s="3"/>
    </row>
    <row r="60" spans="1:13" ht="28.9" customHeight="1" x14ac:dyDescent="0.25">
      <c r="A60" s="83">
        <v>6296</v>
      </c>
      <c r="B60" s="86" t="s">
        <v>222</v>
      </c>
      <c r="C60" s="3"/>
      <c r="D60" s="87">
        <v>42116</v>
      </c>
      <c r="E60" s="87">
        <v>42123</v>
      </c>
      <c r="F60" s="88"/>
      <c r="G60" s="3" t="s">
        <v>660</v>
      </c>
      <c r="H60" s="89" t="s">
        <v>8</v>
      </c>
      <c r="I60" s="3" t="s">
        <v>39</v>
      </c>
      <c r="J60" s="90"/>
      <c r="K60" s="90"/>
      <c r="L60" s="91">
        <f>1.75+0.5</f>
        <v>2.25</v>
      </c>
      <c r="M60" s="3"/>
    </row>
    <row r="61" spans="1:13" ht="28.9" customHeight="1" x14ac:dyDescent="0.25">
      <c r="A61" s="83">
        <v>6297</v>
      </c>
      <c r="B61" s="86" t="s">
        <v>222</v>
      </c>
      <c r="C61" s="3"/>
      <c r="D61" s="87">
        <v>42116</v>
      </c>
      <c r="E61" s="87">
        <v>42153</v>
      </c>
      <c r="F61" s="88">
        <v>42143</v>
      </c>
      <c r="G61" s="3" t="s">
        <v>661</v>
      </c>
      <c r="H61" s="89" t="s">
        <v>9</v>
      </c>
      <c r="I61" s="3" t="s">
        <v>39</v>
      </c>
      <c r="J61" s="90">
        <v>10.039999999999999</v>
      </c>
      <c r="K61" s="90" t="s">
        <v>42</v>
      </c>
      <c r="L61" s="91">
        <f>5+0.75</f>
        <v>5.75</v>
      </c>
      <c r="M61" s="3"/>
    </row>
    <row r="62" spans="1:13" ht="28.9" customHeight="1" x14ac:dyDescent="0.25">
      <c r="A62" s="81">
        <v>6298</v>
      </c>
      <c r="B62" s="86" t="s">
        <v>222</v>
      </c>
      <c r="C62" s="3"/>
      <c r="D62" s="87">
        <v>42116</v>
      </c>
      <c r="E62" s="87">
        <v>42123</v>
      </c>
      <c r="F62" s="88"/>
      <c r="G62" s="3" t="s">
        <v>662</v>
      </c>
      <c r="H62" s="89" t="s">
        <v>25</v>
      </c>
      <c r="I62" s="3" t="s">
        <v>39</v>
      </c>
      <c r="J62" s="90"/>
      <c r="K62" s="90"/>
      <c r="L62" s="91">
        <f>0.5+0.25</f>
        <v>0.75</v>
      </c>
      <c r="M62" s="3"/>
    </row>
    <row r="63" spans="1:13" ht="28.9" customHeight="1" x14ac:dyDescent="0.25">
      <c r="A63" s="82">
        <v>6299</v>
      </c>
      <c r="B63" s="86" t="s">
        <v>419</v>
      </c>
      <c r="C63" s="3"/>
      <c r="D63" s="87">
        <v>42116</v>
      </c>
      <c r="E63" s="87">
        <v>42123</v>
      </c>
      <c r="F63" s="88"/>
      <c r="G63" s="3" t="s">
        <v>663</v>
      </c>
      <c r="H63" s="89" t="s">
        <v>34</v>
      </c>
      <c r="I63" s="3" t="s">
        <v>37</v>
      </c>
      <c r="J63" s="90"/>
      <c r="K63" s="90"/>
      <c r="L63" s="91"/>
      <c r="M63" s="3"/>
    </row>
    <row r="64" spans="1:13" ht="28.9" customHeight="1" x14ac:dyDescent="0.25">
      <c r="A64" s="81">
        <v>6300</v>
      </c>
      <c r="B64" s="86" t="s">
        <v>656</v>
      </c>
      <c r="C64" s="3" t="s">
        <v>657</v>
      </c>
      <c r="D64" s="87">
        <v>42116</v>
      </c>
      <c r="E64" s="87">
        <v>42153</v>
      </c>
      <c r="F64" s="88">
        <v>42143</v>
      </c>
      <c r="G64" s="3" t="s">
        <v>664</v>
      </c>
      <c r="H64" s="89" t="s">
        <v>25</v>
      </c>
      <c r="I64" s="3" t="s">
        <v>39</v>
      </c>
      <c r="J64" s="90"/>
      <c r="K64" s="90"/>
      <c r="L64" s="91">
        <v>10</v>
      </c>
      <c r="M64" s="3">
        <v>1</v>
      </c>
    </row>
    <row r="65" spans="1:59" ht="28.9" customHeight="1" x14ac:dyDescent="0.25">
      <c r="A65" s="82">
        <v>6301</v>
      </c>
      <c r="B65" s="86" t="s">
        <v>666</v>
      </c>
      <c r="C65" s="3" t="s">
        <v>667</v>
      </c>
      <c r="D65" s="87">
        <v>42116</v>
      </c>
      <c r="E65" s="87">
        <v>42123</v>
      </c>
      <c r="F65" s="88"/>
      <c r="G65" s="3" t="s">
        <v>668</v>
      </c>
      <c r="H65" s="89" t="s">
        <v>34</v>
      </c>
      <c r="I65" s="3" t="s">
        <v>41</v>
      </c>
      <c r="J65" s="90"/>
      <c r="K65" s="90"/>
      <c r="L65" s="91"/>
      <c r="M65" s="3"/>
    </row>
    <row r="66" spans="1:59" s="120" customFormat="1" ht="28.9" customHeight="1" x14ac:dyDescent="0.25">
      <c r="A66" s="82">
        <v>6302</v>
      </c>
      <c r="B66" s="86" t="s">
        <v>669</v>
      </c>
      <c r="C66" s="3" t="s">
        <v>670</v>
      </c>
      <c r="D66" s="87">
        <v>42116</v>
      </c>
      <c r="E66" s="87">
        <v>42153</v>
      </c>
      <c r="F66" s="88">
        <v>42143</v>
      </c>
      <c r="G66" s="3" t="s">
        <v>671</v>
      </c>
      <c r="H66" s="89" t="s">
        <v>6</v>
      </c>
      <c r="I66" s="3" t="s">
        <v>39</v>
      </c>
      <c r="J66" s="90"/>
      <c r="K66" s="90"/>
      <c r="L66" s="91">
        <f>3+0.75</f>
        <v>3.75</v>
      </c>
      <c r="M66" s="3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</row>
    <row r="67" spans="1:59" ht="28.9" customHeight="1" x14ac:dyDescent="0.25">
      <c r="A67" s="81">
        <v>6303</v>
      </c>
      <c r="B67" s="86" t="s">
        <v>672</v>
      </c>
      <c r="C67" s="3" t="s">
        <v>673</v>
      </c>
      <c r="D67" s="87">
        <v>42117</v>
      </c>
      <c r="E67" s="87">
        <v>42124</v>
      </c>
      <c r="F67" s="88"/>
      <c r="G67" s="3" t="s">
        <v>674</v>
      </c>
      <c r="H67" s="89" t="s">
        <v>25</v>
      </c>
      <c r="I67" s="3" t="s">
        <v>41</v>
      </c>
      <c r="J67" s="90"/>
      <c r="K67" s="90"/>
      <c r="L67" s="91">
        <f>2+0.5</f>
        <v>2.5</v>
      </c>
      <c r="M67" s="3"/>
    </row>
    <row r="68" spans="1:59" ht="28.9" customHeight="1" x14ac:dyDescent="0.25">
      <c r="A68" s="82">
        <v>6304</v>
      </c>
      <c r="B68" s="86" t="s">
        <v>675</v>
      </c>
      <c r="C68" s="3"/>
      <c r="D68" s="87">
        <v>42117</v>
      </c>
      <c r="E68" s="87">
        <v>42156</v>
      </c>
      <c r="F68" s="88">
        <v>42146</v>
      </c>
      <c r="G68" s="3" t="s">
        <v>676</v>
      </c>
      <c r="H68" s="89" t="s">
        <v>23</v>
      </c>
      <c r="I68" s="3" t="s">
        <v>39</v>
      </c>
      <c r="J68" s="90">
        <v>11.97</v>
      </c>
      <c r="K68" s="90" t="s">
        <v>43</v>
      </c>
      <c r="L68" s="91">
        <f>1.25+0.5</f>
        <v>1.75</v>
      </c>
      <c r="M68" s="3">
        <v>0.25</v>
      </c>
    </row>
    <row r="69" spans="1:59" ht="28.9" customHeight="1" x14ac:dyDescent="0.25">
      <c r="A69" s="82">
        <v>6305</v>
      </c>
      <c r="B69" s="86" t="s">
        <v>64</v>
      </c>
      <c r="C69" s="3"/>
      <c r="D69" s="87">
        <v>42118</v>
      </c>
      <c r="E69" s="87">
        <v>42125</v>
      </c>
      <c r="F69" s="88"/>
      <c r="G69" s="3" t="s">
        <v>677</v>
      </c>
      <c r="H69" s="89" t="s">
        <v>52</v>
      </c>
      <c r="I69" s="3" t="s">
        <v>41</v>
      </c>
      <c r="J69" s="90"/>
      <c r="K69" s="90"/>
      <c r="L69" s="91">
        <f>1+0.25</f>
        <v>1.25</v>
      </c>
      <c r="M69" s="3"/>
    </row>
    <row r="70" spans="1:59" ht="28.9" customHeight="1" x14ac:dyDescent="0.25">
      <c r="A70" s="83">
        <v>6306</v>
      </c>
      <c r="B70" s="86" t="s">
        <v>629</v>
      </c>
      <c r="C70" s="3" t="s">
        <v>646</v>
      </c>
      <c r="D70" s="87">
        <v>42118</v>
      </c>
      <c r="E70" s="87">
        <v>42125</v>
      </c>
      <c r="F70" s="88"/>
      <c r="G70" s="3" t="s">
        <v>678</v>
      </c>
      <c r="H70" s="89" t="s">
        <v>6</v>
      </c>
      <c r="I70" s="3" t="s">
        <v>40</v>
      </c>
      <c r="J70" s="90"/>
      <c r="K70" s="90"/>
      <c r="L70" s="91"/>
      <c r="M70" s="3"/>
    </row>
    <row r="71" spans="1:59" ht="28.9" customHeight="1" x14ac:dyDescent="0.25">
      <c r="A71" s="81">
        <v>6307</v>
      </c>
      <c r="B71" s="86" t="s">
        <v>679</v>
      </c>
      <c r="C71" s="3"/>
      <c r="D71" s="87">
        <v>42118</v>
      </c>
      <c r="E71" s="87">
        <v>42125</v>
      </c>
      <c r="F71" s="88"/>
      <c r="G71" s="3" t="s">
        <v>680</v>
      </c>
      <c r="H71" s="89" t="s">
        <v>52</v>
      </c>
      <c r="I71" s="3" t="s">
        <v>38</v>
      </c>
      <c r="J71" s="90"/>
      <c r="K71" s="90"/>
      <c r="L71" s="91">
        <f>1+0.5</f>
        <v>1.5</v>
      </c>
      <c r="M71" s="3"/>
    </row>
    <row r="72" spans="1:59" ht="28.9" customHeight="1" x14ac:dyDescent="0.25">
      <c r="A72" s="81">
        <v>6308</v>
      </c>
      <c r="B72" s="86" t="s">
        <v>681</v>
      </c>
      <c r="C72" s="3"/>
      <c r="D72" s="87">
        <v>42118</v>
      </c>
      <c r="E72" s="87">
        <v>42125</v>
      </c>
      <c r="F72" s="88"/>
      <c r="G72" s="3" t="s">
        <v>682</v>
      </c>
      <c r="H72" s="89" t="s">
        <v>24</v>
      </c>
      <c r="I72" s="3" t="s">
        <v>37</v>
      </c>
      <c r="J72" s="90">
        <v>22.86</v>
      </c>
      <c r="K72" s="90" t="s">
        <v>42</v>
      </c>
      <c r="L72" s="91">
        <f>3+0.75</f>
        <v>3.75</v>
      </c>
      <c r="M72" s="3"/>
    </row>
    <row r="73" spans="1:59" ht="28.9" customHeight="1" x14ac:dyDescent="0.25">
      <c r="A73" s="82">
        <v>6309</v>
      </c>
      <c r="B73" s="86" t="s">
        <v>683</v>
      </c>
      <c r="C73" s="3"/>
      <c r="D73" s="87">
        <v>42121</v>
      </c>
      <c r="E73" s="87">
        <v>42128</v>
      </c>
      <c r="F73" s="88"/>
      <c r="G73" s="3" t="s">
        <v>684</v>
      </c>
      <c r="H73" s="89" t="s">
        <v>52</v>
      </c>
      <c r="I73" s="3" t="s">
        <v>41</v>
      </c>
      <c r="J73" s="90"/>
      <c r="K73" s="90"/>
      <c r="L73" s="91">
        <v>0.25</v>
      </c>
      <c r="M73" s="3"/>
    </row>
    <row r="74" spans="1:59" ht="28.9" customHeight="1" x14ac:dyDescent="0.25">
      <c r="A74" s="102">
        <v>6310</v>
      </c>
      <c r="B74" s="86" t="s">
        <v>685</v>
      </c>
      <c r="C74" s="3"/>
      <c r="D74" s="87">
        <v>42121</v>
      </c>
      <c r="E74" s="87">
        <v>42128</v>
      </c>
      <c r="F74" s="88"/>
      <c r="G74" s="3" t="s">
        <v>686</v>
      </c>
      <c r="H74" s="89" t="s">
        <v>10</v>
      </c>
      <c r="I74" s="3" t="s">
        <v>37</v>
      </c>
      <c r="J74" s="90"/>
      <c r="K74" s="90"/>
      <c r="L74" s="91">
        <v>0.25</v>
      </c>
      <c r="M74" s="3"/>
    </row>
    <row r="75" spans="1:59" ht="28.9" customHeight="1" x14ac:dyDescent="0.25">
      <c r="A75" s="82">
        <v>6311</v>
      </c>
      <c r="B75" s="86" t="s">
        <v>440</v>
      </c>
      <c r="C75" s="3" t="s">
        <v>495</v>
      </c>
      <c r="D75" s="87">
        <v>42121</v>
      </c>
      <c r="E75" s="87">
        <v>42128</v>
      </c>
      <c r="F75" s="88"/>
      <c r="G75" s="3" t="s">
        <v>687</v>
      </c>
      <c r="H75" s="89" t="s">
        <v>23</v>
      </c>
      <c r="I75" s="3" t="s">
        <v>39</v>
      </c>
      <c r="J75" s="90">
        <v>9.86</v>
      </c>
      <c r="K75" s="90" t="s">
        <v>42</v>
      </c>
      <c r="L75" s="91">
        <f>1+0.5</f>
        <v>1.5</v>
      </c>
      <c r="M75" s="3"/>
    </row>
    <row r="76" spans="1:59" ht="28.9" customHeight="1" x14ac:dyDescent="0.25">
      <c r="A76" s="82">
        <v>6312</v>
      </c>
      <c r="B76" s="86" t="s">
        <v>688</v>
      </c>
      <c r="C76" s="3" t="s">
        <v>689</v>
      </c>
      <c r="D76" s="87">
        <v>42122</v>
      </c>
      <c r="E76" s="87">
        <v>42129</v>
      </c>
      <c r="F76" s="88"/>
      <c r="G76" s="3" t="s">
        <v>690</v>
      </c>
      <c r="H76" s="89" t="s">
        <v>22</v>
      </c>
      <c r="I76" s="3" t="s">
        <v>37</v>
      </c>
      <c r="J76" s="90">
        <v>17.260000000000002</v>
      </c>
      <c r="K76" s="90" t="s">
        <v>43</v>
      </c>
      <c r="L76" s="91">
        <f>2+0.75</f>
        <v>2.75</v>
      </c>
      <c r="M76" s="3"/>
    </row>
    <row r="77" spans="1:59" ht="28.9" customHeight="1" x14ac:dyDescent="0.25">
      <c r="A77" s="83">
        <v>6313</v>
      </c>
      <c r="B77" s="86" t="s">
        <v>675</v>
      </c>
      <c r="C77" s="3" t="s">
        <v>691</v>
      </c>
      <c r="D77" s="87">
        <v>42122</v>
      </c>
      <c r="E77" s="87">
        <v>42129</v>
      </c>
      <c r="F77" s="88"/>
      <c r="G77" s="3" t="s">
        <v>692</v>
      </c>
      <c r="H77" s="89" t="s">
        <v>52</v>
      </c>
      <c r="I77" s="3" t="s">
        <v>40</v>
      </c>
      <c r="J77" s="90"/>
      <c r="K77" s="90"/>
      <c r="L77" s="91">
        <f>0.5+0.25</f>
        <v>0.75</v>
      </c>
      <c r="M77" s="3"/>
    </row>
    <row r="78" spans="1:59" ht="28.9" customHeight="1" x14ac:dyDescent="0.25">
      <c r="A78" s="81">
        <v>6314</v>
      </c>
      <c r="B78" s="86" t="s">
        <v>693</v>
      </c>
      <c r="C78" s="3" t="s">
        <v>694</v>
      </c>
      <c r="D78" s="87">
        <v>42123</v>
      </c>
      <c r="E78" s="87">
        <v>42160</v>
      </c>
      <c r="F78" s="88">
        <v>42151</v>
      </c>
      <c r="G78" s="3" t="s">
        <v>695</v>
      </c>
      <c r="H78" s="89" t="s">
        <v>20</v>
      </c>
      <c r="I78" s="3" t="s">
        <v>37</v>
      </c>
      <c r="J78" s="90"/>
      <c r="K78" s="90"/>
      <c r="L78" s="91">
        <f>2.25+0.75+2</f>
        <v>5</v>
      </c>
      <c r="M78" s="3"/>
    </row>
    <row r="79" spans="1:59" ht="28.9" customHeight="1" x14ac:dyDescent="0.25">
      <c r="A79" s="102">
        <v>6315</v>
      </c>
      <c r="B79" s="86" t="s">
        <v>696</v>
      </c>
      <c r="C79" s="3"/>
      <c r="D79" s="87">
        <v>42118</v>
      </c>
      <c r="E79" s="87">
        <v>42125</v>
      </c>
      <c r="F79" s="88"/>
      <c r="G79" s="3" t="s">
        <v>697</v>
      </c>
      <c r="H79" s="89" t="s">
        <v>21</v>
      </c>
      <c r="I79" s="3"/>
      <c r="J79" s="90"/>
      <c r="K79" s="90"/>
      <c r="L79" s="91"/>
      <c r="M79" s="3"/>
    </row>
    <row r="80" spans="1:59" ht="28.9" customHeight="1" x14ac:dyDescent="0.25">
      <c r="A80" s="83">
        <v>6316</v>
      </c>
      <c r="B80" s="86" t="s">
        <v>698</v>
      </c>
      <c r="C80" s="3"/>
      <c r="D80" s="87">
        <v>42123</v>
      </c>
      <c r="E80" s="87">
        <v>42160</v>
      </c>
      <c r="F80" s="88">
        <v>42151</v>
      </c>
      <c r="G80" s="3" t="s">
        <v>699</v>
      </c>
      <c r="H80" s="89" t="s">
        <v>34</v>
      </c>
      <c r="I80" s="3" t="s">
        <v>41</v>
      </c>
      <c r="J80" s="90"/>
      <c r="K80" s="90"/>
      <c r="L80" s="91">
        <f>3+0.5+0.75</f>
        <v>4.25</v>
      </c>
      <c r="M80" s="3"/>
    </row>
    <row r="81" spans="1:13" ht="28.9" customHeight="1" x14ac:dyDescent="0.25">
      <c r="A81" s="82">
        <v>6317</v>
      </c>
      <c r="B81" s="86" t="s">
        <v>197</v>
      </c>
      <c r="C81" s="3" t="s">
        <v>198</v>
      </c>
      <c r="D81" s="87">
        <v>42123</v>
      </c>
      <c r="E81" s="87">
        <v>42160</v>
      </c>
      <c r="F81" s="88">
        <v>42151</v>
      </c>
      <c r="G81" s="3" t="s">
        <v>788</v>
      </c>
      <c r="H81" s="89" t="s">
        <v>52</v>
      </c>
      <c r="I81" s="3" t="s">
        <v>39</v>
      </c>
      <c r="J81" s="90"/>
      <c r="K81" s="90"/>
      <c r="L81" s="91">
        <f>15+0.75</f>
        <v>15.75</v>
      </c>
      <c r="M81" s="3">
        <v>4</v>
      </c>
    </row>
    <row r="82" spans="1:13" ht="28.9" customHeight="1" x14ac:dyDescent="0.25">
      <c r="A82" s="82">
        <v>6318</v>
      </c>
      <c r="B82" s="86" t="s">
        <v>701</v>
      </c>
      <c r="C82" s="3"/>
      <c r="D82" s="87">
        <v>42123</v>
      </c>
      <c r="E82" s="87">
        <v>42130</v>
      </c>
      <c r="F82" s="88"/>
      <c r="G82" s="3" t="s">
        <v>690</v>
      </c>
      <c r="H82" s="89" t="s">
        <v>22</v>
      </c>
      <c r="I82" s="3" t="s">
        <v>37</v>
      </c>
      <c r="J82" s="90">
        <v>43.95</v>
      </c>
      <c r="K82" s="90" t="s">
        <v>42</v>
      </c>
      <c r="L82" s="91">
        <f>2+0.75</f>
        <v>2.75</v>
      </c>
      <c r="M82" s="3"/>
    </row>
    <row r="83" spans="1:13" ht="28.9" customHeight="1" x14ac:dyDescent="0.25">
      <c r="A83" s="81">
        <v>6319</v>
      </c>
      <c r="B83" s="86" t="s">
        <v>507</v>
      </c>
      <c r="C83" s="3" t="s">
        <v>700</v>
      </c>
      <c r="D83" s="87">
        <v>42123</v>
      </c>
      <c r="E83" s="87">
        <v>42160</v>
      </c>
      <c r="F83" s="88">
        <v>42151</v>
      </c>
      <c r="G83" s="3" t="s">
        <v>787</v>
      </c>
      <c r="H83" s="89" t="s">
        <v>24</v>
      </c>
      <c r="I83" s="3" t="s">
        <v>39</v>
      </c>
      <c r="J83" s="90">
        <v>35.200000000000003</v>
      </c>
      <c r="K83" s="90" t="s">
        <v>42</v>
      </c>
      <c r="L83" s="91">
        <f>3+0.75</f>
        <v>3.75</v>
      </c>
      <c r="M83" s="3"/>
    </row>
    <row r="84" spans="1:13" ht="28.9" customHeight="1" x14ac:dyDescent="0.25">
      <c r="A84" s="83">
        <v>6320</v>
      </c>
      <c r="B84" s="86" t="s">
        <v>706</v>
      </c>
      <c r="C84" s="3"/>
      <c r="D84" s="87">
        <v>42124</v>
      </c>
      <c r="E84" s="87">
        <v>42131</v>
      </c>
      <c r="F84" s="88"/>
      <c r="G84" s="3" t="s">
        <v>707</v>
      </c>
      <c r="H84" s="89" t="s">
        <v>34</v>
      </c>
      <c r="I84" s="3" t="s">
        <v>37</v>
      </c>
      <c r="J84" s="90"/>
      <c r="K84" s="90"/>
      <c r="L84" s="91">
        <v>0.5</v>
      </c>
      <c r="M84" s="3"/>
    </row>
    <row r="85" spans="1:13" ht="28.9" customHeight="1" x14ac:dyDescent="0.25">
      <c r="A85" s="82">
        <v>6321</v>
      </c>
      <c r="B85" s="86" t="s">
        <v>703</v>
      </c>
      <c r="C85" s="3" t="s">
        <v>704</v>
      </c>
      <c r="D85" s="87">
        <v>42124</v>
      </c>
      <c r="E85" s="87">
        <v>42131</v>
      </c>
      <c r="F85" s="88"/>
      <c r="G85" s="3" t="s">
        <v>705</v>
      </c>
      <c r="H85" s="89" t="s">
        <v>23</v>
      </c>
      <c r="I85" s="3" t="s">
        <v>39</v>
      </c>
      <c r="J85" s="90">
        <v>11.47</v>
      </c>
      <c r="K85" s="90" t="s">
        <v>42</v>
      </c>
      <c r="L85" s="91">
        <f>1+0.5</f>
        <v>1.5</v>
      </c>
      <c r="M85" s="3">
        <f>0.25+0.25</f>
        <v>0.5</v>
      </c>
    </row>
    <row r="86" spans="1:13" ht="28.9" customHeight="1" x14ac:dyDescent="0.25">
      <c r="A86" s="81">
        <v>6322</v>
      </c>
      <c r="B86" s="86" t="s">
        <v>625</v>
      </c>
      <c r="C86" s="3"/>
      <c r="D86" s="87">
        <v>42124</v>
      </c>
      <c r="E86" s="87">
        <v>42163</v>
      </c>
      <c r="F86" s="88">
        <v>42153</v>
      </c>
      <c r="G86" s="3" t="s">
        <v>702</v>
      </c>
      <c r="H86" s="89" t="s">
        <v>23</v>
      </c>
      <c r="I86" s="3" t="s">
        <v>39</v>
      </c>
      <c r="J86" s="90">
        <v>9.14</v>
      </c>
      <c r="K86" s="90" t="s">
        <v>43</v>
      </c>
      <c r="L86" s="91">
        <v>2</v>
      </c>
      <c r="M86" s="3">
        <v>0.25</v>
      </c>
    </row>
    <row r="87" spans="1:13" ht="28.9" customHeight="1" x14ac:dyDescent="0.25">
      <c r="A87" s="81">
        <v>6323</v>
      </c>
      <c r="B87" s="86" t="s">
        <v>708</v>
      </c>
      <c r="C87" s="3"/>
      <c r="D87" s="87">
        <v>42124</v>
      </c>
      <c r="E87" s="87">
        <v>42131</v>
      </c>
      <c r="F87" s="88"/>
      <c r="G87" s="3" t="s">
        <v>710</v>
      </c>
      <c r="H87" s="89" t="s">
        <v>24</v>
      </c>
      <c r="I87" s="3" t="s">
        <v>39</v>
      </c>
      <c r="J87" s="90">
        <v>5.57</v>
      </c>
      <c r="K87" s="90" t="s">
        <v>42</v>
      </c>
      <c r="L87" s="91">
        <f>1+0.5</f>
        <v>1.5</v>
      </c>
      <c r="M87" s="3"/>
    </row>
    <row r="88" spans="1:13" ht="28.9" customHeight="1" x14ac:dyDescent="0.25">
      <c r="A88" s="83">
        <v>6324</v>
      </c>
      <c r="B88" s="86" t="s">
        <v>709</v>
      </c>
      <c r="C88" s="3"/>
      <c r="D88" s="87">
        <v>42124</v>
      </c>
      <c r="E88" s="87">
        <v>42131</v>
      </c>
      <c r="F88" s="88" t="s">
        <v>57</v>
      </c>
      <c r="G88" s="3" t="s">
        <v>711</v>
      </c>
      <c r="H88" s="89" t="s">
        <v>6</v>
      </c>
      <c r="I88" s="3" t="s">
        <v>38</v>
      </c>
      <c r="J88" s="90"/>
      <c r="K88" s="90"/>
      <c r="L88" s="91"/>
      <c r="M88" s="3"/>
    </row>
    <row r="89" spans="1:13" ht="28.9" customHeight="1" x14ac:dyDescent="0.25">
      <c r="A89" s="81">
        <v>6325</v>
      </c>
      <c r="B89" s="86" t="s">
        <v>632</v>
      </c>
      <c r="C89" s="3"/>
      <c r="D89" s="87">
        <v>42124</v>
      </c>
      <c r="E89" s="87">
        <v>42131</v>
      </c>
      <c r="F89" s="88"/>
      <c r="G89" s="3" t="s">
        <v>712</v>
      </c>
      <c r="H89" s="89" t="s">
        <v>25</v>
      </c>
      <c r="I89" s="3" t="s">
        <v>39</v>
      </c>
      <c r="J89" s="90"/>
      <c r="K89" s="90"/>
      <c r="L89" s="91"/>
      <c r="M89" s="3"/>
    </row>
    <row r="90" spans="1:13" ht="28.9" customHeight="1" x14ac:dyDescent="0.25">
      <c r="A90" s="46" t="s">
        <v>61</v>
      </c>
      <c r="B90" s="38"/>
      <c r="C90" s="4"/>
      <c r="D90" s="5"/>
      <c r="E90" s="54"/>
      <c r="F90" s="6"/>
      <c r="G90" s="4"/>
      <c r="H90" s="22"/>
      <c r="I90" s="4"/>
      <c r="J90" s="7">
        <f>SUM(J3:J89)</f>
        <v>4824.6499999999996</v>
      </c>
      <c r="K90" s="7"/>
      <c r="L90" s="7">
        <f>SUM(L3:L89)*26</f>
        <v>6591</v>
      </c>
      <c r="M90" s="7">
        <f>SUM(M3:M89)*26</f>
        <v>468</v>
      </c>
    </row>
    <row r="91" spans="1:13" ht="28.9" customHeight="1" x14ac:dyDescent="0.25">
      <c r="A91" s="85"/>
      <c r="B91" s="119" t="s">
        <v>284</v>
      </c>
      <c r="C91" s="4"/>
      <c r="D91" s="5"/>
      <c r="E91" s="5"/>
      <c r="F91" s="6"/>
      <c r="G91" s="4"/>
      <c r="H91" s="22"/>
      <c r="I91" s="4"/>
      <c r="J91" s="7"/>
      <c r="K91" s="7"/>
      <c r="L91" s="34"/>
      <c r="M91" s="4"/>
    </row>
    <row r="92" spans="1:13" ht="28.9" customHeight="1" x14ac:dyDescent="0.25">
      <c r="A92" s="85"/>
      <c r="B92" s="38" t="s">
        <v>605</v>
      </c>
      <c r="C92" s="4"/>
      <c r="D92" s="5">
        <v>42107</v>
      </c>
      <c r="E92" s="5">
        <v>42107</v>
      </c>
      <c r="F92" s="6"/>
      <c r="G92" s="4" t="s">
        <v>606</v>
      </c>
      <c r="H92" s="22" t="s">
        <v>52</v>
      </c>
      <c r="I92" s="4"/>
      <c r="J92" s="7"/>
      <c r="K92" s="7"/>
      <c r="L92" s="34"/>
      <c r="M92" s="4"/>
    </row>
    <row r="93" spans="1:13" ht="28.9" customHeight="1" x14ac:dyDescent="0.25">
      <c r="A93" s="85"/>
      <c r="B93" s="38" t="s">
        <v>617</v>
      </c>
      <c r="C93" s="4"/>
      <c r="D93" s="5">
        <v>42110</v>
      </c>
      <c r="E93" s="5">
        <v>42110</v>
      </c>
      <c r="F93" s="6"/>
      <c r="G93" s="4" t="s">
        <v>618</v>
      </c>
      <c r="H93" s="22" t="s">
        <v>52</v>
      </c>
      <c r="I93" s="4"/>
      <c r="J93" s="7"/>
      <c r="K93" s="7"/>
      <c r="L93" s="34"/>
      <c r="M93" s="4"/>
    </row>
    <row r="94" spans="1:13" ht="28.9" customHeight="1" x14ac:dyDescent="0.25">
      <c r="A94" s="85"/>
      <c r="B94" s="38"/>
      <c r="C94" s="4"/>
      <c r="D94" s="5"/>
      <c r="E94" s="5"/>
      <c r="F94" s="6"/>
      <c r="G94" s="4"/>
      <c r="H94" s="22"/>
      <c r="I94" s="4"/>
      <c r="J94" s="7"/>
      <c r="K94" s="7"/>
      <c r="L94" s="34"/>
      <c r="M94" s="4"/>
    </row>
    <row r="95" spans="1:13" ht="28.9" customHeight="1" x14ac:dyDescent="0.25">
      <c r="A95" s="85"/>
      <c r="B95" s="38"/>
      <c r="C95" s="4"/>
      <c r="D95" s="5"/>
      <c r="E95" s="5"/>
      <c r="F95" s="6"/>
      <c r="G95" s="4"/>
      <c r="H95" s="22"/>
      <c r="I95" s="4"/>
      <c r="J95" s="7"/>
      <c r="K95" s="7"/>
      <c r="L95" s="34"/>
      <c r="M95" s="4"/>
    </row>
    <row r="96" spans="1:13" ht="28.9" customHeight="1" x14ac:dyDescent="0.25">
      <c r="A96" s="85"/>
      <c r="B96" s="38"/>
      <c r="C96" s="4"/>
      <c r="D96" s="5"/>
      <c r="E96" s="5"/>
      <c r="F96" s="6"/>
      <c r="G96" s="4"/>
      <c r="H96" s="22"/>
      <c r="I96" s="4"/>
      <c r="J96" s="7"/>
      <c r="K96" s="7"/>
      <c r="L96" s="34"/>
      <c r="M96" s="4"/>
    </row>
    <row r="97" spans="1:13" ht="28.9" customHeight="1" x14ac:dyDescent="0.25">
      <c r="A97" s="99"/>
      <c r="B97" s="38"/>
      <c r="C97" s="4"/>
      <c r="D97" s="5"/>
      <c r="E97" s="5"/>
      <c r="F97" s="6"/>
      <c r="G97" s="4"/>
      <c r="H97" s="22"/>
      <c r="I97" s="4"/>
      <c r="J97" s="7"/>
      <c r="K97" s="7"/>
      <c r="L97" s="34"/>
      <c r="M97" s="4"/>
    </row>
    <row r="98" spans="1:13" ht="28.9" customHeight="1" x14ac:dyDescent="0.25">
      <c r="A98" s="85"/>
      <c r="B98" s="38"/>
      <c r="C98" s="4"/>
      <c r="D98" s="5"/>
      <c r="E98" s="5"/>
      <c r="F98" s="6"/>
      <c r="G98" s="4"/>
      <c r="H98" s="22"/>
      <c r="I98" s="4"/>
      <c r="J98" s="7"/>
      <c r="K98" s="7"/>
      <c r="L98" s="34"/>
      <c r="M98" s="4"/>
    </row>
    <row r="99" spans="1:13" ht="28.9" customHeight="1" x14ac:dyDescent="0.25">
      <c r="A99" s="85"/>
      <c r="B99" s="38"/>
      <c r="C99" s="4"/>
      <c r="D99" s="5"/>
      <c r="E99" s="5"/>
      <c r="F99" s="6"/>
      <c r="G99" s="4"/>
      <c r="H99" s="22"/>
      <c r="I99" s="4"/>
      <c r="J99" s="7"/>
      <c r="K99" s="7"/>
      <c r="L99" s="34"/>
      <c r="M99" s="4"/>
    </row>
    <row r="100" spans="1:13" ht="28.9" customHeight="1" x14ac:dyDescent="0.25">
      <c r="A100" s="85"/>
      <c r="B100" s="38"/>
      <c r="C100" s="4"/>
      <c r="D100" s="5"/>
      <c r="E100" s="5"/>
      <c r="F100" s="6"/>
      <c r="G100" s="4"/>
      <c r="H100" s="22"/>
      <c r="I100" s="4"/>
      <c r="J100" s="7"/>
      <c r="K100" s="7"/>
      <c r="L100" s="34"/>
      <c r="M100" s="4"/>
    </row>
    <row r="101" spans="1:13" ht="28.9" customHeight="1" x14ac:dyDescent="0.25">
      <c r="A101" s="85"/>
      <c r="B101" s="38"/>
      <c r="C101" s="4"/>
      <c r="D101" s="5"/>
      <c r="E101" s="5"/>
      <c r="F101" s="6"/>
      <c r="G101" s="4"/>
      <c r="H101" s="22"/>
      <c r="I101" s="4"/>
      <c r="J101" s="7"/>
      <c r="K101" s="7"/>
      <c r="L101" s="34"/>
      <c r="M101" s="4"/>
    </row>
    <row r="102" spans="1:13" ht="28.9" customHeight="1" x14ac:dyDescent="0.25">
      <c r="A102" s="85"/>
      <c r="B102" s="38"/>
      <c r="C102" s="4"/>
      <c r="D102" s="5"/>
      <c r="E102" s="5"/>
      <c r="F102" s="6"/>
      <c r="G102" s="4"/>
      <c r="H102" s="22"/>
      <c r="I102" s="4"/>
      <c r="J102" s="7"/>
      <c r="K102" s="7"/>
      <c r="L102" s="34"/>
      <c r="M102" s="4"/>
    </row>
    <row r="103" spans="1:13" ht="28.9" customHeight="1" x14ac:dyDescent="0.25">
      <c r="A103" s="85"/>
      <c r="B103" s="38"/>
      <c r="C103" s="4"/>
      <c r="D103" s="5"/>
      <c r="E103" s="5"/>
      <c r="F103" s="6"/>
      <c r="G103" s="4"/>
      <c r="H103" s="22"/>
      <c r="I103" s="4"/>
      <c r="J103" s="7"/>
      <c r="K103" s="7"/>
      <c r="L103" s="34"/>
      <c r="M103" s="4"/>
    </row>
    <row r="104" spans="1:13" ht="28.9" customHeight="1" x14ac:dyDescent="0.25">
      <c r="A104" s="85"/>
      <c r="B104" s="38"/>
      <c r="C104" s="4"/>
      <c r="D104" s="5"/>
      <c r="E104" s="5"/>
      <c r="F104" s="6"/>
      <c r="G104" s="4"/>
      <c r="H104" s="22"/>
      <c r="I104" s="4"/>
      <c r="J104" s="7"/>
      <c r="K104" s="7"/>
      <c r="L104" s="34"/>
      <c r="M104" s="4"/>
    </row>
    <row r="105" spans="1:13" ht="28.9" customHeight="1" x14ac:dyDescent="0.25">
      <c r="A105" s="85"/>
      <c r="B105" s="38"/>
      <c r="C105" s="4"/>
      <c r="D105" s="5"/>
      <c r="E105" s="5"/>
      <c r="F105" s="6"/>
      <c r="G105" s="4"/>
      <c r="H105" s="22"/>
      <c r="I105" s="4"/>
      <c r="J105" s="7"/>
      <c r="K105" s="7"/>
      <c r="L105" s="34"/>
      <c r="M105" s="4"/>
    </row>
    <row r="106" spans="1:13" ht="28.9" customHeight="1" x14ac:dyDescent="0.25">
      <c r="A106" s="85"/>
      <c r="B106" s="38"/>
      <c r="C106" s="4"/>
      <c r="D106" s="5"/>
      <c r="E106" s="5"/>
      <c r="F106" s="6"/>
      <c r="G106" s="4"/>
      <c r="H106" s="22"/>
      <c r="I106" s="4"/>
      <c r="J106" s="7"/>
      <c r="K106" s="7"/>
      <c r="L106" s="34"/>
      <c r="M106" s="4"/>
    </row>
    <row r="107" spans="1:13" ht="28.9" customHeight="1" x14ac:dyDescent="0.25">
      <c r="A107" s="85"/>
      <c r="B107" s="38"/>
      <c r="C107" s="4"/>
      <c r="D107" s="5"/>
      <c r="E107" s="5"/>
      <c r="F107" s="6"/>
      <c r="G107" s="4"/>
      <c r="H107" s="22"/>
      <c r="I107" s="4"/>
      <c r="J107" s="7"/>
      <c r="K107" s="7"/>
      <c r="L107" s="34"/>
      <c r="M107" s="4"/>
    </row>
    <row r="108" spans="1:13" ht="28.9" customHeight="1" x14ac:dyDescent="0.25">
      <c r="A108" s="85"/>
      <c r="B108" s="38"/>
      <c r="C108" s="4"/>
      <c r="D108" s="5"/>
      <c r="E108" s="5"/>
      <c r="F108" s="6"/>
      <c r="G108" s="4"/>
      <c r="H108" s="22"/>
      <c r="I108" s="4"/>
      <c r="J108" s="7"/>
      <c r="K108" s="7"/>
      <c r="L108" s="34"/>
      <c r="M108" s="4"/>
    </row>
    <row r="109" spans="1:13" ht="28.9" customHeight="1" x14ac:dyDescent="0.25">
      <c r="A109" s="85"/>
      <c r="B109" s="38"/>
      <c r="C109" s="4"/>
      <c r="D109" s="5"/>
      <c r="E109" s="5"/>
      <c r="F109" s="6"/>
      <c r="G109" s="4"/>
      <c r="H109" s="22"/>
      <c r="I109" s="4"/>
      <c r="J109" s="7"/>
      <c r="K109" s="7"/>
      <c r="L109" s="34"/>
      <c r="M109" s="4"/>
    </row>
    <row r="110" spans="1:13" ht="28.9" customHeight="1" x14ac:dyDescent="0.25">
      <c r="A110" s="85"/>
      <c r="B110" s="38"/>
      <c r="C110" s="4"/>
      <c r="D110" s="5"/>
      <c r="E110" s="5"/>
      <c r="F110" s="6"/>
      <c r="G110" s="4"/>
      <c r="H110" s="22"/>
      <c r="I110" s="4"/>
      <c r="J110" s="7"/>
      <c r="K110" s="7"/>
      <c r="L110" s="34"/>
      <c r="M110" s="4"/>
    </row>
    <row r="111" spans="1:13" ht="28.9" customHeight="1" x14ac:dyDescent="0.25">
      <c r="A111" s="85"/>
      <c r="B111" s="38"/>
      <c r="C111" s="4"/>
      <c r="D111" s="5"/>
      <c r="E111" s="5"/>
      <c r="F111" s="6"/>
      <c r="G111" s="4"/>
      <c r="H111" s="22"/>
      <c r="I111" s="4"/>
      <c r="J111" s="7"/>
      <c r="K111" s="7"/>
      <c r="L111" s="34"/>
      <c r="M111" s="4"/>
    </row>
    <row r="112" spans="1:13" ht="28.9" customHeight="1" x14ac:dyDescent="0.25">
      <c r="A112" s="85"/>
      <c r="B112" s="38"/>
      <c r="C112" s="4"/>
      <c r="D112" s="5"/>
      <c r="E112" s="5"/>
      <c r="F112" s="6"/>
      <c r="G112" s="4"/>
      <c r="H112" s="22"/>
      <c r="I112" s="4"/>
      <c r="J112" s="7"/>
      <c r="K112" s="7"/>
      <c r="L112" s="34"/>
      <c r="M112" s="4"/>
    </row>
    <row r="113" spans="1:13" ht="28.9" customHeight="1" x14ac:dyDescent="0.25">
      <c r="A113" s="85"/>
      <c r="B113" s="38"/>
      <c r="C113" s="4"/>
      <c r="D113" s="5"/>
      <c r="E113" s="5"/>
      <c r="F113" s="6"/>
      <c r="G113" s="4"/>
      <c r="H113" s="22"/>
      <c r="I113" s="4"/>
      <c r="J113" s="7"/>
      <c r="K113" s="7"/>
      <c r="L113" s="34"/>
      <c r="M113" s="4"/>
    </row>
    <row r="114" spans="1:13" ht="28.9" customHeight="1" x14ac:dyDescent="0.25">
      <c r="A114" s="85"/>
      <c r="B114" s="38"/>
      <c r="C114" s="4"/>
      <c r="D114" s="5"/>
      <c r="E114" s="5"/>
      <c r="F114" s="6"/>
      <c r="G114" s="4"/>
      <c r="H114" s="22"/>
      <c r="I114" s="4"/>
      <c r="J114" s="7"/>
      <c r="K114" s="7"/>
      <c r="L114" s="34"/>
      <c r="M114" s="4"/>
    </row>
    <row r="115" spans="1:13" ht="28.9" customHeight="1" x14ac:dyDescent="0.25">
      <c r="A115" s="85"/>
      <c r="B115" s="38"/>
      <c r="C115" s="4"/>
      <c r="D115" s="5"/>
      <c r="E115" s="5"/>
      <c r="F115" s="6"/>
      <c r="G115" s="4"/>
      <c r="H115" s="22"/>
      <c r="I115" s="4"/>
      <c r="J115" s="7"/>
      <c r="K115" s="7"/>
      <c r="L115" s="34"/>
      <c r="M115" s="4"/>
    </row>
    <row r="116" spans="1:13" ht="28.9" customHeight="1" x14ac:dyDescent="0.25">
      <c r="A116" s="85"/>
      <c r="B116" s="38"/>
      <c r="C116" s="4"/>
      <c r="D116" s="5"/>
      <c r="E116" s="5"/>
      <c r="F116" s="6"/>
      <c r="G116" s="4"/>
      <c r="H116" s="22"/>
      <c r="I116" s="4"/>
      <c r="J116" s="7"/>
      <c r="K116" s="7"/>
      <c r="L116" s="34"/>
      <c r="M116" s="4"/>
    </row>
    <row r="117" spans="1:13" ht="28.9" customHeight="1" x14ac:dyDescent="0.25">
      <c r="A117" s="85"/>
      <c r="B117" s="38"/>
      <c r="C117" s="4"/>
      <c r="D117" s="5"/>
      <c r="E117" s="5"/>
      <c r="F117" s="6"/>
      <c r="G117" s="4"/>
      <c r="H117" s="22"/>
      <c r="I117" s="4"/>
      <c r="J117" s="7"/>
      <c r="K117" s="7"/>
      <c r="L117" s="34"/>
      <c r="M117" s="4"/>
    </row>
    <row r="118" spans="1:13" ht="28.9" customHeight="1" x14ac:dyDescent="0.25">
      <c r="A118" s="85"/>
      <c r="B118" s="38"/>
      <c r="C118" s="4"/>
      <c r="D118" s="5"/>
      <c r="E118" s="5"/>
      <c r="F118" s="6"/>
      <c r="G118" s="4"/>
      <c r="H118" s="22"/>
      <c r="I118" s="4"/>
      <c r="J118" s="7"/>
      <c r="K118" s="7"/>
      <c r="L118" s="34"/>
      <c r="M118" s="4"/>
    </row>
    <row r="119" spans="1:13" ht="28.9" customHeight="1" x14ac:dyDescent="0.25">
      <c r="A119" s="85"/>
      <c r="B119" s="38"/>
      <c r="C119" s="4"/>
      <c r="D119" s="5"/>
      <c r="E119" s="54"/>
      <c r="F119" s="6"/>
      <c r="G119" s="4"/>
      <c r="H119" s="22"/>
      <c r="I119" s="4"/>
      <c r="J119" s="7"/>
      <c r="K119" s="7"/>
      <c r="L119" s="34"/>
      <c r="M119" s="4"/>
    </row>
    <row r="120" spans="1:13" ht="28.9" customHeight="1" x14ac:dyDescent="0.25">
      <c r="A120" s="85"/>
      <c r="B120" s="38"/>
      <c r="C120" s="4"/>
      <c r="D120" s="5"/>
      <c r="E120" s="54"/>
      <c r="F120" s="6"/>
      <c r="G120" s="4"/>
      <c r="H120" s="22"/>
      <c r="I120" s="4"/>
      <c r="J120" s="7"/>
      <c r="K120" s="7"/>
      <c r="L120" s="34"/>
      <c r="M120" s="4"/>
    </row>
    <row r="121" spans="1:13" ht="28.9" customHeight="1" x14ac:dyDescent="0.25">
      <c r="A121" s="85"/>
      <c r="B121" s="38"/>
      <c r="C121" s="4"/>
      <c r="D121" s="5"/>
      <c r="E121" s="54"/>
      <c r="F121" s="6"/>
      <c r="G121" s="4"/>
      <c r="H121" s="22"/>
      <c r="I121" s="4"/>
      <c r="J121" s="7"/>
      <c r="K121" s="7"/>
      <c r="L121" s="34"/>
      <c r="M121" s="4"/>
    </row>
    <row r="122" spans="1:13" ht="28.9" customHeight="1" x14ac:dyDescent="0.25">
      <c r="A122" s="85"/>
      <c r="B122" s="38"/>
      <c r="C122" s="4"/>
      <c r="D122" s="5"/>
      <c r="E122" s="54"/>
      <c r="F122" s="6"/>
      <c r="G122" s="4"/>
      <c r="H122" s="22"/>
      <c r="I122" s="4"/>
      <c r="J122" s="7"/>
      <c r="K122" s="7"/>
      <c r="L122" s="34"/>
      <c r="M122" s="4"/>
    </row>
    <row r="123" spans="1:13" ht="28.9" customHeight="1" x14ac:dyDescent="0.25">
      <c r="A123" s="85"/>
      <c r="B123" s="38"/>
      <c r="C123" s="4"/>
      <c r="D123" s="5"/>
      <c r="E123" s="54"/>
      <c r="F123" s="6"/>
      <c r="G123" s="4"/>
      <c r="H123" s="22"/>
      <c r="I123" s="4"/>
      <c r="J123" s="7"/>
      <c r="K123" s="7"/>
      <c r="L123" s="34"/>
      <c r="M123" s="4"/>
    </row>
    <row r="124" spans="1:13" ht="28.9" customHeight="1" x14ac:dyDescent="0.25">
      <c r="A124" s="85"/>
      <c r="B124" s="38"/>
      <c r="C124" s="4"/>
      <c r="D124" s="5"/>
      <c r="E124" s="54"/>
      <c r="F124" s="6"/>
      <c r="G124" s="4"/>
      <c r="H124" s="22"/>
      <c r="I124" s="4"/>
      <c r="J124" s="7"/>
      <c r="K124" s="7"/>
      <c r="L124" s="34"/>
      <c r="M124" s="4"/>
    </row>
    <row r="125" spans="1:13" ht="28.9" customHeight="1" x14ac:dyDescent="0.25">
      <c r="A125" s="85"/>
      <c r="B125" s="38"/>
      <c r="C125" s="4"/>
      <c r="D125" s="5"/>
      <c r="E125" s="54"/>
      <c r="F125" s="6"/>
      <c r="G125" s="4"/>
      <c r="H125" s="22"/>
      <c r="I125" s="4"/>
      <c r="J125" s="7"/>
      <c r="K125" s="7"/>
      <c r="L125" s="34"/>
      <c r="M125" s="4"/>
    </row>
    <row r="126" spans="1:13" ht="28.9" customHeight="1" x14ac:dyDescent="0.25">
      <c r="A126" s="85"/>
      <c r="B126" s="38"/>
      <c r="C126" s="4"/>
      <c r="D126" s="5"/>
      <c r="E126" s="54"/>
      <c r="F126" s="6"/>
      <c r="G126" s="4"/>
      <c r="H126" s="22"/>
      <c r="I126" s="4"/>
      <c r="J126" s="7"/>
      <c r="K126" s="7"/>
      <c r="L126" s="34"/>
      <c r="M126" s="4"/>
    </row>
    <row r="127" spans="1:13" ht="28.9" customHeight="1" x14ac:dyDescent="0.25">
      <c r="A127" s="100" t="s">
        <v>57</v>
      </c>
      <c r="B127" s="38"/>
      <c r="C127" s="4"/>
      <c r="D127" s="5"/>
      <c r="E127" s="54"/>
      <c r="F127" s="6"/>
      <c r="G127" s="4"/>
      <c r="H127" s="22"/>
      <c r="I127" s="4"/>
      <c r="J127" s="7"/>
      <c r="K127" s="7"/>
      <c r="L127" s="34"/>
      <c r="M127" s="4"/>
    </row>
    <row r="128" spans="1:13" ht="28.9" customHeight="1" x14ac:dyDescent="0.25">
      <c r="A128" s="100" t="s">
        <v>57</v>
      </c>
      <c r="B128" s="38"/>
      <c r="C128" s="4"/>
      <c r="D128" s="5"/>
      <c r="E128" s="54"/>
      <c r="F128" s="6"/>
      <c r="G128" s="4"/>
      <c r="H128" s="22"/>
      <c r="I128" s="4"/>
      <c r="J128" s="7"/>
      <c r="K128" s="7"/>
      <c r="L128" s="34"/>
      <c r="M128" s="4"/>
    </row>
    <row r="129" spans="1:13" ht="28.9" customHeight="1" x14ac:dyDescent="0.25">
      <c r="A129" s="100" t="s">
        <v>57</v>
      </c>
      <c r="B129" s="38"/>
      <c r="C129" s="4"/>
      <c r="D129" s="5"/>
      <c r="E129" s="54"/>
      <c r="F129" s="6"/>
      <c r="G129" s="4"/>
      <c r="H129" s="22"/>
      <c r="I129" s="4"/>
      <c r="J129" s="7"/>
      <c r="K129" s="7"/>
      <c r="L129" s="34"/>
      <c r="M129" s="4"/>
    </row>
    <row r="130" spans="1:13" ht="28.9" customHeight="1" x14ac:dyDescent="0.25">
      <c r="A130" s="100" t="s">
        <v>57</v>
      </c>
      <c r="B130" s="38"/>
      <c r="C130" s="4"/>
      <c r="D130" s="5"/>
      <c r="E130" s="54"/>
      <c r="F130" s="6"/>
      <c r="G130" s="4"/>
      <c r="H130" s="22"/>
      <c r="I130" s="4"/>
      <c r="J130" s="7"/>
      <c r="K130" s="7"/>
      <c r="L130" s="34"/>
      <c r="M130" s="4"/>
    </row>
    <row r="131" spans="1:13" ht="28.9" customHeight="1" x14ac:dyDescent="0.25">
      <c r="A131" s="100" t="s">
        <v>57</v>
      </c>
      <c r="B131" s="38"/>
      <c r="C131" s="4"/>
      <c r="D131" s="5"/>
      <c r="E131" s="54"/>
      <c r="F131" s="6"/>
      <c r="G131" s="4"/>
      <c r="H131" s="22"/>
      <c r="I131" s="4"/>
      <c r="J131" s="7"/>
      <c r="K131" s="7"/>
      <c r="L131" s="34"/>
      <c r="M131" s="4"/>
    </row>
    <row r="132" spans="1:13" ht="28.9" customHeight="1" x14ac:dyDescent="0.25">
      <c r="A132" s="101" t="s">
        <v>57</v>
      </c>
      <c r="B132" s="38"/>
      <c r="C132" s="4"/>
      <c r="D132" s="5"/>
      <c r="E132" s="54"/>
      <c r="F132" s="6"/>
      <c r="G132" s="4"/>
      <c r="H132" s="22"/>
      <c r="I132" s="4"/>
      <c r="J132" s="7"/>
      <c r="K132" s="7"/>
      <c r="L132" s="34"/>
      <c r="M132" s="4"/>
    </row>
    <row r="133" spans="1:13" ht="28.9" customHeight="1" x14ac:dyDescent="0.25">
      <c r="A133" s="46"/>
      <c r="B133" s="38"/>
      <c r="C133" s="4"/>
      <c r="D133" s="5"/>
      <c r="E133" s="54"/>
      <c r="F133" s="6"/>
      <c r="G133" s="4"/>
      <c r="H133" s="22"/>
      <c r="I133" s="4"/>
      <c r="J133" s="7"/>
      <c r="K133" s="7"/>
      <c r="L133" s="34"/>
      <c r="M133" s="4"/>
    </row>
    <row r="134" spans="1:13" ht="28.9" customHeight="1" x14ac:dyDescent="0.25">
      <c r="A134" s="71" t="s">
        <v>61</v>
      </c>
      <c r="B134" s="72"/>
      <c r="C134" s="73"/>
      <c r="D134" s="74"/>
      <c r="E134" s="75"/>
      <c r="F134" s="76"/>
      <c r="G134" s="73"/>
      <c r="H134" s="77"/>
      <c r="I134" s="73"/>
      <c r="J134" s="78">
        <f>SUM(J3:J100)</f>
        <v>9649.2999999999993</v>
      </c>
      <c r="K134" s="78"/>
      <c r="L134" s="78">
        <f>SUM(L3:L100)*26</f>
        <v>177957</v>
      </c>
      <c r="M134" s="78">
        <f>SUM(M3:M100)*26</f>
        <v>12636</v>
      </c>
    </row>
  </sheetData>
  <sheetProtection algorithmName="SHA-512" hashValue="ei1wIXN8i2lN9zfevyi3x694pOd77D1whKO7ca9cXVC0PZ2TTfYavTbZ082Hv4NfiAhgijK5+eqnDzQcDtWKFA==" saltValue="GKB2dnBhrBn8Bd6YYvU23g==" spinCount="100000" sheet="1" selectLockedCells="1" sort="0" autoFilter="0" selectUnlockedCells="1"/>
  <dataValidations count="3">
    <dataValidation type="list" allowBlank="1" showErrorMessage="1" sqref="I2">
      <formula1>$J$149:$J$210</formula1>
    </dataValidation>
    <dataValidation type="textLength" allowBlank="1" showInputMessage="1" showErrorMessage="1" error="This cell is limited to 95 characters.  Please revise your entry.  Thank you." sqref="G94:G134 G3:G93">
      <formula1>1</formula1>
      <formula2>95</formula2>
    </dataValidation>
    <dataValidation type="list" allowBlank="1" showInputMessage="1" showErrorMessage="1" sqref="K3:K134 H3:I134">
      <formula1>#REF!</formula1>
    </dataValidation>
  </dataValidations>
  <pageMargins left="0.7" right="0.7" top="0.75" bottom="0.75" header="0.3" footer="0.3"/>
  <pageSetup scale="1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5"/>
  <sheetViews>
    <sheetView zoomScale="85" zoomScaleNormal="85" workbookViewId="0">
      <selection activeCell="N1" sqref="N1:N1048576"/>
    </sheetView>
  </sheetViews>
  <sheetFormatPr defaultRowHeight="15" x14ac:dyDescent="0.25"/>
  <cols>
    <col min="1" max="1" width="12.85546875" customWidth="1"/>
    <col min="2" max="2" width="17.140625" customWidth="1"/>
    <col min="3" max="3" width="17" customWidth="1"/>
    <col min="4" max="4" width="14.42578125" customWidth="1"/>
    <col min="5" max="5" width="14.140625" customWidth="1"/>
    <col min="6" max="6" width="11.140625" customWidth="1"/>
    <col min="7" max="7" width="39.140625" customWidth="1"/>
    <col min="8" max="8" width="12.42578125" customWidth="1"/>
    <col min="9" max="9" width="15.140625" customWidth="1"/>
    <col min="10" max="10" width="9.7109375" customWidth="1"/>
    <col min="12" max="12" width="15.42578125" customWidth="1"/>
    <col min="13" max="13" width="11.7109375" customWidth="1"/>
  </cols>
  <sheetData>
    <row r="1" spans="1:13" ht="33.75" x14ac:dyDescent="0.25">
      <c r="A1" s="52" t="s">
        <v>210</v>
      </c>
      <c r="B1" s="36"/>
      <c r="C1" s="9"/>
      <c r="D1" s="10"/>
      <c r="E1" s="10"/>
      <c r="F1" s="11"/>
      <c r="G1" s="12"/>
      <c r="H1" s="1"/>
      <c r="I1" s="13"/>
      <c r="J1" s="14"/>
      <c r="K1" s="14"/>
      <c r="L1" s="32"/>
      <c r="M1" s="1"/>
    </row>
    <row r="2" spans="1:13" ht="30" x14ac:dyDescent="0.25">
      <c r="A2" s="53" t="s">
        <v>0</v>
      </c>
      <c r="B2" s="37" t="s">
        <v>2</v>
      </c>
      <c r="C2" s="16" t="s">
        <v>1</v>
      </c>
      <c r="D2" s="17" t="s">
        <v>45</v>
      </c>
      <c r="E2" s="17" t="s">
        <v>46</v>
      </c>
      <c r="F2" s="17" t="s">
        <v>53</v>
      </c>
      <c r="G2" s="16" t="s">
        <v>47</v>
      </c>
      <c r="H2" s="16" t="s">
        <v>19</v>
      </c>
      <c r="I2" s="16" t="s">
        <v>3</v>
      </c>
      <c r="J2" s="18" t="s">
        <v>4</v>
      </c>
      <c r="K2" s="18" t="s">
        <v>16</v>
      </c>
      <c r="L2" s="33" t="s">
        <v>17</v>
      </c>
      <c r="M2" s="16" t="s">
        <v>18</v>
      </c>
    </row>
    <row r="3" spans="1:13" ht="28.9" customHeight="1" x14ac:dyDescent="0.25">
      <c r="A3" s="82">
        <v>6326</v>
      </c>
      <c r="B3" s="86" t="s">
        <v>636</v>
      </c>
      <c r="C3" s="3"/>
      <c r="D3" s="87">
        <v>42125</v>
      </c>
      <c r="E3" s="87">
        <v>42132</v>
      </c>
      <c r="F3" s="88"/>
      <c r="G3" s="3" t="s">
        <v>713</v>
      </c>
      <c r="H3" s="89" t="s">
        <v>52</v>
      </c>
      <c r="I3" s="3" t="s">
        <v>37</v>
      </c>
      <c r="J3" s="90"/>
      <c r="K3" s="90"/>
      <c r="L3" s="91">
        <v>0.25</v>
      </c>
      <c r="M3" s="3"/>
    </row>
    <row r="4" spans="1:13" ht="28.9" customHeight="1" x14ac:dyDescent="0.25">
      <c r="A4" s="81">
        <v>6327</v>
      </c>
      <c r="B4" s="86" t="s">
        <v>440</v>
      </c>
      <c r="C4" s="3" t="s">
        <v>495</v>
      </c>
      <c r="D4" s="87">
        <v>42125</v>
      </c>
      <c r="E4" s="87">
        <v>42132</v>
      </c>
      <c r="F4" s="88"/>
      <c r="G4" s="3" t="s">
        <v>718</v>
      </c>
      <c r="H4" s="89"/>
      <c r="I4" s="3" t="s">
        <v>40</v>
      </c>
      <c r="J4" s="90"/>
      <c r="K4" s="90"/>
      <c r="L4" s="91"/>
      <c r="M4" s="3"/>
    </row>
    <row r="5" spans="1:13" ht="28.9" customHeight="1" x14ac:dyDescent="0.25">
      <c r="A5" s="81">
        <v>6328</v>
      </c>
      <c r="B5" s="86" t="s">
        <v>440</v>
      </c>
      <c r="C5" s="3" t="s">
        <v>495</v>
      </c>
      <c r="D5" s="87">
        <v>42128</v>
      </c>
      <c r="E5" s="87">
        <v>42165</v>
      </c>
      <c r="F5" s="88">
        <v>42156</v>
      </c>
      <c r="G5" s="3" t="s">
        <v>719</v>
      </c>
      <c r="H5" s="89" t="s">
        <v>20</v>
      </c>
      <c r="I5" s="3" t="s">
        <v>39</v>
      </c>
      <c r="J5" s="90"/>
      <c r="K5" s="90"/>
      <c r="L5" s="91">
        <f>0.5+0.25</f>
        <v>0.75</v>
      </c>
      <c r="M5" s="3"/>
    </row>
    <row r="6" spans="1:13" ht="28.9" customHeight="1" x14ac:dyDescent="0.25">
      <c r="A6" s="81">
        <v>6329</v>
      </c>
      <c r="B6" s="86" t="s">
        <v>440</v>
      </c>
      <c r="C6" s="3" t="s">
        <v>495</v>
      </c>
      <c r="D6" s="87">
        <v>42128</v>
      </c>
      <c r="E6" s="87">
        <v>42135</v>
      </c>
      <c r="F6" s="88"/>
      <c r="G6" s="3" t="s">
        <v>720</v>
      </c>
      <c r="H6" s="89" t="s">
        <v>21</v>
      </c>
      <c r="I6" s="3" t="s">
        <v>39</v>
      </c>
      <c r="J6" s="90"/>
      <c r="K6" s="90"/>
      <c r="L6" s="91">
        <f>0.5+0.25</f>
        <v>0.75</v>
      </c>
      <c r="M6" s="3"/>
    </row>
    <row r="7" spans="1:13" ht="28.9" customHeight="1" x14ac:dyDescent="0.25">
      <c r="A7" s="81">
        <v>6330</v>
      </c>
      <c r="B7" s="86" t="s">
        <v>440</v>
      </c>
      <c r="C7" s="3" t="s">
        <v>495</v>
      </c>
      <c r="D7" s="87">
        <v>42128</v>
      </c>
      <c r="E7" s="87">
        <v>42135</v>
      </c>
      <c r="F7" s="88"/>
      <c r="G7" s="3" t="s">
        <v>721</v>
      </c>
      <c r="H7" s="89" t="s">
        <v>22</v>
      </c>
      <c r="I7" s="3" t="s">
        <v>39</v>
      </c>
      <c r="J7" s="90">
        <v>10.039999999999999</v>
      </c>
      <c r="K7" s="90" t="s">
        <v>42</v>
      </c>
      <c r="L7" s="91">
        <f>2+0.75</f>
        <v>2.75</v>
      </c>
      <c r="M7" s="3"/>
    </row>
    <row r="8" spans="1:13" ht="28.9" customHeight="1" x14ac:dyDescent="0.25">
      <c r="A8" s="83">
        <v>6331</v>
      </c>
      <c r="B8" s="86" t="s">
        <v>714</v>
      </c>
      <c r="C8" s="3"/>
      <c r="D8" s="87">
        <v>42128</v>
      </c>
      <c r="E8" s="87">
        <v>42135</v>
      </c>
      <c r="F8" s="88"/>
      <c r="G8" s="3" t="s">
        <v>722</v>
      </c>
      <c r="H8" s="89" t="s">
        <v>6</v>
      </c>
      <c r="I8" s="3"/>
      <c r="J8" s="90"/>
      <c r="K8" s="90"/>
      <c r="L8" s="91"/>
      <c r="M8" s="3"/>
    </row>
    <row r="9" spans="1:13" ht="28.9" customHeight="1" x14ac:dyDescent="0.25">
      <c r="A9" s="82">
        <v>6332</v>
      </c>
      <c r="B9" s="86" t="s">
        <v>715</v>
      </c>
      <c r="C9" s="3"/>
      <c r="D9" s="87">
        <v>42128</v>
      </c>
      <c r="E9" s="87">
        <v>42135</v>
      </c>
      <c r="F9" s="88"/>
      <c r="G9" s="3" t="s">
        <v>723</v>
      </c>
      <c r="H9" s="89" t="s">
        <v>52</v>
      </c>
      <c r="I9" s="3" t="s">
        <v>41</v>
      </c>
      <c r="J9" s="90"/>
      <c r="K9" s="90"/>
      <c r="L9" s="91">
        <f>0.25+0.25</f>
        <v>0.5</v>
      </c>
      <c r="M9" s="3"/>
    </row>
    <row r="10" spans="1:13" ht="28.9" customHeight="1" x14ac:dyDescent="0.25">
      <c r="A10" s="83">
        <v>6333</v>
      </c>
      <c r="B10" s="86" t="s">
        <v>716</v>
      </c>
      <c r="C10" s="3"/>
      <c r="D10" s="87">
        <v>42128</v>
      </c>
      <c r="E10" s="87">
        <v>42165</v>
      </c>
      <c r="F10" s="88">
        <v>42156</v>
      </c>
      <c r="G10" s="3" t="s">
        <v>724</v>
      </c>
      <c r="H10" s="89" t="s">
        <v>6</v>
      </c>
      <c r="I10" s="3" t="s">
        <v>41</v>
      </c>
      <c r="J10" s="90"/>
      <c r="K10" s="90"/>
      <c r="L10" s="91"/>
      <c r="M10" s="3"/>
    </row>
    <row r="11" spans="1:13" ht="28.9" customHeight="1" x14ac:dyDescent="0.25">
      <c r="A11" s="82">
        <v>6334</v>
      </c>
      <c r="B11" s="86" t="s">
        <v>717</v>
      </c>
      <c r="C11" s="3"/>
      <c r="D11" s="87">
        <v>42128</v>
      </c>
      <c r="E11" s="87">
        <v>42135</v>
      </c>
      <c r="F11" s="88"/>
      <c r="G11" s="3" t="s">
        <v>725</v>
      </c>
      <c r="H11" s="89" t="s">
        <v>52</v>
      </c>
      <c r="I11" s="3" t="s">
        <v>38</v>
      </c>
      <c r="J11" s="90"/>
      <c r="K11" s="90"/>
      <c r="L11" s="91">
        <f>0.5+0.25</f>
        <v>0.75</v>
      </c>
      <c r="M11" s="3"/>
    </row>
    <row r="12" spans="1:13" ht="28.9" customHeight="1" x14ac:dyDescent="0.25">
      <c r="A12" s="81">
        <v>6335</v>
      </c>
      <c r="B12" s="86" t="s">
        <v>727</v>
      </c>
      <c r="C12" s="3"/>
      <c r="D12" s="87">
        <v>42128</v>
      </c>
      <c r="E12" s="87">
        <v>42135</v>
      </c>
      <c r="F12" s="88"/>
      <c r="G12" s="3" t="s">
        <v>728</v>
      </c>
      <c r="H12" s="89" t="s">
        <v>8</v>
      </c>
      <c r="I12" s="3" t="s">
        <v>37</v>
      </c>
      <c r="J12" s="90">
        <v>6.93</v>
      </c>
      <c r="K12" s="90" t="s">
        <v>43</v>
      </c>
      <c r="L12" s="91">
        <f>1.75+0.75</f>
        <v>2.5</v>
      </c>
      <c r="M12" s="3"/>
    </row>
    <row r="13" spans="1:13" ht="28.9" customHeight="1" x14ac:dyDescent="0.25">
      <c r="A13" s="81">
        <v>6336</v>
      </c>
      <c r="B13" s="86" t="s">
        <v>440</v>
      </c>
      <c r="C13" s="3" t="s">
        <v>495</v>
      </c>
      <c r="D13" s="87">
        <v>42128</v>
      </c>
      <c r="E13" s="87">
        <v>42135</v>
      </c>
      <c r="F13" s="88"/>
      <c r="G13" s="3" t="s">
        <v>726</v>
      </c>
      <c r="H13" s="89" t="s">
        <v>7</v>
      </c>
      <c r="I13" s="3" t="s">
        <v>39</v>
      </c>
      <c r="J13" s="90"/>
      <c r="K13" s="90"/>
      <c r="L13" s="91">
        <f>1+0.5</f>
        <v>1.5</v>
      </c>
      <c r="M13" s="3"/>
    </row>
    <row r="14" spans="1:13" ht="28.9" customHeight="1" x14ac:dyDescent="0.25">
      <c r="A14" s="83">
        <v>6337</v>
      </c>
      <c r="B14" s="86" t="s">
        <v>729</v>
      </c>
      <c r="C14" s="3" t="s">
        <v>730</v>
      </c>
      <c r="D14" s="87">
        <v>42129</v>
      </c>
      <c r="E14" s="87">
        <v>42166</v>
      </c>
      <c r="F14" s="88">
        <v>42156</v>
      </c>
      <c r="G14" s="3" t="s">
        <v>731</v>
      </c>
      <c r="H14" s="89" t="s">
        <v>22</v>
      </c>
      <c r="I14" s="3" t="s">
        <v>39</v>
      </c>
      <c r="J14" s="90">
        <v>315.8</v>
      </c>
      <c r="K14" s="90" t="s">
        <v>42</v>
      </c>
      <c r="L14" s="91">
        <f>1+4</f>
        <v>5</v>
      </c>
      <c r="M14" s="3">
        <v>0.5</v>
      </c>
    </row>
    <row r="15" spans="1:13" ht="28.9" customHeight="1" x14ac:dyDescent="0.25">
      <c r="A15" s="81">
        <v>6338</v>
      </c>
      <c r="B15" s="86" t="s">
        <v>732</v>
      </c>
      <c r="C15" s="3" t="s">
        <v>733</v>
      </c>
      <c r="D15" s="87">
        <v>42130</v>
      </c>
      <c r="E15" s="87">
        <v>42167</v>
      </c>
      <c r="F15" s="88">
        <v>42157</v>
      </c>
      <c r="G15" s="3" t="s">
        <v>734</v>
      </c>
      <c r="H15" s="89" t="s">
        <v>9</v>
      </c>
      <c r="I15" s="3" t="s">
        <v>39</v>
      </c>
      <c r="J15" s="90">
        <v>21.45</v>
      </c>
      <c r="K15" s="90" t="s">
        <v>43</v>
      </c>
      <c r="L15" s="91">
        <f>4+0.75</f>
        <v>4.75</v>
      </c>
      <c r="M15" s="3">
        <f>1+0.5</f>
        <v>1.5</v>
      </c>
    </row>
    <row r="16" spans="1:13" ht="28.9" customHeight="1" x14ac:dyDescent="0.25">
      <c r="A16" s="82">
        <v>6339</v>
      </c>
      <c r="B16" s="86" t="s">
        <v>735</v>
      </c>
      <c r="C16" s="3" t="s">
        <v>736</v>
      </c>
      <c r="D16" s="87">
        <v>42131</v>
      </c>
      <c r="E16" s="87">
        <v>42138</v>
      </c>
      <c r="F16" s="88"/>
      <c r="G16" s="3" t="s">
        <v>737</v>
      </c>
      <c r="H16" s="89" t="s">
        <v>52</v>
      </c>
      <c r="I16" s="3" t="s">
        <v>38</v>
      </c>
      <c r="J16" s="90"/>
      <c r="K16" s="90"/>
      <c r="L16" s="91">
        <f>1+0.5</f>
        <v>1.5</v>
      </c>
      <c r="M16" s="3"/>
    </row>
    <row r="17" spans="1:13" ht="28.9" customHeight="1" x14ac:dyDescent="0.25">
      <c r="A17" s="83">
        <v>6340</v>
      </c>
      <c r="B17" s="86" t="s">
        <v>738</v>
      </c>
      <c r="C17" s="3" t="s">
        <v>739</v>
      </c>
      <c r="D17" s="87">
        <v>42131</v>
      </c>
      <c r="E17" s="87">
        <v>42170</v>
      </c>
      <c r="F17" s="88">
        <v>42160</v>
      </c>
      <c r="G17" s="3" t="s">
        <v>740</v>
      </c>
      <c r="H17" s="89" t="s">
        <v>22</v>
      </c>
      <c r="I17" s="3" t="s">
        <v>37</v>
      </c>
      <c r="J17" s="90"/>
      <c r="K17" s="90"/>
      <c r="L17" s="91">
        <f>1+0.25</f>
        <v>1.25</v>
      </c>
      <c r="M17" s="3"/>
    </row>
    <row r="18" spans="1:13" ht="28.9" customHeight="1" x14ac:dyDescent="0.25">
      <c r="A18" s="102">
        <v>6341</v>
      </c>
      <c r="B18" s="86" t="s">
        <v>741</v>
      </c>
      <c r="C18" s="3"/>
      <c r="D18" s="87">
        <v>42131</v>
      </c>
      <c r="E18" s="87">
        <v>42138</v>
      </c>
      <c r="F18" s="88"/>
      <c r="G18" s="3" t="s">
        <v>742</v>
      </c>
      <c r="H18" s="89" t="s">
        <v>52</v>
      </c>
      <c r="I18" s="3" t="s">
        <v>41</v>
      </c>
      <c r="J18" s="90"/>
      <c r="K18" s="90"/>
      <c r="L18" s="91">
        <v>0.25</v>
      </c>
      <c r="M18" s="3"/>
    </row>
    <row r="19" spans="1:13" ht="28.9" customHeight="1" x14ac:dyDescent="0.25">
      <c r="A19" s="82">
        <v>6342</v>
      </c>
      <c r="B19" s="86" t="s">
        <v>743</v>
      </c>
      <c r="C19" s="3" t="s">
        <v>744</v>
      </c>
      <c r="D19" s="87">
        <v>42131</v>
      </c>
      <c r="E19" s="87">
        <v>42170</v>
      </c>
      <c r="F19" s="88">
        <v>42160</v>
      </c>
      <c r="G19" s="3" t="s">
        <v>745</v>
      </c>
      <c r="H19" s="89" t="s">
        <v>23</v>
      </c>
      <c r="I19" s="3" t="s">
        <v>39</v>
      </c>
      <c r="J19" s="90">
        <v>122.7</v>
      </c>
      <c r="K19" s="90" t="s">
        <v>42</v>
      </c>
      <c r="L19" s="91">
        <f>2.5+0.75</f>
        <v>3.25</v>
      </c>
      <c r="M19" s="3">
        <v>2</v>
      </c>
    </row>
    <row r="20" spans="1:13" ht="28.9" customHeight="1" x14ac:dyDescent="0.25">
      <c r="A20" s="81">
        <v>6343</v>
      </c>
      <c r="B20" s="86" t="s">
        <v>746</v>
      </c>
      <c r="C20" s="3"/>
      <c r="D20" s="87">
        <v>42131</v>
      </c>
      <c r="E20" s="87">
        <v>42138</v>
      </c>
      <c r="F20" s="88"/>
      <c r="G20" s="3" t="s">
        <v>747</v>
      </c>
      <c r="H20" s="89" t="s">
        <v>24</v>
      </c>
      <c r="I20" s="3" t="s">
        <v>41</v>
      </c>
      <c r="J20" s="90"/>
      <c r="K20" s="90"/>
      <c r="L20" s="91">
        <f>1+0.5</f>
        <v>1.5</v>
      </c>
      <c r="M20" s="3"/>
    </row>
    <row r="21" spans="1:13" ht="28.9" customHeight="1" x14ac:dyDescent="0.25">
      <c r="A21" s="81">
        <v>6344</v>
      </c>
      <c r="B21" s="86" t="s">
        <v>749</v>
      </c>
      <c r="C21" s="3"/>
      <c r="D21" s="87">
        <v>42132</v>
      </c>
      <c r="E21" s="87">
        <v>42170</v>
      </c>
      <c r="F21" s="88">
        <v>42160</v>
      </c>
      <c r="G21" s="3" t="s">
        <v>751</v>
      </c>
      <c r="H21" s="89" t="s">
        <v>9</v>
      </c>
      <c r="I21" s="3" t="s">
        <v>38</v>
      </c>
      <c r="J21" s="90"/>
      <c r="K21" s="90"/>
      <c r="L21" s="91">
        <f>1+0.25</f>
        <v>1.25</v>
      </c>
      <c r="M21" s="3"/>
    </row>
    <row r="22" spans="1:13" ht="28.9" customHeight="1" x14ac:dyDescent="0.25">
      <c r="A22" s="102">
        <v>6345</v>
      </c>
      <c r="B22" s="86" t="s">
        <v>748</v>
      </c>
      <c r="C22" s="3"/>
      <c r="D22" s="87">
        <v>42132</v>
      </c>
      <c r="E22" s="87">
        <v>42139</v>
      </c>
      <c r="F22" s="88"/>
      <c r="G22" s="3" t="s">
        <v>750</v>
      </c>
      <c r="H22" s="89"/>
      <c r="I22" s="3"/>
      <c r="J22" s="90"/>
      <c r="K22" s="90"/>
      <c r="L22" s="91"/>
      <c r="M22" s="3"/>
    </row>
    <row r="23" spans="1:13" ht="28.9" customHeight="1" x14ac:dyDescent="0.25">
      <c r="A23" s="81">
        <v>6346</v>
      </c>
      <c r="B23" s="86" t="s">
        <v>708</v>
      </c>
      <c r="C23" s="3" t="s">
        <v>752</v>
      </c>
      <c r="D23" s="87">
        <v>42135</v>
      </c>
      <c r="E23" s="87">
        <v>42142</v>
      </c>
      <c r="F23" s="88"/>
      <c r="G23" s="3" t="s">
        <v>753</v>
      </c>
      <c r="H23" s="89" t="s">
        <v>24</v>
      </c>
      <c r="I23" s="3" t="s">
        <v>41</v>
      </c>
      <c r="J23" s="90"/>
      <c r="K23" s="90"/>
      <c r="L23" s="91">
        <f>1+0.5</f>
        <v>1.5</v>
      </c>
      <c r="M23" s="3"/>
    </row>
    <row r="24" spans="1:13" ht="28.9" customHeight="1" x14ac:dyDescent="0.25">
      <c r="A24" s="82">
        <v>6347</v>
      </c>
      <c r="B24" s="86" t="s">
        <v>754</v>
      </c>
      <c r="C24" s="3" t="s">
        <v>755</v>
      </c>
      <c r="D24" s="87">
        <v>42135</v>
      </c>
      <c r="E24" s="87">
        <v>42172</v>
      </c>
      <c r="F24" s="88">
        <v>42163</v>
      </c>
      <c r="G24" s="3" t="s">
        <v>756</v>
      </c>
      <c r="H24" s="89" t="s">
        <v>8</v>
      </c>
      <c r="I24" s="3" t="s">
        <v>39</v>
      </c>
      <c r="J24" s="90">
        <v>19.899999999999999</v>
      </c>
      <c r="K24" s="90" t="s">
        <v>43</v>
      </c>
      <c r="L24" s="91">
        <f>2.25+0.5</f>
        <v>2.75</v>
      </c>
      <c r="M24" s="3"/>
    </row>
    <row r="25" spans="1:13" ht="28.9" customHeight="1" x14ac:dyDescent="0.25">
      <c r="A25" s="83">
        <v>6348</v>
      </c>
      <c r="B25" s="86" t="s">
        <v>757</v>
      </c>
      <c r="C25" s="3" t="s">
        <v>758</v>
      </c>
      <c r="D25" s="87">
        <v>42135</v>
      </c>
      <c r="E25" s="87">
        <v>42142</v>
      </c>
      <c r="F25" s="88"/>
      <c r="G25" s="3" t="s">
        <v>759</v>
      </c>
      <c r="H25" s="89" t="s">
        <v>6</v>
      </c>
      <c r="I25" s="3" t="s">
        <v>37</v>
      </c>
      <c r="J25" s="90"/>
      <c r="K25" s="90"/>
      <c r="L25" s="91">
        <f>0.5+0.25+0.25</f>
        <v>1</v>
      </c>
      <c r="M25" s="3"/>
    </row>
    <row r="26" spans="1:13" ht="28.9" customHeight="1" x14ac:dyDescent="0.25">
      <c r="A26" s="83">
        <v>6349</v>
      </c>
      <c r="B26" s="86" t="s">
        <v>761</v>
      </c>
      <c r="C26" s="3" t="s">
        <v>762</v>
      </c>
      <c r="D26" s="87">
        <v>42136</v>
      </c>
      <c r="E26" s="87">
        <v>42173</v>
      </c>
      <c r="F26" s="88">
        <v>42163</v>
      </c>
      <c r="G26" s="3" t="s">
        <v>763</v>
      </c>
      <c r="H26" s="89" t="s">
        <v>6</v>
      </c>
      <c r="I26" s="3" t="s">
        <v>39</v>
      </c>
      <c r="J26" s="90"/>
      <c r="K26" s="90"/>
      <c r="L26" s="91"/>
      <c r="M26" s="3"/>
    </row>
    <row r="27" spans="1:13" ht="28.9" customHeight="1" x14ac:dyDescent="0.25">
      <c r="A27" s="82">
        <v>6350</v>
      </c>
      <c r="B27" s="86" t="s">
        <v>703</v>
      </c>
      <c r="C27" s="3" t="s">
        <v>704</v>
      </c>
      <c r="D27" s="87">
        <v>42136</v>
      </c>
      <c r="E27" s="87">
        <v>42143</v>
      </c>
      <c r="F27" s="88"/>
      <c r="G27" s="3" t="s">
        <v>760</v>
      </c>
      <c r="H27" s="89" t="s">
        <v>23</v>
      </c>
      <c r="I27" s="3" t="s">
        <v>39</v>
      </c>
      <c r="J27" s="90">
        <v>10.5</v>
      </c>
      <c r="K27" s="90" t="s">
        <v>42</v>
      </c>
      <c r="L27" s="91">
        <f>1+0.5</f>
        <v>1.5</v>
      </c>
      <c r="M27" s="3">
        <f>0.25+0.25</f>
        <v>0.5</v>
      </c>
    </row>
    <row r="28" spans="1:13" ht="28.9" customHeight="1" x14ac:dyDescent="0.25">
      <c r="A28" s="81">
        <v>6351</v>
      </c>
      <c r="B28" s="86" t="s">
        <v>764</v>
      </c>
      <c r="C28" s="3"/>
      <c r="D28" s="87">
        <v>42137</v>
      </c>
      <c r="E28" s="87">
        <v>42144</v>
      </c>
      <c r="F28" s="88"/>
      <c r="G28" s="3" t="s">
        <v>765</v>
      </c>
      <c r="H28" s="89" t="s">
        <v>34</v>
      </c>
      <c r="I28" s="3" t="s">
        <v>37</v>
      </c>
      <c r="J28" s="90">
        <v>3.32</v>
      </c>
      <c r="K28" s="90" t="s">
        <v>43</v>
      </c>
      <c r="L28" s="91">
        <f>3+0.75</f>
        <v>3.75</v>
      </c>
      <c r="M28" s="3"/>
    </row>
    <row r="29" spans="1:13" ht="28.9" customHeight="1" x14ac:dyDescent="0.25">
      <c r="A29" s="82">
        <v>6352</v>
      </c>
      <c r="B29" s="86" t="s">
        <v>64</v>
      </c>
      <c r="C29" s="3"/>
      <c r="D29" s="87">
        <v>42137</v>
      </c>
      <c r="E29" s="87">
        <v>42144</v>
      </c>
      <c r="F29" s="88"/>
      <c r="G29" s="3" t="s">
        <v>766</v>
      </c>
      <c r="H29" s="89" t="s">
        <v>52</v>
      </c>
      <c r="I29" s="3" t="s">
        <v>39</v>
      </c>
      <c r="J29" s="90"/>
      <c r="K29" s="90"/>
      <c r="L29" s="91">
        <f>1+0.5</f>
        <v>1.5</v>
      </c>
      <c r="M29" s="3"/>
    </row>
    <row r="30" spans="1:13" ht="28.9" customHeight="1" x14ac:dyDescent="0.25">
      <c r="A30" s="83">
        <v>6353</v>
      </c>
      <c r="B30" s="86" t="s">
        <v>767</v>
      </c>
      <c r="C30" s="3" t="s">
        <v>768</v>
      </c>
      <c r="D30" s="87">
        <v>42137</v>
      </c>
      <c r="E30" s="87">
        <v>42174</v>
      </c>
      <c r="F30" s="88">
        <v>42164</v>
      </c>
      <c r="G30" s="3" t="s">
        <v>769</v>
      </c>
      <c r="H30" s="89" t="s">
        <v>6</v>
      </c>
      <c r="I30" s="3" t="s">
        <v>41</v>
      </c>
      <c r="J30" s="90"/>
      <c r="K30" s="90"/>
      <c r="L30" s="91">
        <f>0.5+0.25</f>
        <v>0.75</v>
      </c>
      <c r="M30" s="3"/>
    </row>
    <row r="31" spans="1:13" ht="28.9" customHeight="1" x14ac:dyDescent="0.25">
      <c r="A31" s="82">
        <v>6354</v>
      </c>
      <c r="B31" s="86" t="s">
        <v>393</v>
      </c>
      <c r="C31" s="3" t="s">
        <v>397</v>
      </c>
      <c r="D31" s="87">
        <v>42138</v>
      </c>
      <c r="E31" s="87">
        <v>42145</v>
      </c>
      <c r="F31" s="88"/>
      <c r="G31" s="3" t="s">
        <v>770</v>
      </c>
      <c r="H31" s="89" t="s">
        <v>21</v>
      </c>
      <c r="I31" s="3" t="s">
        <v>37</v>
      </c>
      <c r="J31" s="90">
        <v>5.75</v>
      </c>
      <c r="K31" s="90" t="s">
        <v>42</v>
      </c>
      <c r="L31" s="91">
        <v>0.25</v>
      </c>
      <c r="M31" s="3"/>
    </row>
    <row r="32" spans="1:13" ht="28.9" customHeight="1" x14ac:dyDescent="0.25">
      <c r="A32" s="81">
        <v>6355</v>
      </c>
      <c r="B32" s="86" t="s">
        <v>119</v>
      </c>
      <c r="C32" s="3" t="s">
        <v>771</v>
      </c>
      <c r="D32" s="87">
        <v>42138</v>
      </c>
      <c r="E32" s="87">
        <v>42145</v>
      </c>
      <c r="F32" s="88"/>
      <c r="G32" s="3" t="s">
        <v>772</v>
      </c>
      <c r="H32" s="89" t="s">
        <v>9</v>
      </c>
      <c r="I32" s="3" t="s">
        <v>41</v>
      </c>
      <c r="J32" s="90"/>
      <c r="K32" s="90"/>
      <c r="L32" s="91">
        <v>0.25</v>
      </c>
      <c r="M32" s="3"/>
    </row>
    <row r="33" spans="1:13" ht="28.9" customHeight="1" x14ac:dyDescent="0.25">
      <c r="A33" s="82">
        <v>6356</v>
      </c>
      <c r="B33" s="86" t="s">
        <v>773</v>
      </c>
      <c r="C33" s="3" t="s">
        <v>774</v>
      </c>
      <c r="D33" s="87">
        <v>42139</v>
      </c>
      <c r="E33" s="87">
        <v>42146</v>
      </c>
      <c r="F33" s="88"/>
      <c r="G33" s="3" t="s">
        <v>775</v>
      </c>
      <c r="H33" s="89" t="s">
        <v>23</v>
      </c>
      <c r="I33" s="3" t="s">
        <v>41</v>
      </c>
      <c r="J33" s="90"/>
      <c r="K33" s="90"/>
      <c r="L33" s="91">
        <v>0.25</v>
      </c>
      <c r="M33" s="3"/>
    </row>
    <row r="34" spans="1:13" ht="28.9" customHeight="1" x14ac:dyDescent="0.25">
      <c r="A34" s="82">
        <v>6357</v>
      </c>
      <c r="B34" s="86" t="s">
        <v>64</v>
      </c>
      <c r="C34" s="3"/>
      <c r="D34" s="87">
        <v>42139</v>
      </c>
      <c r="E34" s="87">
        <v>42146</v>
      </c>
      <c r="F34" s="88"/>
      <c r="G34" s="3" t="s">
        <v>776</v>
      </c>
      <c r="H34" s="89" t="s">
        <v>52</v>
      </c>
      <c r="I34" s="3" t="s">
        <v>41</v>
      </c>
      <c r="J34" s="90"/>
      <c r="K34" s="90"/>
      <c r="L34" s="91">
        <v>0</v>
      </c>
      <c r="M34" s="3"/>
    </row>
    <row r="35" spans="1:13" ht="28.9" customHeight="1" x14ac:dyDescent="0.25">
      <c r="A35" s="83">
        <v>6358</v>
      </c>
      <c r="B35" s="86" t="s">
        <v>773</v>
      </c>
      <c r="C35" s="3" t="s">
        <v>774</v>
      </c>
      <c r="D35" s="87">
        <v>42139</v>
      </c>
      <c r="E35" s="87">
        <v>42146</v>
      </c>
      <c r="F35" s="88"/>
      <c r="G35" s="3" t="s">
        <v>777</v>
      </c>
      <c r="H35" s="89" t="s">
        <v>6</v>
      </c>
      <c r="I35" s="3" t="s">
        <v>41</v>
      </c>
      <c r="J35" s="90"/>
      <c r="K35" s="90"/>
      <c r="L35" s="91">
        <f>0+0.75</f>
        <v>0.75</v>
      </c>
      <c r="M35" s="3"/>
    </row>
    <row r="36" spans="1:13" ht="28.9" customHeight="1" x14ac:dyDescent="0.25">
      <c r="A36" s="81">
        <v>6359</v>
      </c>
      <c r="B36" s="86" t="s">
        <v>779</v>
      </c>
      <c r="C36" s="3" t="s">
        <v>780</v>
      </c>
      <c r="D36" s="87">
        <v>42139</v>
      </c>
      <c r="E36" s="87">
        <v>42177</v>
      </c>
      <c r="F36" s="88">
        <v>42167</v>
      </c>
      <c r="G36" s="3" t="s">
        <v>781</v>
      </c>
      <c r="H36" s="89" t="s">
        <v>34</v>
      </c>
      <c r="I36" s="3" t="s">
        <v>39</v>
      </c>
      <c r="J36" s="90">
        <v>9.14</v>
      </c>
      <c r="K36" s="90" t="s">
        <v>42</v>
      </c>
      <c r="L36" s="91"/>
      <c r="M36" s="3"/>
    </row>
    <row r="37" spans="1:13" ht="28.9" customHeight="1" x14ac:dyDescent="0.25">
      <c r="A37" s="82">
        <v>6360</v>
      </c>
      <c r="B37" s="86" t="s">
        <v>64</v>
      </c>
      <c r="C37" s="3"/>
      <c r="D37" s="87">
        <v>42139</v>
      </c>
      <c r="E37" s="87">
        <v>42146</v>
      </c>
      <c r="F37" s="88"/>
      <c r="G37" s="3" t="s">
        <v>778</v>
      </c>
      <c r="H37" s="89" t="s">
        <v>52</v>
      </c>
      <c r="I37" s="3" t="s">
        <v>38</v>
      </c>
      <c r="J37" s="90"/>
      <c r="K37" s="90"/>
      <c r="L37" s="91">
        <v>0</v>
      </c>
      <c r="M37" s="3"/>
    </row>
    <row r="38" spans="1:13" ht="28.9" customHeight="1" x14ac:dyDescent="0.25">
      <c r="A38" s="81">
        <v>6361</v>
      </c>
      <c r="B38" s="86" t="s">
        <v>782</v>
      </c>
      <c r="C38" s="3" t="s">
        <v>783</v>
      </c>
      <c r="D38" s="87">
        <v>42139</v>
      </c>
      <c r="E38" s="87">
        <v>42146</v>
      </c>
      <c r="F38" s="88"/>
      <c r="G38" s="3" t="s">
        <v>784</v>
      </c>
      <c r="H38" s="89" t="s">
        <v>52</v>
      </c>
      <c r="I38" s="3" t="s">
        <v>38</v>
      </c>
      <c r="J38" s="90"/>
      <c r="K38" s="90"/>
      <c r="L38" s="91">
        <f>1+0.25</f>
        <v>1.25</v>
      </c>
      <c r="M38" s="3"/>
    </row>
    <row r="39" spans="1:13" ht="28.9" customHeight="1" x14ac:dyDescent="0.25">
      <c r="A39" s="102">
        <v>6362</v>
      </c>
      <c r="B39" s="86" t="s">
        <v>336</v>
      </c>
      <c r="C39" s="3" t="s">
        <v>785</v>
      </c>
      <c r="D39" s="87">
        <v>42142</v>
      </c>
      <c r="E39" s="87">
        <v>42150</v>
      </c>
      <c r="F39" s="88"/>
      <c r="G39" s="3" t="s">
        <v>786</v>
      </c>
      <c r="H39" s="89" t="s">
        <v>6</v>
      </c>
      <c r="I39" s="3" t="s">
        <v>37</v>
      </c>
      <c r="J39" s="90"/>
      <c r="K39" s="90"/>
      <c r="L39" s="91">
        <f>0.25+0.25</f>
        <v>0.5</v>
      </c>
      <c r="M39" s="3"/>
    </row>
    <row r="40" spans="1:13" ht="28.9" customHeight="1" x14ac:dyDescent="0.25">
      <c r="A40" s="81">
        <v>6363</v>
      </c>
      <c r="B40" s="86" t="s">
        <v>447</v>
      </c>
      <c r="C40" s="3"/>
      <c r="D40" s="87">
        <v>42142</v>
      </c>
      <c r="E40" s="87">
        <v>42180</v>
      </c>
      <c r="F40" s="88">
        <v>42170</v>
      </c>
      <c r="G40" s="3" t="s">
        <v>789</v>
      </c>
      <c r="H40" s="89" t="s">
        <v>23</v>
      </c>
      <c r="I40" s="3" t="s">
        <v>39</v>
      </c>
      <c r="J40" s="90">
        <v>30.95</v>
      </c>
      <c r="K40" s="90" t="s">
        <v>43</v>
      </c>
      <c r="L40" s="91">
        <f>1+0.5</f>
        <v>1.5</v>
      </c>
      <c r="M40" s="3">
        <f>1+0.5</f>
        <v>1.5</v>
      </c>
    </row>
    <row r="41" spans="1:13" ht="28.9" customHeight="1" x14ac:dyDescent="0.25">
      <c r="A41" s="81">
        <v>6364</v>
      </c>
      <c r="B41" s="86" t="s">
        <v>790</v>
      </c>
      <c r="C41" s="3"/>
      <c r="D41" s="87">
        <v>42143</v>
      </c>
      <c r="E41" s="87">
        <v>42151</v>
      </c>
      <c r="F41" s="88"/>
      <c r="G41" s="3" t="s">
        <v>791</v>
      </c>
      <c r="H41" s="89" t="s">
        <v>9</v>
      </c>
      <c r="I41" s="3" t="s">
        <v>41</v>
      </c>
      <c r="J41" s="90"/>
      <c r="K41" s="90"/>
      <c r="L41" s="91">
        <v>0.25</v>
      </c>
      <c r="M41" s="3"/>
    </row>
    <row r="42" spans="1:13" ht="28.9" customHeight="1" x14ac:dyDescent="0.25">
      <c r="A42" s="82">
        <v>6365</v>
      </c>
      <c r="B42" s="86" t="s">
        <v>792</v>
      </c>
      <c r="C42" s="3"/>
      <c r="D42" s="87">
        <v>42143</v>
      </c>
      <c r="E42" s="87">
        <v>42151</v>
      </c>
      <c r="F42" s="88"/>
      <c r="G42" s="3" t="s">
        <v>793</v>
      </c>
      <c r="H42" s="89" t="s">
        <v>23</v>
      </c>
      <c r="I42" s="3" t="s">
        <v>39</v>
      </c>
      <c r="J42" s="90"/>
      <c r="K42" s="90"/>
      <c r="L42" s="91">
        <v>0.25</v>
      </c>
      <c r="M42" s="3"/>
    </row>
    <row r="43" spans="1:13" ht="28.9" customHeight="1" x14ac:dyDescent="0.25">
      <c r="A43" s="81">
        <v>6366</v>
      </c>
      <c r="B43" s="86" t="s">
        <v>794</v>
      </c>
      <c r="C43" s="3" t="s">
        <v>796</v>
      </c>
      <c r="D43" s="87">
        <v>42143</v>
      </c>
      <c r="E43" s="87">
        <v>42151</v>
      </c>
      <c r="F43" s="88"/>
      <c r="G43" s="3" t="s">
        <v>795</v>
      </c>
      <c r="H43" s="89" t="s">
        <v>9</v>
      </c>
      <c r="I43" s="3" t="s">
        <v>39</v>
      </c>
      <c r="J43" s="90"/>
      <c r="K43" s="90"/>
      <c r="L43" s="91">
        <v>0.25</v>
      </c>
      <c r="M43" s="3"/>
    </row>
    <row r="44" spans="1:13" ht="28.9" customHeight="1" x14ac:dyDescent="0.25">
      <c r="A44" s="83">
        <v>6367</v>
      </c>
      <c r="B44" s="86" t="s">
        <v>813</v>
      </c>
      <c r="C44" s="3"/>
      <c r="D44" s="87">
        <v>42143</v>
      </c>
      <c r="E44" s="87">
        <v>42151</v>
      </c>
      <c r="F44" s="88"/>
      <c r="G44" s="3" t="s">
        <v>797</v>
      </c>
      <c r="H44" s="89" t="s">
        <v>24</v>
      </c>
      <c r="I44" s="3" t="s">
        <v>37</v>
      </c>
      <c r="J44" s="90">
        <v>3.82</v>
      </c>
      <c r="K44" s="90" t="s">
        <v>42</v>
      </c>
      <c r="L44" s="91">
        <f>3+0.75</f>
        <v>3.75</v>
      </c>
      <c r="M44" s="3"/>
    </row>
    <row r="45" spans="1:13" ht="28.9" customHeight="1" x14ac:dyDescent="0.25">
      <c r="A45" s="81">
        <v>6368</v>
      </c>
      <c r="B45" s="86" t="s">
        <v>798</v>
      </c>
      <c r="C45" s="3" t="s">
        <v>799</v>
      </c>
      <c r="D45" s="87">
        <v>42144</v>
      </c>
      <c r="E45" s="87">
        <v>42184</v>
      </c>
      <c r="F45" s="88">
        <v>42174</v>
      </c>
      <c r="G45" s="3" t="s">
        <v>800</v>
      </c>
      <c r="H45" s="89" t="s">
        <v>24</v>
      </c>
      <c r="I45" s="3" t="s">
        <v>37</v>
      </c>
      <c r="J45" s="90">
        <v>10.14</v>
      </c>
      <c r="K45" s="90" t="s">
        <v>42</v>
      </c>
      <c r="L45" s="91">
        <f>8+0.75</f>
        <v>8.75</v>
      </c>
      <c r="M45" s="3"/>
    </row>
    <row r="46" spans="1:13" ht="28.9" customHeight="1" x14ac:dyDescent="0.25">
      <c r="A46" s="102">
        <v>6369</v>
      </c>
      <c r="B46" s="86" t="s">
        <v>798</v>
      </c>
      <c r="C46" s="3" t="s">
        <v>799</v>
      </c>
      <c r="D46" s="87">
        <v>42144</v>
      </c>
      <c r="E46" s="87">
        <v>42184</v>
      </c>
      <c r="F46" s="88">
        <v>42174</v>
      </c>
      <c r="G46" s="3" t="s">
        <v>800</v>
      </c>
      <c r="H46" s="89" t="s">
        <v>21</v>
      </c>
      <c r="I46" s="3" t="s">
        <v>39</v>
      </c>
      <c r="J46" s="90">
        <v>10.14</v>
      </c>
      <c r="K46" s="90" t="s">
        <v>42</v>
      </c>
      <c r="L46" s="91">
        <f>3.5+0.75</f>
        <v>4.25</v>
      </c>
      <c r="M46" s="3"/>
    </row>
    <row r="47" spans="1:13" ht="28.9" customHeight="1" x14ac:dyDescent="0.25">
      <c r="A47" s="102">
        <v>6370</v>
      </c>
      <c r="B47" s="86" t="s">
        <v>798</v>
      </c>
      <c r="C47" s="3" t="s">
        <v>799</v>
      </c>
      <c r="D47" s="87">
        <v>42144</v>
      </c>
      <c r="E47" s="87">
        <v>42184</v>
      </c>
      <c r="F47" s="88">
        <v>42174</v>
      </c>
      <c r="G47" s="3" t="s">
        <v>800</v>
      </c>
      <c r="H47" s="89" t="s">
        <v>5</v>
      </c>
      <c r="I47" s="3" t="s">
        <v>37</v>
      </c>
      <c r="J47" s="90">
        <v>10.14</v>
      </c>
      <c r="K47" s="90" t="s">
        <v>42</v>
      </c>
      <c r="L47" s="91">
        <f>9.25+0.75</f>
        <v>10</v>
      </c>
      <c r="M47" s="3"/>
    </row>
    <row r="48" spans="1:13" ht="28.9" customHeight="1" x14ac:dyDescent="0.25">
      <c r="A48" s="82">
        <v>6371</v>
      </c>
      <c r="B48" s="86" t="s">
        <v>798</v>
      </c>
      <c r="C48" s="3" t="s">
        <v>799</v>
      </c>
      <c r="D48" s="87">
        <v>42144</v>
      </c>
      <c r="E48" s="87">
        <v>42184</v>
      </c>
      <c r="F48" s="88">
        <v>42174</v>
      </c>
      <c r="G48" s="3" t="s">
        <v>800</v>
      </c>
      <c r="H48" s="89" t="s">
        <v>23</v>
      </c>
      <c r="I48" s="3" t="s">
        <v>37</v>
      </c>
      <c r="J48" s="90">
        <v>10.14</v>
      </c>
      <c r="K48" s="90" t="s">
        <v>42</v>
      </c>
      <c r="L48" s="91">
        <f>7+0.75</f>
        <v>7.75</v>
      </c>
      <c r="M48" s="3"/>
    </row>
    <row r="49" spans="1:13" ht="28.9" customHeight="1" x14ac:dyDescent="0.25">
      <c r="A49" s="82">
        <v>6372</v>
      </c>
      <c r="B49" s="86" t="s">
        <v>801</v>
      </c>
      <c r="C49" s="3" t="s">
        <v>802</v>
      </c>
      <c r="D49" s="87">
        <v>42144</v>
      </c>
      <c r="E49" s="87">
        <v>42152</v>
      </c>
      <c r="F49" s="88"/>
      <c r="G49" s="3" t="s">
        <v>803</v>
      </c>
      <c r="H49" s="89" t="s">
        <v>11</v>
      </c>
      <c r="I49" s="3" t="s">
        <v>39</v>
      </c>
      <c r="J49" s="90">
        <v>6.43</v>
      </c>
      <c r="K49" s="90" t="s">
        <v>43</v>
      </c>
      <c r="L49" s="91">
        <f>0.5+0.25</f>
        <v>0.75</v>
      </c>
      <c r="M49" s="3"/>
    </row>
    <row r="50" spans="1:13" ht="28.9" customHeight="1" x14ac:dyDescent="0.25">
      <c r="A50" s="81">
        <v>6373</v>
      </c>
      <c r="B50" s="86" t="s">
        <v>534</v>
      </c>
      <c r="C50" s="3" t="s">
        <v>535</v>
      </c>
      <c r="D50" s="87">
        <v>42144</v>
      </c>
      <c r="E50" s="87">
        <v>42152</v>
      </c>
      <c r="F50" s="88"/>
      <c r="G50" s="3" t="s">
        <v>804</v>
      </c>
      <c r="H50" s="89" t="s">
        <v>25</v>
      </c>
      <c r="I50" s="3" t="s">
        <v>41</v>
      </c>
      <c r="J50" s="90"/>
      <c r="K50" s="90"/>
      <c r="L50" s="91">
        <f>0.5+0.25</f>
        <v>0.75</v>
      </c>
      <c r="M50" s="3"/>
    </row>
    <row r="51" spans="1:13" ht="28.9" customHeight="1" x14ac:dyDescent="0.25">
      <c r="A51" s="81">
        <v>6374</v>
      </c>
      <c r="B51" s="86" t="s">
        <v>805</v>
      </c>
      <c r="C51" s="3"/>
      <c r="D51" s="87">
        <v>42145</v>
      </c>
      <c r="E51" s="87">
        <v>42153</v>
      </c>
      <c r="F51" s="88"/>
      <c r="G51" s="3" t="s">
        <v>806</v>
      </c>
      <c r="H51" s="89" t="s">
        <v>34</v>
      </c>
      <c r="I51" s="3" t="s">
        <v>37</v>
      </c>
      <c r="J51" s="90"/>
      <c r="K51" s="90"/>
      <c r="L51" s="91">
        <f>1+0.5</f>
        <v>1.5</v>
      </c>
      <c r="M51" s="3"/>
    </row>
    <row r="52" spans="1:13" ht="28.9" customHeight="1" x14ac:dyDescent="0.25">
      <c r="A52" s="83">
        <v>6375</v>
      </c>
      <c r="B52" s="86" t="s">
        <v>807</v>
      </c>
      <c r="C52" s="3" t="s">
        <v>808</v>
      </c>
      <c r="D52" s="87">
        <v>42146</v>
      </c>
      <c r="E52" s="87">
        <v>42156</v>
      </c>
      <c r="F52" s="88"/>
      <c r="G52" s="3" t="s">
        <v>809</v>
      </c>
      <c r="H52" s="89" t="s">
        <v>6</v>
      </c>
      <c r="I52" s="3" t="s">
        <v>41</v>
      </c>
      <c r="J52" s="90"/>
      <c r="K52" s="90"/>
      <c r="L52" s="91">
        <v>0.25</v>
      </c>
      <c r="M52" s="3"/>
    </row>
    <row r="53" spans="1:13" ht="28.9" customHeight="1" x14ac:dyDescent="0.25">
      <c r="A53" s="83">
        <v>6376</v>
      </c>
      <c r="B53" s="86" t="s">
        <v>810</v>
      </c>
      <c r="C53" s="3" t="s">
        <v>811</v>
      </c>
      <c r="D53" s="87">
        <v>42146</v>
      </c>
      <c r="E53" s="87">
        <v>42186</v>
      </c>
      <c r="F53" s="88">
        <v>42177</v>
      </c>
      <c r="G53" s="3" t="s">
        <v>812</v>
      </c>
      <c r="H53" s="89" t="s">
        <v>22</v>
      </c>
      <c r="I53" s="3" t="s">
        <v>39</v>
      </c>
      <c r="J53" s="90"/>
      <c r="K53" s="90"/>
      <c r="L53" s="91">
        <f>1.5+1.5</f>
        <v>3</v>
      </c>
      <c r="M53" s="3"/>
    </row>
    <row r="54" spans="1:13" ht="28.9" customHeight="1" x14ac:dyDescent="0.25">
      <c r="A54" s="81">
        <v>6377</v>
      </c>
      <c r="B54" s="86" t="s">
        <v>440</v>
      </c>
      <c r="C54" s="3" t="s">
        <v>495</v>
      </c>
      <c r="D54" s="87">
        <v>42146</v>
      </c>
      <c r="E54" s="87">
        <v>42156</v>
      </c>
      <c r="F54" s="88"/>
      <c r="G54" s="3" t="s">
        <v>814</v>
      </c>
      <c r="H54" s="89" t="s">
        <v>22</v>
      </c>
      <c r="I54" s="3" t="s">
        <v>39</v>
      </c>
      <c r="J54" s="90"/>
      <c r="K54" s="90"/>
      <c r="L54" s="91">
        <f>1+0.5</f>
        <v>1.5</v>
      </c>
      <c r="M54" s="3"/>
    </row>
    <row r="55" spans="1:13" ht="28.9" customHeight="1" x14ac:dyDescent="0.25">
      <c r="A55" s="82">
        <v>6378</v>
      </c>
      <c r="B55" s="86" t="s">
        <v>815</v>
      </c>
      <c r="C55" s="3" t="s">
        <v>816</v>
      </c>
      <c r="D55" s="87">
        <v>42145</v>
      </c>
      <c r="E55" s="87">
        <v>42153</v>
      </c>
      <c r="F55" s="88"/>
      <c r="G55" s="3" t="s">
        <v>817</v>
      </c>
      <c r="H55" s="89" t="s">
        <v>25</v>
      </c>
      <c r="I55" s="3" t="s">
        <v>37</v>
      </c>
      <c r="J55" s="90">
        <v>3.07</v>
      </c>
      <c r="K55" s="90" t="s">
        <v>42</v>
      </c>
      <c r="L55" s="91">
        <v>1</v>
      </c>
      <c r="M55" s="3"/>
    </row>
    <row r="56" spans="1:13" ht="28.9" customHeight="1" x14ac:dyDescent="0.25">
      <c r="A56" s="82">
        <v>6379</v>
      </c>
      <c r="B56" s="86" t="s">
        <v>440</v>
      </c>
      <c r="C56" s="3" t="s">
        <v>495</v>
      </c>
      <c r="D56" s="87">
        <v>42150</v>
      </c>
      <c r="E56" s="87">
        <v>42157</v>
      </c>
      <c r="F56" s="88"/>
      <c r="G56" s="3" t="s">
        <v>818</v>
      </c>
      <c r="H56" s="89" t="s">
        <v>23</v>
      </c>
      <c r="I56" s="3" t="s">
        <v>39</v>
      </c>
      <c r="J56" s="90">
        <v>10.34</v>
      </c>
      <c r="K56" s="90" t="s">
        <v>42</v>
      </c>
      <c r="L56" s="91">
        <f>2+0.75</f>
        <v>2.75</v>
      </c>
      <c r="M56" s="3"/>
    </row>
    <row r="57" spans="1:13" ht="28.9" customHeight="1" x14ac:dyDescent="0.25">
      <c r="A57" s="81">
        <v>6380</v>
      </c>
      <c r="B57" s="86" t="s">
        <v>440</v>
      </c>
      <c r="C57" s="3" t="s">
        <v>495</v>
      </c>
      <c r="D57" s="87">
        <v>42150</v>
      </c>
      <c r="E57" s="87">
        <v>42157</v>
      </c>
      <c r="F57" s="88"/>
      <c r="G57" s="3" t="s">
        <v>819</v>
      </c>
      <c r="H57" s="89" t="s">
        <v>24</v>
      </c>
      <c r="I57" s="3" t="s">
        <v>39</v>
      </c>
      <c r="J57" s="90">
        <v>10.14</v>
      </c>
      <c r="K57" s="90" t="s">
        <v>42</v>
      </c>
      <c r="L57" s="91">
        <f>1+0.5</f>
        <v>1.5</v>
      </c>
      <c r="M57" s="3"/>
    </row>
    <row r="58" spans="1:13" ht="28.9" customHeight="1" x14ac:dyDescent="0.25">
      <c r="A58" s="83">
        <v>6381</v>
      </c>
      <c r="B58" s="86" t="s">
        <v>820</v>
      </c>
      <c r="C58" s="3"/>
      <c r="D58" s="87">
        <v>42150</v>
      </c>
      <c r="E58" s="87">
        <v>42157</v>
      </c>
      <c r="F58" s="88"/>
      <c r="G58" s="3" t="s">
        <v>821</v>
      </c>
      <c r="H58" s="89" t="s">
        <v>25</v>
      </c>
      <c r="I58" s="3" t="s">
        <v>37</v>
      </c>
      <c r="J58" s="90"/>
      <c r="K58" s="90"/>
      <c r="L58" s="91">
        <v>0.25</v>
      </c>
      <c r="M58" s="3"/>
    </row>
    <row r="59" spans="1:13" ht="28.9" customHeight="1" x14ac:dyDescent="0.25">
      <c r="A59" s="83">
        <v>6382</v>
      </c>
      <c r="B59" s="86" t="s">
        <v>822</v>
      </c>
      <c r="C59" s="3" t="s">
        <v>808</v>
      </c>
      <c r="D59" s="87">
        <v>42151</v>
      </c>
      <c r="E59" s="87">
        <v>42158</v>
      </c>
      <c r="F59" s="88"/>
      <c r="G59" s="3" t="s">
        <v>831</v>
      </c>
      <c r="H59" s="89" t="s">
        <v>8</v>
      </c>
      <c r="I59" s="3" t="s">
        <v>41</v>
      </c>
      <c r="J59" s="90"/>
      <c r="K59" s="90"/>
      <c r="L59" s="91">
        <v>0.25</v>
      </c>
      <c r="M59" s="3"/>
    </row>
    <row r="60" spans="1:13" ht="28.9" customHeight="1" x14ac:dyDescent="0.25">
      <c r="A60" s="83">
        <v>6383</v>
      </c>
      <c r="B60" s="86" t="s">
        <v>823</v>
      </c>
      <c r="C60" s="3"/>
      <c r="D60" s="87">
        <v>42151</v>
      </c>
      <c r="E60" s="87">
        <v>42158</v>
      </c>
      <c r="F60" s="88"/>
      <c r="G60" s="3" t="s">
        <v>824</v>
      </c>
      <c r="H60" s="89" t="s">
        <v>6</v>
      </c>
      <c r="I60" s="3"/>
      <c r="J60" s="90"/>
      <c r="K60" s="90"/>
      <c r="L60" s="91">
        <v>0.5</v>
      </c>
      <c r="M60" s="3"/>
    </row>
    <row r="61" spans="1:13" ht="28.9" customHeight="1" x14ac:dyDescent="0.25">
      <c r="A61" s="82">
        <v>6384</v>
      </c>
      <c r="B61" s="86" t="s">
        <v>119</v>
      </c>
      <c r="C61" s="3" t="s">
        <v>771</v>
      </c>
      <c r="D61" s="87">
        <v>42151</v>
      </c>
      <c r="E61" s="87">
        <v>42158</v>
      </c>
      <c r="F61" s="88"/>
      <c r="G61" s="3" t="s">
        <v>825</v>
      </c>
      <c r="H61" s="89" t="s">
        <v>25</v>
      </c>
      <c r="I61" s="3" t="s">
        <v>41</v>
      </c>
      <c r="J61" s="90"/>
      <c r="K61" s="90"/>
      <c r="L61" s="91">
        <v>0.5</v>
      </c>
      <c r="M61" s="3"/>
    </row>
    <row r="62" spans="1:13" ht="28.9" customHeight="1" x14ac:dyDescent="0.25">
      <c r="A62" s="82">
        <v>6385</v>
      </c>
      <c r="B62" s="86" t="s">
        <v>119</v>
      </c>
      <c r="C62" s="3" t="s">
        <v>771</v>
      </c>
      <c r="D62" s="87">
        <v>42151</v>
      </c>
      <c r="E62" s="87">
        <v>42158</v>
      </c>
      <c r="F62" s="88"/>
      <c r="G62" s="3" t="s">
        <v>826</v>
      </c>
      <c r="H62" s="89" t="s">
        <v>8</v>
      </c>
      <c r="I62" s="3" t="s">
        <v>41</v>
      </c>
      <c r="J62" s="90"/>
      <c r="K62" s="90"/>
      <c r="L62" s="91">
        <f>0.75+0.25</f>
        <v>1</v>
      </c>
      <c r="M62" s="3"/>
    </row>
    <row r="63" spans="1:13" ht="28.9" customHeight="1" x14ac:dyDescent="0.25">
      <c r="A63" s="82">
        <v>6386</v>
      </c>
      <c r="B63" s="86" t="s">
        <v>119</v>
      </c>
      <c r="C63" s="3" t="s">
        <v>771</v>
      </c>
      <c r="D63" s="87">
        <v>42151</v>
      </c>
      <c r="E63" s="87">
        <v>42158</v>
      </c>
      <c r="F63" s="88"/>
      <c r="G63" s="3" t="s">
        <v>827</v>
      </c>
      <c r="H63" s="89" t="s">
        <v>8</v>
      </c>
      <c r="I63" s="3" t="s">
        <v>37</v>
      </c>
      <c r="J63" s="90"/>
      <c r="K63" s="90"/>
      <c r="L63" s="91">
        <v>0</v>
      </c>
      <c r="M63" s="3"/>
    </row>
    <row r="64" spans="1:13" ht="28.9" customHeight="1" x14ac:dyDescent="0.25">
      <c r="A64" s="82">
        <v>6387</v>
      </c>
      <c r="B64" s="86" t="s">
        <v>119</v>
      </c>
      <c r="C64" s="3" t="s">
        <v>771</v>
      </c>
      <c r="D64" s="87">
        <v>42151</v>
      </c>
      <c r="E64" s="87">
        <v>42158</v>
      </c>
      <c r="F64" s="88"/>
      <c r="G64" s="3" t="s">
        <v>828</v>
      </c>
      <c r="H64" s="89" t="s">
        <v>8</v>
      </c>
      <c r="I64" s="3" t="s">
        <v>41</v>
      </c>
      <c r="J64" s="90"/>
      <c r="K64" s="90"/>
      <c r="L64" s="91">
        <v>0</v>
      </c>
      <c r="M64" s="3"/>
    </row>
    <row r="65" spans="1:13" ht="28.9" customHeight="1" x14ac:dyDescent="0.25">
      <c r="A65" s="82">
        <v>6388</v>
      </c>
      <c r="B65" s="86" t="s">
        <v>119</v>
      </c>
      <c r="C65" s="3" t="s">
        <v>771</v>
      </c>
      <c r="D65" s="87">
        <v>42151</v>
      </c>
      <c r="E65" s="87">
        <v>42158</v>
      </c>
      <c r="F65" s="88"/>
      <c r="G65" s="3" t="s">
        <v>829</v>
      </c>
      <c r="H65" s="89" t="s">
        <v>8</v>
      </c>
      <c r="I65" s="3" t="s">
        <v>41</v>
      </c>
      <c r="J65" s="90"/>
      <c r="K65" s="90"/>
      <c r="L65" s="91">
        <v>0</v>
      </c>
      <c r="M65" s="3"/>
    </row>
    <row r="66" spans="1:13" ht="28.9" customHeight="1" x14ac:dyDescent="0.25">
      <c r="A66" s="83">
        <v>6389</v>
      </c>
      <c r="B66" s="86" t="s">
        <v>336</v>
      </c>
      <c r="C66" s="3" t="s">
        <v>785</v>
      </c>
      <c r="D66" s="87">
        <v>42151</v>
      </c>
      <c r="E66" s="87">
        <v>42191</v>
      </c>
      <c r="F66" s="88">
        <v>42178</v>
      </c>
      <c r="G66" s="3" t="s">
        <v>830</v>
      </c>
      <c r="H66" s="89" t="s">
        <v>6</v>
      </c>
      <c r="I66" s="3" t="s">
        <v>37</v>
      </c>
      <c r="J66" s="90"/>
      <c r="K66" s="90"/>
      <c r="L66" s="91">
        <f>3+0.75</f>
        <v>3.75</v>
      </c>
      <c r="M66" s="3"/>
    </row>
    <row r="67" spans="1:13" ht="28.9" customHeight="1" x14ac:dyDescent="0.25">
      <c r="A67" s="83">
        <v>6390</v>
      </c>
      <c r="B67" s="86" t="s">
        <v>832</v>
      </c>
      <c r="C67" s="3" t="s">
        <v>833</v>
      </c>
      <c r="D67" s="87">
        <v>42152</v>
      </c>
      <c r="E67" s="87">
        <v>42159</v>
      </c>
      <c r="F67" s="88"/>
      <c r="G67" s="3" t="s">
        <v>834</v>
      </c>
      <c r="H67" s="89" t="s">
        <v>6</v>
      </c>
      <c r="I67" s="3"/>
      <c r="J67" s="90"/>
      <c r="K67" s="90"/>
      <c r="L67" s="91">
        <v>0.25</v>
      </c>
      <c r="M67" s="3"/>
    </row>
    <row r="68" spans="1:13" ht="28.9" customHeight="1" x14ac:dyDescent="0.25">
      <c r="A68" s="83">
        <v>6391</v>
      </c>
      <c r="B68" s="86" t="s">
        <v>835</v>
      </c>
      <c r="C68" s="3" t="s">
        <v>836</v>
      </c>
      <c r="D68" s="87">
        <v>42152</v>
      </c>
      <c r="E68" s="87">
        <v>42159</v>
      </c>
      <c r="F68" s="88"/>
      <c r="G68" s="3" t="s">
        <v>837</v>
      </c>
      <c r="H68" s="89" t="s">
        <v>6</v>
      </c>
      <c r="I68" s="3" t="s">
        <v>38</v>
      </c>
      <c r="J68" s="90"/>
      <c r="K68" s="90"/>
      <c r="L68" s="91">
        <f>1+0.25</f>
        <v>1.25</v>
      </c>
      <c r="M68" s="3"/>
    </row>
    <row r="69" spans="1:13" ht="28.9" customHeight="1" x14ac:dyDescent="0.25">
      <c r="A69" s="82">
        <v>6392</v>
      </c>
      <c r="B69" s="86" t="s">
        <v>576</v>
      </c>
      <c r="C69" s="3" t="s">
        <v>577</v>
      </c>
      <c r="D69" s="87">
        <v>42146</v>
      </c>
      <c r="E69" s="87">
        <v>42186</v>
      </c>
      <c r="F69" s="88">
        <v>42177</v>
      </c>
      <c r="G69" s="3" t="s">
        <v>578</v>
      </c>
      <c r="H69" s="89" t="s">
        <v>6</v>
      </c>
      <c r="I69" s="3" t="s">
        <v>39</v>
      </c>
      <c r="J69" s="90">
        <v>225.25</v>
      </c>
      <c r="K69" s="90" t="s">
        <v>42</v>
      </c>
      <c r="L69" s="91"/>
      <c r="M69" s="3"/>
    </row>
    <row r="70" spans="1:13" ht="28.9" customHeight="1" x14ac:dyDescent="0.25">
      <c r="A70" s="82">
        <v>6393</v>
      </c>
      <c r="B70" s="86" t="s">
        <v>336</v>
      </c>
      <c r="C70" s="3"/>
      <c r="D70" s="87">
        <v>42152</v>
      </c>
      <c r="E70" s="87">
        <v>42159</v>
      </c>
      <c r="F70" s="88"/>
      <c r="G70" s="3" t="s">
        <v>838</v>
      </c>
      <c r="H70" s="89" t="s">
        <v>6</v>
      </c>
      <c r="I70" s="3" t="s">
        <v>38</v>
      </c>
      <c r="J70" s="90"/>
      <c r="K70" s="90"/>
      <c r="L70" s="91">
        <f>1+0.25</f>
        <v>1.25</v>
      </c>
      <c r="M70" s="3"/>
    </row>
    <row r="71" spans="1:13" ht="28.9" customHeight="1" x14ac:dyDescent="0.25">
      <c r="A71" s="81">
        <v>6394</v>
      </c>
      <c r="B71" s="86" t="s">
        <v>839</v>
      </c>
      <c r="C71" s="3" t="s">
        <v>535</v>
      </c>
      <c r="D71" s="87">
        <v>42153</v>
      </c>
      <c r="E71" s="87">
        <v>42191</v>
      </c>
      <c r="F71" s="88">
        <v>42181</v>
      </c>
      <c r="G71" s="3" t="s">
        <v>840</v>
      </c>
      <c r="H71" s="89" t="s">
        <v>8</v>
      </c>
      <c r="I71" s="3" t="s">
        <v>37</v>
      </c>
      <c r="J71" s="90"/>
      <c r="K71" s="90"/>
      <c r="L71" s="91">
        <v>67.5</v>
      </c>
      <c r="M71" s="3">
        <v>39</v>
      </c>
    </row>
    <row r="72" spans="1:13" ht="28.9" customHeight="1" x14ac:dyDescent="0.25">
      <c r="A72" s="81">
        <v>6395</v>
      </c>
      <c r="B72" s="86" t="s">
        <v>643</v>
      </c>
      <c r="C72" s="3" t="s">
        <v>644</v>
      </c>
      <c r="D72" s="87">
        <v>42153</v>
      </c>
      <c r="E72" s="87">
        <v>42160</v>
      </c>
      <c r="F72" s="88" t="s">
        <v>57</v>
      </c>
      <c r="G72" s="3" t="s">
        <v>841</v>
      </c>
      <c r="H72" s="89" t="s">
        <v>22</v>
      </c>
      <c r="I72" s="3" t="s">
        <v>37</v>
      </c>
      <c r="J72" s="90">
        <v>5.49</v>
      </c>
      <c r="K72" s="90" t="s">
        <v>42</v>
      </c>
      <c r="L72" s="91">
        <f>1+0.25</f>
        <v>1.25</v>
      </c>
      <c r="M72" s="3"/>
    </row>
    <row r="73" spans="1:13" ht="28.9" customHeight="1" x14ac:dyDescent="0.25">
      <c r="A73" s="46" t="s">
        <v>61</v>
      </c>
      <c r="B73" s="38"/>
      <c r="C73" s="4"/>
      <c r="D73" s="5"/>
      <c r="E73" s="54"/>
      <c r="F73" s="6"/>
      <c r="G73" s="4"/>
      <c r="H73" s="22"/>
      <c r="I73" s="4"/>
      <c r="J73" s="7">
        <f>SUM(J3:J72)</f>
        <v>861.57999999999993</v>
      </c>
      <c r="K73" s="7"/>
      <c r="L73" s="7">
        <f>SUM(L3:L72)*26</f>
        <v>4472</v>
      </c>
      <c r="M73" s="7">
        <f>SUM(M3:M72)*26</f>
        <v>1170</v>
      </c>
    </row>
    <row r="74" spans="1:13" ht="28.9" customHeight="1" x14ac:dyDescent="0.25">
      <c r="A74" s="85"/>
      <c r="B74" s="38"/>
      <c r="C74" s="4"/>
      <c r="D74" s="5"/>
      <c r="E74" s="5"/>
      <c r="F74" s="6"/>
      <c r="G74" s="4"/>
      <c r="H74" s="22"/>
      <c r="I74" s="4"/>
      <c r="J74" s="7"/>
      <c r="K74" s="7"/>
      <c r="L74" s="34"/>
      <c r="M74" s="4"/>
    </row>
    <row r="75" spans="1:13" ht="28.9" customHeight="1" x14ac:dyDescent="0.25">
      <c r="A75" s="85"/>
      <c r="B75" s="38"/>
      <c r="C75" s="4"/>
      <c r="D75" s="5"/>
      <c r="E75" s="5"/>
      <c r="F75" s="6"/>
      <c r="G75" s="4"/>
      <c r="H75" s="22"/>
      <c r="I75" s="4"/>
      <c r="J75" s="7"/>
      <c r="K75" s="7"/>
      <c r="L75" s="34"/>
      <c r="M75" s="4"/>
    </row>
    <row r="76" spans="1:13" ht="28.9" customHeight="1" x14ac:dyDescent="0.25">
      <c r="A76" s="85"/>
      <c r="B76" s="38"/>
      <c r="C76" s="4"/>
      <c r="D76" s="5"/>
      <c r="E76" s="5"/>
      <c r="F76" s="6"/>
      <c r="G76" s="4"/>
      <c r="H76" s="22"/>
      <c r="I76" s="4"/>
      <c r="J76" s="7"/>
      <c r="K76" s="7"/>
      <c r="L76" s="34"/>
      <c r="M76" s="4"/>
    </row>
    <row r="77" spans="1:13" ht="28.9" customHeight="1" x14ac:dyDescent="0.25">
      <c r="A77" s="85"/>
      <c r="B77" s="38"/>
      <c r="C77" s="4"/>
      <c r="D77" s="5"/>
      <c r="E77" s="5"/>
      <c r="F77" s="6"/>
      <c r="G77" s="4"/>
      <c r="H77" s="22"/>
      <c r="I77" s="4"/>
      <c r="J77" s="7"/>
      <c r="K77" s="7"/>
      <c r="L77" s="34"/>
      <c r="M77" s="4"/>
    </row>
    <row r="78" spans="1:13" ht="28.9" customHeight="1" x14ac:dyDescent="0.25">
      <c r="A78" s="85"/>
      <c r="B78" s="38"/>
      <c r="C78" s="4"/>
      <c r="D78" s="5"/>
      <c r="E78" s="5"/>
      <c r="F78" s="6"/>
      <c r="G78" s="4"/>
      <c r="H78" s="22"/>
      <c r="I78" s="4"/>
      <c r="J78" s="7"/>
      <c r="K78" s="7"/>
      <c r="L78" s="34"/>
      <c r="M78" s="4"/>
    </row>
    <row r="79" spans="1:13" ht="28.9" customHeight="1" x14ac:dyDescent="0.25">
      <c r="A79" s="85"/>
      <c r="B79" s="38"/>
      <c r="C79" s="4"/>
      <c r="D79" s="5"/>
      <c r="E79" s="5"/>
      <c r="F79" s="6"/>
      <c r="G79" s="4"/>
      <c r="H79" s="22"/>
      <c r="I79" s="4"/>
      <c r="J79" s="7"/>
      <c r="K79" s="7"/>
      <c r="L79" s="34"/>
      <c r="M79" s="4"/>
    </row>
    <row r="80" spans="1:13" ht="28.9" customHeight="1" x14ac:dyDescent="0.25">
      <c r="A80" s="85"/>
      <c r="B80" s="38"/>
      <c r="C80" s="4"/>
      <c r="D80" s="5"/>
      <c r="E80" s="5"/>
      <c r="F80" s="6"/>
      <c r="G80" s="4"/>
      <c r="H80" s="22"/>
      <c r="I80" s="4"/>
      <c r="J80" s="7"/>
      <c r="K80" s="7"/>
      <c r="L80" s="34"/>
      <c r="M80" s="4"/>
    </row>
    <row r="81" spans="1:13" ht="28.9" customHeight="1" x14ac:dyDescent="0.25">
      <c r="A81" s="85"/>
      <c r="B81" s="38"/>
      <c r="C81" s="4"/>
      <c r="D81" s="5"/>
      <c r="E81" s="5"/>
      <c r="F81" s="6"/>
      <c r="G81" s="4"/>
      <c r="H81" s="22"/>
      <c r="I81" s="4"/>
      <c r="J81" s="7"/>
      <c r="K81" s="7"/>
      <c r="L81" s="34"/>
      <c r="M81" s="4"/>
    </row>
    <row r="82" spans="1:13" ht="28.9" customHeight="1" x14ac:dyDescent="0.25">
      <c r="A82" s="85"/>
      <c r="B82" s="38"/>
      <c r="C82" s="4"/>
      <c r="D82" s="5"/>
      <c r="E82" s="5"/>
      <c r="F82" s="6"/>
      <c r="G82" s="4"/>
      <c r="H82" s="22"/>
      <c r="I82" s="4"/>
      <c r="J82" s="7"/>
      <c r="K82" s="7"/>
      <c r="L82" s="34"/>
      <c r="M82" s="4"/>
    </row>
    <row r="83" spans="1:13" ht="28.9" customHeight="1" x14ac:dyDescent="0.25">
      <c r="A83" s="85"/>
      <c r="B83" s="38"/>
      <c r="C83" s="4"/>
      <c r="D83" s="5"/>
      <c r="E83" s="5"/>
      <c r="F83" s="6"/>
      <c r="G83" s="4"/>
      <c r="H83" s="22"/>
      <c r="I83" s="4"/>
      <c r="J83" s="7"/>
      <c r="K83" s="7"/>
      <c r="L83" s="34"/>
      <c r="M83" s="4"/>
    </row>
    <row r="84" spans="1:13" ht="28.9" customHeight="1" x14ac:dyDescent="0.25">
      <c r="A84" s="85"/>
      <c r="B84" s="38"/>
      <c r="C84" s="4"/>
      <c r="D84" s="5"/>
      <c r="E84" s="5"/>
      <c r="F84" s="6"/>
      <c r="G84" s="4"/>
      <c r="H84" s="22"/>
      <c r="I84" s="4"/>
      <c r="J84" s="7"/>
      <c r="K84" s="7"/>
      <c r="L84" s="34"/>
      <c r="M84" s="4"/>
    </row>
    <row r="85" spans="1:13" ht="28.9" customHeight="1" x14ac:dyDescent="0.25">
      <c r="A85" s="85"/>
      <c r="B85" s="38"/>
      <c r="C85" s="4"/>
      <c r="D85" s="5"/>
      <c r="E85" s="5"/>
      <c r="F85" s="6"/>
      <c r="G85" s="4"/>
      <c r="H85" s="22"/>
      <c r="I85" s="4"/>
      <c r="J85" s="7"/>
      <c r="K85" s="7"/>
      <c r="L85" s="34"/>
      <c r="M85" s="4"/>
    </row>
    <row r="86" spans="1:13" ht="28.9" customHeight="1" x14ac:dyDescent="0.25">
      <c r="A86" s="85"/>
      <c r="B86" s="38"/>
      <c r="C86" s="4"/>
      <c r="D86" s="5"/>
      <c r="E86" s="5"/>
      <c r="F86" s="6"/>
      <c r="G86" s="4"/>
      <c r="H86" s="22"/>
      <c r="I86" s="4"/>
      <c r="J86" s="7"/>
      <c r="K86" s="7"/>
      <c r="L86" s="34"/>
      <c r="M86" s="4"/>
    </row>
    <row r="87" spans="1:13" ht="28.9" customHeight="1" x14ac:dyDescent="0.25">
      <c r="A87" s="85"/>
      <c r="B87" s="38"/>
      <c r="C87" s="4"/>
      <c r="D87" s="5"/>
      <c r="E87" s="5"/>
      <c r="F87" s="6"/>
      <c r="G87" s="4"/>
      <c r="H87" s="22"/>
      <c r="I87" s="4"/>
      <c r="J87" s="7"/>
      <c r="K87" s="7"/>
      <c r="L87" s="34"/>
      <c r="M87" s="4"/>
    </row>
    <row r="88" spans="1:13" ht="28.9" customHeight="1" x14ac:dyDescent="0.25">
      <c r="A88" s="85"/>
      <c r="B88" s="38"/>
      <c r="C88" s="4"/>
      <c r="D88" s="5"/>
      <c r="E88" s="5"/>
      <c r="F88" s="6"/>
      <c r="G88" s="4"/>
      <c r="H88" s="22"/>
      <c r="I88" s="4"/>
      <c r="J88" s="7"/>
      <c r="K88" s="7"/>
      <c r="L88" s="34"/>
      <c r="M88" s="4"/>
    </row>
    <row r="89" spans="1:13" ht="28.9" customHeight="1" x14ac:dyDescent="0.25">
      <c r="A89" s="85"/>
      <c r="B89" s="38"/>
      <c r="C89" s="4"/>
      <c r="D89" s="5"/>
      <c r="E89" s="5"/>
      <c r="F89" s="6"/>
      <c r="G89" s="4"/>
      <c r="H89" s="22"/>
      <c r="I89" s="4"/>
      <c r="J89" s="7"/>
      <c r="K89" s="7"/>
      <c r="L89" s="34"/>
      <c r="M89" s="4"/>
    </row>
    <row r="90" spans="1:13" ht="28.9" customHeight="1" x14ac:dyDescent="0.25">
      <c r="A90" s="85"/>
      <c r="B90" s="38"/>
      <c r="C90" s="4"/>
      <c r="D90" s="5"/>
      <c r="E90" s="5"/>
      <c r="F90" s="6"/>
      <c r="G90" s="4"/>
      <c r="H90" s="22"/>
      <c r="I90" s="4"/>
      <c r="J90" s="7"/>
      <c r="K90" s="7"/>
      <c r="L90" s="34"/>
      <c r="M90" s="4"/>
    </row>
    <row r="91" spans="1:13" ht="28.9" customHeight="1" x14ac:dyDescent="0.25">
      <c r="A91" s="85"/>
      <c r="B91" s="38"/>
      <c r="C91" s="4"/>
      <c r="D91" s="5"/>
      <c r="E91" s="5"/>
      <c r="F91" s="6"/>
      <c r="G91" s="4"/>
      <c r="H91" s="22"/>
      <c r="I91" s="4"/>
      <c r="J91" s="7"/>
      <c r="K91" s="7"/>
      <c r="L91" s="34"/>
      <c r="M91" s="4"/>
    </row>
    <row r="92" spans="1:13" ht="28.9" customHeight="1" x14ac:dyDescent="0.25">
      <c r="A92" s="85"/>
      <c r="B92" s="38"/>
      <c r="C92" s="4"/>
      <c r="D92" s="5"/>
      <c r="E92" s="5"/>
      <c r="F92" s="6"/>
      <c r="G92" s="4"/>
      <c r="H92" s="22"/>
      <c r="I92" s="4"/>
      <c r="J92" s="7"/>
      <c r="K92" s="7"/>
      <c r="L92" s="34"/>
      <c r="M92" s="4"/>
    </row>
    <row r="93" spans="1:13" ht="28.9" customHeight="1" x14ac:dyDescent="0.25">
      <c r="A93" s="85"/>
      <c r="B93" s="38"/>
      <c r="C93" s="4"/>
      <c r="D93" s="5"/>
      <c r="E93" s="5"/>
      <c r="F93" s="6"/>
      <c r="G93" s="4"/>
      <c r="H93" s="22"/>
      <c r="I93" s="4"/>
      <c r="J93" s="7"/>
      <c r="K93" s="7"/>
      <c r="L93" s="34"/>
      <c r="M93" s="4"/>
    </row>
    <row r="94" spans="1:13" ht="28.9" customHeight="1" x14ac:dyDescent="0.25">
      <c r="A94" s="85"/>
      <c r="B94" s="38"/>
      <c r="C94" s="4"/>
      <c r="D94" s="5"/>
      <c r="E94" s="5"/>
      <c r="F94" s="6"/>
      <c r="G94" s="4"/>
      <c r="H94" s="22"/>
      <c r="I94" s="4"/>
      <c r="J94" s="7"/>
      <c r="K94" s="7"/>
      <c r="L94" s="34"/>
      <c r="M94" s="4"/>
    </row>
    <row r="95" spans="1:13" ht="28.9" customHeight="1" x14ac:dyDescent="0.25">
      <c r="A95" s="85"/>
      <c r="B95" s="38"/>
      <c r="C95" s="4"/>
      <c r="D95" s="5"/>
      <c r="E95" s="5"/>
      <c r="F95" s="6"/>
      <c r="G95" s="4"/>
      <c r="H95" s="22"/>
      <c r="I95" s="4"/>
      <c r="J95" s="7"/>
      <c r="K95" s="7"/>
      <c r="L95" s="34"/>
      <c r="M95" s="4"/>
    </row>
    <row r="96" spans="1:13" ht="28.9" customHeight="1" x14ac:dyDescent="0.25">
      <c r="A96" s="85"/>
      <c r="B96" s="38"/>
      <c r="C96" s="4"/>
      <c r="D96" s="5"/>
      <c r="E96" s="5"/>
      <c r="F96" s="6"/>
      <c r="G96" s="4"/>
      <c r="H96" s="22"/>
      <c r="I96" s="4"/>
      <c r="J96" s="7"/>
      <c r="K96" s="7"/>
      <c r="L96" s="34"/>
      <c r="M96" s="4"/>
    </row>
    <row r="97" spans="1:13" ht="28.9" customHeight="1" x14ac:dyDescent="0.25">
      <c r="A97" s="85"/>
      <c r="B97" s="38"/>
      <c r="C97" s="4"/>
      <c r="D97" s="5"/>
      <c r="E97" s="5"/>
      <c r="F97" s="6"/>
      <c r="G97" s="4"/>
      <c r="H97" s="22"/>
      <c r="I97" s="4"/>
      <c r="J97" s="7"/>
      <c r="K97" s="7"/>
      <c r="L97" s="34"/>
      <c r="M97" s="4"/>
    </row>
    <row r="98" spans="1:13" ht="28.9" customHeight="1" x14ac:dyDescent="0.25">
      <c r="A98" s="85"/>
      <c r="B98" s="38"/>
      <c r="C98" s="4"/>
      <c r="D98" s="5"/>
      <c r="E98" s="5"/>
      <c r="F98" s="6"/>
      <c r="G98" s="4"/>
      <c r="H98" s="22"/>
      <c r="I98" s="4"/>
      <c r="J98" s="7"/>
      <c r="K98" s="7"/>
      <c r="L98" s="34"/>
      <c r="M98" s="4"/>
    </row>
    <row r="99" spans="1:13" ht="28.9" customHeight="1" x14ac:dyDescent="0.25">
      <c r="A99" s="85"/>
      <c r="B99" s="38"/>
      <c r="C99" s="4"/>
      <c r="D99" s="5"/>
      <c r="E99" s="5"/>
      <c r="F99" s="6"/>
      <c r="G99" s="4"/>
      <c r="H99" s="22"/>
      <c r="I99" s="4"/>
      <c r="J99" s="7"/>
      <c r="K99" s="7"/>
      <c r="L99" s="34"/>
      <c r="M99" s="4"/>
    </row>
    <row r="100" spans="1:13" ht="28.9" customHeight="1" x14ac:dyDescent="0.25">
      <c r="A100" s="85"/>
      <c r="B100" s="38"/>
      <c r="C100" s="4"/>
      <c r="D100" s="5"/>
      <c r="E100" s="5"/>
      <c r="F100" s="6"/>
      <c r="G100" s="4"/>
      <c r="H100" s="22"/>
      <c r="I100" s="4"/>
      <c r="J100" s="7"/>
      <c r="K100" s="7"/>
      <c r="L100" s="34"/>
      <c r="M100" s="4"/>
    </row>
    <row r="101" spans="1:13" ht="28.9" customHeight="1" x14ac:dyDescent="0.25">
      <c r="A101" s="85"/>
      <c r="B101" s="38"/>
      <c r="C101" s="4"/>
      <c r="D101" s="5"/>
      <c r="E101" s="5"/>
      <c r="F101" s="6"/>
      <c r="G101" s="4"/>
      <c r="H101" s="22"/>
      <c r="I101" s="4"/>
      <c r="J101" s="7"/>
      <c r="K101" s="7"/>
      <c r="L101" s="34"/>
      <c r="M101" s="4"/>
    </row>
    <row r="102" spans="1:13" ht="28.9" customHeight="1" x14ac:dyDescent="0.25">
      <c r="A102" s="85"/>
      <c r="B102" s="38"/>
      <c r="C102" s="4"/>
      <c r="D102" s="5"/>
      <c r="E102" s="5"/>
      <c r="F102" s="6"/>
      <c r="G102" s="4"/>
      <c r="H102" s="22"/>
      <c r="I102" s="4"/>
      <c r="J102" s="7"/>
      <c r="K102" s="7"/>
      <c r="L102" s="34"/>
      <c r="M102" s="4"/>
    </row>
    <row r="103" spans="1:13" ht="28.9" customHeight="1" x14ac:dyDescent="0.25">
      <c r="A103" s="85"/>
      <c r="B103" s="38"/>
      <c r="C103" s="4"/>
      <c r="D103" s="5"/>
      <c r="E103" s="5"/>
      <c r="F103" s="6"/>
      <c r="G103" s="4"/>
      <c r="H103" s="22"/>
      <c r="I103" s="4"/>
      <c r="J103" s="7"/>
      <c r="K103" s="7"/>
      <c r="L103" s="34"/>
      <c r="M103" s="4"/>
    </row>
    <row r="104" spans="1:13" ht="28.9" customHeight="1" x14ac:dyDescent="0.25">
      <c r="A104" s="85"/>
      <c r="B104" s="38"/>
      <c r="C104" s="4"/>
      <c r="D104" s="5"/>
      <c r="E104" s="5"/>
      <c r="F104" s="6"/>
      <c r="G104" s="4"/>
      <c r="H104" s="22"/>
      <c r="I104" s="4"/>
      <c r="J104" s="7"/>
      <c r="K104" s="7"/>
      <c r="L104" s="34"/>
      <c r="M104" s="4"/>
    </row>
    <row r="105" spans="1:13" ht="28.9" customHeight="1" x14ac:dyDescent="0.25">
      <c r="A105" s="85"/>
      <c r="B105" s="38"/>
      <c r="C105" s="4"/>
      <c r="D105" s="5"/>
      <c r="E105" s="5"/>
      <c r="F105" s="6"/>
      <c r="G105" s="4"/>
      <c r="H105" s="22"/>
      <c r="I105" s="4"/>
      <c r="J105" s="7"/>
      <c r="K105" s="7"/>
      <c r="L105" s="34"/>
      <c r="M105" s="4"/>
    </row>
    <row r="106" spans="1:13" ht="28.9" customHeight="1" x14ac:dyDescent="0.25">
      <c r="A106" s="85"/>
      <c r="B106" s="38"/>
      <c r="C106" s="4"/>
      <c r="D106" s="5"/>
      <c r="E106" s="5"/>
      <c r="F106" s="6"/>
      <c r="G106" s="4"/>
      <c r="H106" s="22"/>
      <c r="I106" s="4"/>
      <c r="J106" s="7"/>
      <c r="K106" s="7"/>
      <c r="L106" s="34"/>
      <c r="M106" s="4"/>
    </row>
    <row r="107" spans="1:13" ht="28.9" customHeight="1" x14ac:dyDescent="0.25">
      <c r="A107" s="85"/>
      <c r="B107" s="38"/>
      <c r="C107" s="4"/>
      <c r="D107" s="5"/>
      <c r="E107" s="5"/>
      <c r="F107" s="6"/>
      <c r="G107" s="4"/>
      <c r="H107" s="22"/>
      <c r="I107" s="4"/>
      <c r="J107" s="7"/>
      <c r="K107" s="7"/>
      <c r="L107" s="34"/>
      <c r="M107" s="4"/>
    </row>
    <row r="108" spans="1:13" ht="28.9" customHeight="1" x14ac:dyDescent="0.25">
      <c r="A108" s="85"/>
      <c r="B108" s="38"/>
      <c r="C108" s="4"/>
      <c r="D108" s="5"/>
      <c r="E108" s="5"/>
      <c r="F108" s="6"/>
      <c r="G108" s="4"/>
      <c r="H108" s="22"/>
      <c r="I108" s="4"/>
      <c r="J108" s="7"/>
      <c r="K108" s="7"/>
      <c r="L108" s="34"/>
      <c r="M108" s="4"/>
    </row>
    <row r="109" spans="1:13" ht="28.9" customHeight="1" x14ac:dyDescent="0.25">
      <c r="A109" s="85"/>
      <c r="B109" s="38"/>
      <c r="C109" s="4"/>
      <c r="D109" s="5"/>
      <c r="E109" s="5"/>
      <c r="F109" s="6"/>
      <c r="G109" s="4"/>
      <c r="H109" s="22"/>
      <c r="I109" s="4"/>
      <c r="J109" s="7"/>
      <c r="K109" s="7"/>
      <c r="L109" s="34"/>
      <c r="M109" s="4"/>
    </row>
    <row r="110" spans="1:13" ht="28.9" customHeight="1" x14ac:dyDescent="0.25">
      <c r="A110" s="85"/>
      <c r="B110" s="38"/>
      <c r="C110" s="4"/>
      <c r="D110" s="5"/>
      <c r="E110" s="5"/>
      <c r="F110" s="6"/>
      <c r="G110" s="4"/>
      <c r="H110" s="22"/>
      <c r="I110" s="4"/>
      <c r="J110" s="7"/>
      <c r="K110" s="7"/>
      <c r="L110" s="34"/>
      <c r="M110" s="4"/>
    </row>
    <row r="111" spans="1:13" ht="28.9" customHeight="1" x14ac:dyDescent="0.25">
      <c r="A111" s="85"/>
      <c r="B111" s="38"/>
      <c r="C111" s="4"/>
      <c r="D111" s="5"/>
      <c r="E111" s="5"/>
      <c r="F111" s="6"/>
      <c r="G111" s="4"/>
      <c r="H111" s="22"/>
      <c r="I111" s="4"/>
      <c r="J111" s="7"/>
      <c r="K111" s="7"/>
      <c r="L111" s="34"/>
      <c r="M111" s="4"/>
    </row>
    <row r="112" spans="1:13" ht="28.9" customHeight="1" x14ac:dyDescent="0.25">
      <c r="A112" s="85"/>
      <c r="B112" s="38"/>
      <c r="C112" s="4"/>
      <c r="D112" s="5"/>
      <c r="E112" s="5"/>
      <c r="F112" s="6"/>
      <c r="G112" s="4"/>
      <c r="H112" s="22"/>
      <c r="I112" s="4"/>
      <c r="J112" s="7"/>
      <c r="K112" s="7"/>
      <c r="L112" s="34"/>
      <c r="M112" s="4"/>
    </row>
    <row r="113" spans="1:13" ht="28.9" customHeight="1" x14ac:dyDescent="0.25">
      <c r="A113" s="85"/>
      <c r="B113" s="38"/>
      <c r="C113" s="4"/>
      <c r="D113" s="5"/>
      <c r="E113" s="5"/>
      <c r="F113" s="6"/>
      <c r="G113" s="4"/>
      <c r="H113" s="22"/>
      <c r="I113" s="4"/>
      <c r="J113" s="7"/>
      <c r="K113" s="7"/>
      <c r="L113" s="34"/>
      <c r="M113" s="4"/>
    </row>
    <row r="114" spans="1:13" ht="28.9" customHeight="1" x14ac:dyDescent="0.25">
      <c r="A114" s="85"/>
      <c r="B114" s="38"/>
      <c r="C114" s="4"/>
      <c r="D114" s="5"/>
      <c r="E114" s="5"/>
      <c r="F114" s="6"/>
      <c r="G114" s="4"/>
      <c r="H114" s="22"/>
      <c r="I114" s="4"/>
      <c r="J114" s="7"/>
      <c r="K114" s="7"/>
      <c r="L114" s="34"/>
      <c r="M114" s="4"/>
    </row>
    <row r="115" spans="1:13" ht="28.9" customHeight="1" x14ac:dyDescent="0.25">
      <c r="A115" s="85"/>
      <c r="B115" s="38"/>
      <c r="C115" s="4"/>
      <c r="D115" s="5"/>
      <c r="E115" s="5"/>
      <c r="F115" s="6"/>
      <c r="G115" s="4"/>
      <c r="H115" s="22"/>
      <c r="I115" s="4"/>
      <c r="J115" s="7"/>
      <c r="K115" s="7"/>
      <c r="L115" s="34"/>
      <c r="M115" s="4"/>
    </row>
    <row r="116" spans="1:13" ht="28.9" customHeight="1" x14ac:dyDescent="0.25">
      <c r="A116" s="85"/>
      <c r="B116" s="38"/>
      <c r="C116" s="4"/>
      <c r="D116" s="5"/>
      <c r="E116" s="5"/>
      <c r="F116" s="6"/>
      <c r="G116" s="4"/>
      <c r="H116" s="22"/>
      <c r="I116" s="4"/>
      <c r="J116" s="7"/>
      <c r="K116" s="7"/>
      <c r="L116" s="34"/>
      <c r="M116" s="4"/>
    </row>
    <row r="117" spans="1:13" ht="28.9" customHeight="1" x14ac:dyDescent="0.25">
      <c r="A117" s="85"/>
      <c r="B117" s="38"/>
      <c r="C117" s="4"/>
      <c r="D117" s="5"/>
      <c r="E117" s="5"/>
      <c r="F117" s="6"/>
      <c r="G117" s="4"/>
      <c r="H117" s="22"/>
      <c r="I117" s="4"/>
      <c r="J117" s="7"/>
      <c r="K117" s="7"/>
      <c r="L117" s="34"/>
      <c r="M117" s="4"/>
    </row>
    <row r="118" spans="1:13" ht="28.9" customHeight="1" x14ac:dyDescent="0.25">
      <c r="A118" s="85"/>
      <c r="B118" s="38"/>
      <c r="C118" s="4"/>
      <c r="D118" s="5"/>
      <c r="E118" s="5"/>
      <c r="F118" s="6"/>
      <c r="G118" s="4"/>
      <c r="H118" s="22"/>
      <c r="I118" s="4"/>
      <c r="J118" s="7"/>
      <c r="K118" s="7"/>
      <c r="L118" s="34"/>
      <c r="M118" s="4"/>
    </row>
    <row r="119" spans="1:13" ht="28.9" customHeight="1" x14ac:dyDescent="0.25">
      <c r="A119" s="85"/>
      <c r="B119" s="38"/>
      <c r="C119" s="4"/>
      <c r="D119" s="5"/>
      <c r="E119" s="5"/>
      <c r="F119" s="6"/>
      <c r="G119" s="4"/>
      <c r="H119" s="22"/>
      <c r="I119" s="4"/>
      <c r="J119" s="7"/>
      <c r="K119" s="7"/>
      <c r="L119" s="34"/>
      <c r="M119" s="4"/>
    </row>
    <row r="120" spans="1:13" ht="28.9" customHeight="1" x14ac:dyDescent="0.25">
      <c r="A120" s="85"/>
      <c r="B120" s="38"/>
      <c r="C120" s="4"/>
      <c r="D120" s="5"/>
      <c r="E120" s="5"/>
      <c r="F120" s="6"/>
      <c r="G120" s="4"/>
      <c r="H120" s="22"/>
      <c r="I120" s="4"/>
      <c r="J120" s="7"/>
      <c r="K120" s="7"/>
      <c r="L120" s="34"/>
      <c r="M120" s="4"/>
    </row>
    <row r="121" spans="1:13" ht="28.9" customHeight="1" x14ac:dyDescent="0.25">
      <c r="A121" s="85"/>
      <c r="B121" s="38"/>
      <c r="C121" s="4"/>
      <c r="D121" s="5"/>
      <c r="E121" s="5"/>
      <c r="F121" s="6"/>
      <c r="G121" s="4"/>
      <c r="H121" s="22"/>
      <c r="I121" s="4"/>
      <c r="J121" s="7"/>
      <c r="K121" s="7"/>
      <c r="L121" s="34"/>
      <c r="M121" s="4"/>
    </row>
    <row r="122" spans="1:13" ht="28.9" customHeight="1" x14ac:dyDescent="0.25">
      <c r="A122" s="85"/>
      <c r="B122" s="38"/>
      <c r="C122" s="4"/>
      <c r="D122" s="5"/>
      <c r="E122" s="5"/>
      <c r="F122" s="6"/>
      <c r="G122" s="4"/>
      <c r="H122" s="22"/>
      <c r="I122" s="4"/>
      <c r="J122" s="7"/>
      <c r="K122" s="7"/>
      <c r="L122" s="34"/>
      <c r="M122" s="4"/>
    </row>
    <row r="123" spans="1:13" ht="28.9" customHeight="1" x14ac:dyDescent="0.25">
      <c r="A123" s="85"/>
      <c r="B123" s="38"/>
      <c r="C123" s="4"/>
      <c r="D123" s="5"/>
      <c r="E123" s="5"/>
      <c r="F123" s="6"/>
      <c r="G123" s="4"/>
      <c r="H123" s="22"/>
      <c r="I123" s="4"/>
      <c r="J123" s="7"/>
      <c r="K123" s="7"/>
      <c r="L123" s="34"/>
      <c r="M123" s="4"/>
    </row>
    <row r="124" spans="1:13" ht="28.9" customHeight="1" x14ac:dyDescent="0.25">
      <c r="A124" s="85"/>
      <c r="B124" s="38"/>
      <c r="C124" s="4"/>
      <c r="D124" s="5"/>
      <c r="E124" s="5"/>
      <c r="F124" s="6"/>
      <c r="G124" s="4"/>
      <c r="H124" s="22"/>
      <c r="I124" s="4"/>
      <c r="J124" s="7"/>
      <c r="K124" s="7"/>
      <c r="L124" s="34"/>
      <c r="M124" s="4"/>
    </row>
    <row r="125" spans="1:13" ht="28.9" customHeight="1" x14ac:dyDescent="0.25">
      <c r="A125" s="85"/>
      <c r="B125" s="38"/>
      <c r="C125" s="4"/>
      <c r="D125" s="5"/>
      <c r="E125" s="5"/>
      <c r="F125" s="6"/>
      <c r="G125" s="4"/>
      <c r="H125" s="22"/>
      <c r="I125" s="4"/>
      <c r="J125" s="7"/>
      <c r="K125" s="7"/>
      <c r="L125" s="34"/>
      <c r="M125" s="4"/>
    </row>
    <row r="126" spans="1:13" ht="28.9" customHeight="1" x14ac:dyDescent="0.25">
      <c r="A126" s="85"/>
      <c r="B126" s="38"/>
      <c r="C126" s="4"/>
      <c r="D126" s="5"/>
      <c r="E126" s="5"/>
      <c r="F126" s="6"/>
      <c r="G126" s="4"/>
      <c r="H126" s="22"/>
      <c r="I126" s="4"/>
      <c r="J126" s="7"/>
      <c r="K126" s="7"/>
      <c r="L126" s="34"/>
      <c r="M126" s="4"/>
    </row>
    <row r="127" spans="1:13" ht="28.9" customHeight="1" x14ac:dyDescent="0.25">
      <c r="A127" s="85"/>
      <c r="B127" s="38"/>
      <c r="C127" s="4"/>
      <c r="D127" s="5"/>
      <c r="E127" s="5"/>
      <c r="F127" s="6"/>
      <c r="G127" s="4"/>
      <c r="H127" s="22"/>
      <c r="I127" s="4"/>
      <c r="J127" s="7"/>
      <c r="K127" s="7"/>
      <c r="L127" s="34"/>
      <c r="M127" s="4"/>
    </row>
    <row r="128" spans="1:13" ht="28.9" customHeight="1" x14ac:dyDescent="0.25">
      <c r="A128" s="85"/>
      <c r="B128" s="38"/>
      <c r="C128" s="4"/>
      <c r="D128" s="5"/>
      <c r="E128" s="5"/>
      <c r="F128" s="6"/>
      <c r="G128" s="4"/>
      <c r="H128" s="22"/>
      <c r="I128" s="4"/>
      <c r="J128" s="7"/>
      <c r="K128" s="7"/>
      <c r="L128" s="34"/>
      <c r="M128" s="4"/>
    </row>
    <row r="129" spans="1:13" ht="28.9" customHeight="1" x14ac:dyDescent="0.25">
      <c r="A129" s="85"/>
      <c r="B129" s="38"/>
      <c r="C129" s="4"/>
      <c r="D129" s="5"/>
      <c r="E129" s="5"/>
      <c r="F129" s="6"/>
      <c r="G129" s="4"/>
      <c r="H129" s="22"/>
      <c r="I129" s="4"/>
      <c r="J129" s="7"/>
      <c r="K129" s="7"/>
      <c r="L129" s="34"/>
      <c r="M129" s="4"/>
    </row>
    <row r="130" spans="1:13" ht="28.9" customHeight="1" x14ac:dyDescent="0.25">
      <c r="A130" s="85"/>
      <c r="B130" s="38"/>
      <c r="C130" s="4"/>
      <c r="D130" s="5"/>
      <c r="E130" s="5"/>
      <c r="F130" s="6"/>
      <c r="G130" s="4"/>
      <c r="H130" s="22"/>
      <c r="I130" s="4"/>
      <c r="J130" s="7"/>
      <c r="K130" s="7"/>
      <c r="L130" s="34"/>
      <c r="M130" s="4"/>
    </row>
    <row r="131" spans="1:13" ht="28.9" customHeight="1" x14ac:dyDescent="0.25">
      <c r="A131" s="85"/>
      <c r="B131" s="38"/>
      <c r="C131" s="4"/>
      <c r="D131" s="5"/>
      <c r="E131" s="5"/>
      <c r="F131" s="6"/>
      <c r="G131" s="4"/>
      <c r="H131" s="22"/>
      <c r="I131" s="4"/>
      <c r="J131" s="7"/>
      <c r="K131" s="7"/>
      <c r="L131" s="34"/>
      <c r="M131" s="4"/>
    </row>
    <row r="132" spans="1:13" ht="28.9" customHeight="1" x14ac:dyDescent="0.25">
      <c r="A132" s="85"/>
      <c r="B132" s="38"/>
      <c r="C132" s="4"/>
      <c r="D132" s="5"/>
      <c r="E132" s="5"/>
      <c r="F132" s="6"/>
      <c r="G132" s="4"/>
      <c r="H132" s="22"/>
      <c r="I132" s="4"/>
      <c r="J132" s="7"/>
      <c r="K132" s="7"/>
      <c r="L132" s="34"/>
      <c r="M132" s="4"/>
    </row>
    <row r="133" spans="1:13" ht="28.9" customHeight="1" x14ac:dyDescent="0.25">
      <c r="A133" s="85"/>
      <c r="B133" s="38"/>
      <c r="C133" s="4"/>
      <c r="D133" s="5"/>
      <c r="E133" s="5"/>
      <c r="F133" s="6"/>
      <c r="G133" s="4"/>
      <c r="H133" s="22"/>
      <c r="I133" s="4"/>
      <c r="J133" s="7"/>
      <c r="K133" s="7"/>
      <c r="L133" s="34"/>
      <c r="M133" s="4"/>
    </row>
    <row r="134" spans="1:13" ht="28.9" customHeight="1" x14ac:dyDescent="0.25">
      <c r="A134" s="85"/>
      <c r="B134" s="38"/>
      <c r="C134" s="4"/>
      <c r="D134" s="5"/>
      <c r="E134" s="5"/>
      <c r="F134" s="6"/>
      <c r="G134" s="4"/>
      <c r="H134" s="22"/>
      <c r="I134" s="4"/>
      <c r="J134" s="7"/>
      <c r="K134" s="7"/>
      <c r="L134" s="34"/>
      <c r="M134" s="4"/>
    </row>
    <row r="135" spans="1:13" ht="28.9" customHeight="1" x14ac:dyDescent="0.25">
      <c r="A135" s="85"/>
      <c r="B135" s="38"/>
      <c r="C135" s="4"/>
      <c r="D135" s="5"/>
      <c r="E135" s="5"/>
      <c r="F135" s="6"/>
      <c r="G135" s="4"/>
      <c r="H135" s="22"/>
      <c r="I135" s="4"/>
      <c r="J135" s="7"/>
      <c r="K135" s="7"/>
      <c r="L135" s="34"/>
      <c r="M135" s="4"/>
    </row>
    <row r="136" spans="1:13" ht="28.9" customHeight="1" x14ac:dyDescent="0.25">
      <c r="A136" s="85"/>
      <c r="B136" s="38"/>
      <c r="C136" s="4"/>
      <c r="D136" s="5"/>
      <c r="E136" s="5"/>
      <c r="F136" s="6"/>
      <c r="G136" s="4"/>
      <c r="H136" s="22"/>
      <c r="I136" s="4"/>
      <c r="J136" s="7"/>
      <c r="K136" s="7"/>
      <c r="L136" s="34"/>
      <c r="M136" s="4"/>
    </row>
    <row r="137" spans="1:13" ht="28.9" customHeight="1" x14ac:dyDescent="0.25">
      <c r="A137" s="85"/>
      <c r="B137" s="38"/>
      <c r="C137" s="4"/>
      <c r="D137" s="5"/>
      <c r="E137" s="5"/>
      <c r="F137" s="6"/>
      <c r="G137" s="4"/>
      <c r="H137" s="22"/>
      <c r="I137" s="4"/>
      <c r="J137" s="7"/>
      <c r="K137" s="7"/>
      <c r="L137" s="34"/>
      <c r="M137" s="4"/>
    </row>
    <row r="138" spans="1:13" ht="28.9" customHeight="1" x14ac:dyDescent="0.25">
      <c r="A138" s="85"/>
      <c r="B138" s="38"/>
      <c r="C138" s="4"/>
      <c r="D138" s="5"/>
      <c r="E138" s="5"/>
      <c r="F138" s="6"/>
      <c r="G138" s="4"/>
      <c r="H138" s="22"/>
      <c r="I138" s="4"/>
      <c r="J138" s="7"/>
      <c r="K138" s="7"/>
      <c r="L138" s="34"/>
      <c r="M138" s="4"/>
    </row>
    <row r="139" spans="1:13" ht="28.9" customHeight="1" x14ac:dyDescent="0.25">
      <c r="A139" s="85"/>
      <c r="B139" s="38"/>
      <c r="C139" s="4"/>
      <c r="D139" s="5"/>
      <c r="E139" s="5"/>
      <c r="F139" s="6"/>
      <c r="G139" s="4"/>
      <c r="H139" s="22"/>
      <c r="I139" s="4"/>
      <c r="J139" s="7"/>
      <c r="K139" s="7"/>
      <c r="L139" s="34"/>
      <c r="M139" s="4"/>
    </row>
    <row r="140" spans="1:13" ht="28.9" customHeight="1" x14ac:dyDescent="0.25">
      <c r="A140" s="85"/>
      <c r="B140" s="38"/>
      <c r="C140" s="4"/>
      <c r="D140" s="5"/>
      <c r="E140" s="5"/>
      <c r="F140" s="6"/>
      <c r="G140" s="4"/>
      <c r="H140" s="22"/>
      <c r="I140" s="4"/>
      <c r="J140" s="7"/>
      <c r="K140" s="7"/>
      <c r="L140" s="34"/>
      <c r="M140" s="4"/>
    </row>
    <row r="141" spans="1:13" ht="28.9" customHeight="1" x14ac:dyDescent="0.25">
      <c r="A141" s="85"/>
      <c r="B141" s="38"/>
      <c r="C141" s="4"/>
      <c r="D141" s="5"/>
      <c r="E141" s="5"/>
      <c r="F141" s="6"/>
      <c r="G141" s="4"/>
      <c r="H141" s="22"/>
      <c r="I141" s="4"/>
      <c r="J141" s="7"/>
      <c r="K141" s="7"/>
      <c r="L141" s="34"/>
      <c r="M141" s="4"/>
    </row>
    <row r="142" spans="1:13" ht="28.9" customHeight="1" x14ac:dyDescent="0.25">
      <c r="A142" s="85"/>
      <c r="B142" s="38"/>
      <c r="C142" s="4"/>
      <c r="D142" s="5"/>
      <c r="E142" s="5"/>
      <c r="F142" s="6"/>
      <c r="G142" s="4"/>
      <c r="H142" s="22"/>
      <c r="I142" s="4"/>
      <c r="J142" s="7"/>
      <c r="K142" s="7"/>
      <c r="L142" s="34"/>
      <c r="M142" s="4"/>
    </row>
    <row r="143" spans="1:13" ht="28.9" customHeight="1" x14ac:dyDescent="0.25">
      <c r="A143" s="85"/>
      <c r="B143" s="38"/>
      <c r="C143" s="4"/>
      <c r="D143" s="5"/>
      <c r="E143" s="5"/>
      <c r="F143" s="6"/>
      <c r="G143" s="4"/>
      <c r="H143" s="22"/>
      <c r="I143" s="4"/>
      <c r="J143" s="7"/>
      <c r="K143" s="7"/>
      <c r="L143" s="34"/>
      <c r="M143" s="4"/>
    </row>
    <row r="144" spans="1:13" ht="28.9" customHeight="1" x14ac:dyDescent="0.25">
      <c r="A144" s="85"/>
      <c r="B144" s="38"/>
      <c r="C144" s="4"/>
      <c r="D144" s="5"/>
      <c r="E144" s="5"/>
      <c r="F144" s="6"/>
      <c r="G144" s="4"/>
      <c r="H144" s="22"/>
      <c r="I144" s="4"/>
      <c r="J144" s="7"/>
      <c r="K144" s="7"/>
      <c r="L144" s="34"/>
      <c r="M144" s="4"/>
    </row>
    <row r="145" spans="1:13" ht="28.9" customHeight="1" x14ac:dyDescent="0.25">
      <c r="A145" s="85"/>
      <c r="B145" s="38"/>
      <c r="C145" s="4"/>
      <c r="D145" s="5"/>
      <c r="E145" s="5"/>
      <c r="F145" s="6"/>
      <c r="G145" s="4"/>
      <c r="H145" s="22"/>
      <c r="I145" s="4"/>
      <c r="J145" s="7"/>
      <c r="K145" s="7"/>
      <c r="L145" s="34"/>
      <c r="M145" s="4"/>
    </row>
  </sheetData>
  <sheetProtection algorithmName="SHA-512" hashValue="oxAJlGdb63Hg0LczmgZWDvEzFaPciJtNg1fhmO5+cJQk67t95rAMHRKd0ujSIpMgues/Kvwihz7c1iPjLdYLDw==" saltValue="G3vkIkiOyH8G0t7nVZYJ9A==" spinCount="100000" sheet="1" selectLockedCells="1" sort="0" autoFilter="0" selectUnlockedCells="1"/>
  <dataValidations count="3">
    <dataValidation type="list" allowBlank="1" showErrorMessage="1" sqref="I2">
      <formula1>$J$139:$J$200</formula1>
    </dataValidation>
    <dataValidation type="textLength" allowBlank="1" showInputMessage="1" showErrorMessage="1" error="This cell is limited to 95 characters.  Please revise your entry.  Thank you." sqref="G3:G73 G74:G145">
      <formula1>1</formula1>
      <formula2>95</formula2>
    </dataValidation>
    <dataValidation type="list" allowBlank="1" showInputMessage="1" showErrorMessage="1" sqref="K3:K145 H3:I145">
      <formula1>#REF!</formula1>
    </dataValidation>
  </dataValidations>
  <pageMargins left="0.7" right="0.7" top="0.75" bottom="0.75" header="0.3" footer="0.3"/>
  <pageSetup scale="5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1"/>
  <sheetViews>
    <sheetView zoomScale="85" zoomScaleNormal="85" workbookViewId="0">
      <selection activeCell="N1" sqref="N1:N1048576"/>
    </sheetView>
  </sheetViews>
  <sheetFormatPr defaultRowHeight="15" x14ac:dyDescent="0.25"/>
  <cols>
    <col min="1" max="1" width="12.85546875" customWidth="1"/>
    <col min="2" max="2" width="17.140625" customWidth="1"/>
    <col min="3" max="3" width="17" customWidth="1"/>
    <col min="4" max="4" width="14.42578125" customWidth="1"/>
    <col min="5" max="5" width="14.140625" customWidth="1"/>
    <col min="6" max="6" width="11.140625" customWidth="1"/>
    <col min="7" max="7" width="39.140625" customWidth="1"/>
    <col min="8" max="8" width="10.85546875" customWidth="1"/>
    <col min="9" max="9" width="15.140625" customWidth="1"/>
    <col min="10" max="10" width="10.7109375" customWidth="1"/>
    <col min="12" max="12" width="15.42578125" customWidth="1"/>
    <col min="13" max="13" width="11.7109375" customWidth="1"/>
  </cols>
  <sheetData>
    <row r="1" spans="1:13" ht="33.75" x14ac:dyDescent="0.25">
      <c r="A1" s="52" t="s">
        <v>210</v>
      </c>
      <c r="B1" s="36"/>
      <c r="C1" s="9"/>
      <c r="D1" s="10"/>
      <c r="E1" s="10"/>
      <c r="F1" s="11"/>
      <c r="G1" s="12"/>
      <c r="H1" s="1"/>
      <c r="I1" s="13"/>
      <c r="J1" s="14"/>
      <c r="K1" s="14"/>
      <c r="L1" s="32"/>
      <c r="M1" s="1"/>
    </row>
    <row r="2" spans="1:13" ht="30" x14ac:dyDescent="0.25">
      <c r="A2" s="53" t="s">
        <v>0</v>
      </c>
      <c r="B2" s="37" t="s">
        <v>2</v>
      </c>
      <c r="C2" s="16" t="s">
        <v>1</v>
      </c>
      <c r="D2" s="17" t="s">
        <v>45</v>
      </c>
      <c r="E2" s="17" t="s">
        <v>46</v>
      </c>
      <c r="F2" s="17" t="s">
        <v>53</v>
      </c>
      <c r="G2" s="16" t="s">
        <v>47</v>
      </c>
      <c r="H2" s="16" t="s">
        <v>19</v>
      </c>
      <c r="I2" s="16" t="s">
        <v>3</v>
      </c>
      <c r="J2" s="18" t="s">
        <v>4</v>
      </c>
      <c r="K2" s="18" t="s">
        <v>16</v>
      </c>
      <c r="L2" s="33" t="s">
        <v>17</v>
      </c>
      <c r="M2" s="16" t="s">
        <v>18</v>
      </c>
    </row>
    <row r="3" spans="1:13" ht="28.9" customHeight="1" x14ac:dyDescent="0.25">
      <c r="A3" s="82">
        <v>6396</v>
      </c>
      <c r="B3" s="86" t="s">
        <v>807</v>
      </c>
      <c r="C3" s="3" t="s">
        <v>808</v>
      </c>
      <c r="D3" s="87">
        <v>42156</v>
      </c>
      <c r="E3" s="87">
        <v>42163</v>
      </c>
      <c r="F3" s="88"/>
      <c r="G3" s="3" t="s">
        <v>842</v>
      </c>
      <c r="H3" s="89" t="s">
        <v>6</v>
      </c>
      <c r="I3" s="3" t="s">
        <v>41</v>
      </c>
      <c r="J3" s="90"/>
      <c r="K3" s="90"/>
      <c r="L3" s="91">
        <f>0.5+0.25</f>
        <v>0.75</v>
      </c>
      <c r="M3" s="3"/>
    </row>
    <row r="4" spans="1:13" ht="28.9" customHeight="1" x14ac:dyDescent="0.25">
      <c r="A4" s="82">
        <v>6397</v>
      </c>
      <c r="B4" s="86" t="s">
        <v>633</v>
      </c>
      <c r="C4" s="3"/>
      <c r="D4" s="87">
        <v>42156</v>
      </c>
      <c r="E4" s="87">
        <v>42193</v>
      </c>
      <c r="F4" s="88">
        <v>42184</v>
      </c>
      <c r="G4" s="3" t="s">
        <v>634</v>
      </c>
      <c r="H4" s="89" t="s">
        <v>5</v>
      </c>
      <c r="I4" s="3" t="s">
        <v>39</v>
      </c>
      <c r="J4" s="90">
        <f>922.25+30.7</f>
        <v>952.95</v>
      </c>
      <c r="K4" s="90"/>
      <c r="L4" s="91">
        <f>122.75+3</f>
        <v>125.75</v>
      </c>
      <c r="M4" s="3">
        <f>11.25+4</f>
        <v>15.25</v>
      </c>
    </row>
    <row r="5" spans="1:13" ht="28.9" customHeight="1" x14ac:dyDescent="0.25">
      <c r="A5" s="82">
        <v>6398</v>
      </c>
      <c r="B5" s="86" t="s">
        <v>119</v>
      </c>
      <c r="C5" s="3" t="s">
        <v>124</v>
      </c>
      <c r="D5" s="87">
        <v>42156</v>
      </c>
      <c r="E5" s="87">
        <v>42163</v>
      </c>
      <c r="F5" s="88"/>
      <c r="G5" s="3" t="s">
        <v>843</v>
      </c>
      <c r="H5" s="89" t="s">
        <v>9</v>
      </c>
      <c r="I5" s="3" t="s">
        <v>41</v>
      </c>
      <c r="J5" s="90"/>
      <c r="K5" s="90"/>
      <c r="L5" s="91">
        <f>1+0.25</f>
        <v>1.25</v>
      </c>
      <c r="M5" s="3"/>
    </row>
    <row r="6" spans="1:13" ht="28.9" customHeight="1" x14ac:dyDescent="0.25">
      <c r="A6" s="83">
        <v>6399</v>
      </c>
      <c r="B6" s="86" t="s">
        <v>844</v>
      </c>
      <c r="C6" s="3" t="s">
        <v>845</v>
      </c>
      <c r="D6" s="87">
        <v>42156</v>
      </c>
      <c r="E6" s="87">
        <v>42163</v>
      </c>
      <c r="F6" s="88"/>
      <c r="G6" s="3" t="s">
        <v>846</v>
      </c>
      <c r="H6" s="89"/>
      <c r="I6" s="3" t="s">
        <v>37</v>
      </c>
      <c r="J6" s="90"/>
      <c r="K6" s="90"/>
      <c r="L6" s="91">
        <v>0.25</v>
      </c>
      <c r="M6" s="3"/>
    </row>
    <row r="7" spans="1:13" ht="28.9" customHeight="1" x14ac:dyDescent="0.25">
      <c r="A7" s="81">
        <v>6400</v>
      </c>
      <c r="B7" s="86" t="s">
        <v>625</v>
      </c>
      <c r="C7" s="3"/>
      <c r="D7" s="87">
        <v>42156</v>
      </c>
      <c r="E7" s="87">
        <v>42163</v>
      </c>
      <c r="F7" s="88"/>
      <c r="G7" s="3" t="s">
        <v>847</v>
      </c>
      <c r="H7" s="89" t="s">
        <v>23</v>
      </c>
      <c r="I7" s="3" t="s">
        <v>39</v>
      </c>
      <c r="J7" s="90">
        <v>17.39</v>
      </c>
      <c r="K7" s="90"/>
      <c r="L7" s="91">
        <f>1+0.25</f>
        <v>1.25</v>
      </c>
      <c r="M7" s="3"/>
    </row>
    <row r="8" spans="1:13" ht="28.9" customHeight="1" x14ac:dyDescent="0.25">
      <c r="A8" s="81">
        <v>6401</v>
      </c>
      <c r="B8" s="86" t="s">
        <v>625</v>
      </c>
      <c r="C8" s="3"/>
      <c r="D8" s="87">
        <v>42156</v>
      </c>
      <c r="E8" s="87">
        <v>42163</v>
      </c>
      <c r="F8" s="88"/>
      <c r="G8" s="3" t="s">
        <v>848</v>
      </c>
      <c r="H8" s="89" t="s">
        <v>23</v>
      </c>
      <c r="I8" s="3" t="s">
        <v>41</v>
      </c>
      <c r="J8" s="90"/>
      <c r="K8" s="90"/>
      <c r="L8" s="91">
        <f>1.5+0.25</f>
        <v>1.75</v>
      </c>
      <c r="M8" s="3"/>
    </row>
    <row r="9" spans="1:13" ht="28.9" customHeight="1" x14ac:dyDescent="0.25">
      <c r="A9" s="81">
        <v>6402</v>
      </c>
      <c r="B9" s="86" t="s">
        <v>625</v>
      </c>
      <c r="C9" s="3"/>
      <c r="D9" s="87">
        <v>42156</v>
      </c>
      <c r="E9" s="87">
        <v>42163</v>
      </c>
      <c r="F9" s="88"/>
      <c r="G9" s="3" t="s">
        <v>849</v>
      </c>
      <c r="H9" s="89" t="s">
        <v>23</v>
      </c>
      <c r="I9" s="3" t="s">
        <v>39</v>
      </c>
      <c r="J9" s="90"/>
      <c r="K9" s="90"/>
      <c r="L9" s="91">
        <f>0.5+0.25</f>
        <v>0.75</v>
      </c>
      <c r="M9" s="3"/>
    </row>
    <row r="10" spans="1:13" ht="28.9" customHeight="1" x14ac:dyDescent="0.25">
      <c r="A10" s="81">
        <v>6403</v>
      </c>
      <c r="B10" s="86" t="s">
        <v>625</v>
      </c>
      <c r="C10" s="3"/>
      <c r="D10" s="87">
        <v>42156</v>
      </c>
      <c r="E10" s="87">
        <v>42163</v>
      </c>
      <c r="F10" s="88"/>
      <c r="G10" s="3" t="s">
        <v>850</v>
      </c>
      <c r="H10" s="89" t="s">
        <v>23</v>
      </c>
      <c r="I10" s="3" t="s">
        <v>37</v>
      </c>
      <c r="J10" s="90"/>
      <c r="K10" s="90"/>
      <c r="L10" s="91">
        <f>1+0.25</f>
        <v>1.25</v>
      </c>
      <c r="M10" s="3"/>
    </row>
    <row r="11" spans="1:13" ht="28.9" customHeight="1" x14ac:dyDescent="0.25">
      <c r="A11" s="81">
        <v>6404</v>
      </c>
      <c r="B11" s="86" t="s">
        <v>625</v>
      </c>
      <c r="C11" s="3"/>
      <c r="D11" s="87">
        <v>42156</v>
      </c>
      <c r="E11" s="87">
        <v>42163</v>
      </c>
      <c r="F11" s="88"/>
      <c r="G11" s="3" t="s">
        <v>851</v>
      </c>
      <c r="H11" s="89" t="s">
        <v>23</v>
      </c>
      <c r="I11" s="3" t="s">
        <v>37</v>
      </c>
      <c r="J11" s="90"/>
      <c r="K11" s="90"/>
      <c r="L11" s="91">
        <f>1+0.25</f>
        <v>1.25</v>
      </c>
      <c r="M11" s="3"/>
    </row>
    <row r="12" spans="1:13" ht="28.9" customHeight="1" x14ac:dyDescent="0.25">
      <c r="A12" s="83">
        <v>6405</v>
      </c>
      <c r="B12" s="86" t="s">
        <v>440</v>
      </c>
      <c r="C12" s="3" t="s">
        <v>495</v>
      </c>
      <c r="D12" s="87">
        <v>42156</v>
      </c>
      <c r="E12" s="87">
        <v>42193</v>
      </c>
      <c r="F12" s="88">
        <v>42184</v>
      </c>
      <c r="G12" s="3" t="s">
        <v>852</v>
      </c>
      <c r="H12" s="89" t="s">
        <v>6</v>
      </c>
      <c r="I12" s="3" t="s">
        <v>39</v>
      </c>
      <c r="J12" s="90">
        <v>10.34</v>
      </c>
      <c r="K12" s="90"/>
      <c r="L12" s="91">
        <f>3+0.75</f>
        <v>3.75</v>
      </c>
      <c r="M12" s="3"/>
    </row>
    <row r="13" spans="1:13" ht="28.9" customHeight="1" x14ac:dyDescent="0.25">
      <c r="A13" s="81">
        <v>6406</v>
      </c>
      <c r="B13" s="86" t="s">
        <v>798</v>
      </c>
      <c r="C13" s="3" t="s">
        <v>799</v>
      </c>
      <c r="D13" s="87">
        <v>42156</v>
      </c>
      <c r="E13" s="87">
        <v>42193</v>
      </c>
      <c r="F13" s="88">
        <v>42184</v>
      </c>
      <c r="G13" s="3" t="s">
        <v>853</v>
      </c>
      <c r="H13" s="89" t="s">
        <v>8</v>
      </c>
      <c r="I13" s="3" t="s">
        <v>39</v>
      </c>
      <c r="J13" s="90">
        <v>10.34</v>
      </c>
      <c r="K13" s="90"/>
      <c r="L13" s="91">
        <f>17.5+2</f>
        <v>19.5</v>
      </c>
      <c r="M13" s="3"/>
    </row>
    <row r="14" spans="1:13" ht="28.9" customHeight="1" x14ac:dyDescent="0.25">
      <c r="A14" s="82">
        <v>6407</v>
      </c>
      <c r="B14" s="86" t="s">
        <v>854</v>
      </c>
      <c r="C14" s="3"/>
      <c r="D14" s="87">
        <v>42157</v>
      </c>
      <c r="E14" s="87">
        <v>42164</v>
      </c>
      <c r="F14" s="88"/>
      <c r="G14" s="3" t="s">
        <v>855</v>
      </c>
      <c r="H14" s="89" t="s">
        <v>6</v>
      </c>
      <c r="I14" s="3" t="s">
        <v>41</v>
      </c>
      <c r="J14" s="90"/>
      <c r="K14" s="90"/>
      <c r="L14" s="91">
        <v>0.5</v>
      </c>
      <c r="M14" s="3"/>
    </row>
    <row r="15" spans="1:13" ht="28.9" customHeight="1" x14ac:dyDescent="0.25">
      <c r="A15" s="81">
        <v>6408</v>
      </c>
      <c r="B15" s="86" t="s">
        <v>440</v>
      </c>
      <c r="C15" s="3" t="s">
        <v>495</v>
      </c>
      <c r="D15" s="87">
        <v>42157</v>
      </c>
      <c r="E15" s="87">
        <v>42194</v>
      </c>
      <c r="F15" s="88">
        <v>42185</v>
      </c>
      <c r="G15" s="3" t="s">
        <v>856</v>
      </c>
      <c r="H15" s="89" t="s">
        <v>8</v>
      </c>
      <c r="I15" s="3" t="s">
        <v>39</v>
      </c>
      <c r="J15" s="90"/>
      <c r="K15" s="90"/>
      <c r="L15" s="91">
        <f>5.75+0.75</f>
        <v>6.5</v>
      </c>
      <c r="M15" s="3"/>
    </row>
    <row r="16" spans="1:13" ht="28.9" customHeight="1" x14ac:dyDescent="0.25">
      <c r="A16" s="81">
        <v>6409</v>
      </c>
      <c r="B16" s="86" t="s">
        <v>857</v>
      </c>
      <c r="C16" s="3" t="s">
        <v>858</v>
      </c>
      <c r="D16" s="87">
        <v>42157</v>
      </c>
      <c r="E16" s="87">
        <v>42164</v>
      </c>
      <c r="F16" s="88"/>
      <c r="G16" s="3" t="s">
        <v>859</v>
      </c>
      <c r="H16" s="89" t="s">
        <v>25</v>
      </c>
      <c r="I16" s="3" t="s">
        <v>41</v>
      </c>
      <c r="J16" s="90"/>
      <c r="K16" s="90"/>
      <c r="L16" s="91">
        <v>0.5</v>
      </c>
      <c r="M16" s="3"/>
    </row>
    <row r="17" spans="1:13" ht="28.9" customHeight="1" x14ac:dyDescent="0.25">
      <c r="A17" s="82">
        <v>6410</v>
      </c>
      <c r="B17" s="86" t="s">
        <v>860</v>
      </c>
      <c r="C17" s="3" t="s">
        <v>861</v>
      </c>
      <c r="D17" s="87">
        <v>42158</v>
      </c>
      <c r="E17" s="87">
        <v>42195</v>
      </c>
      <c r="F17" s="88">
        <v>42186</v>
      </c>
      <c r="G17" s="3" t="s">
        <v>862</v>
      </c>
      <c r="H17" s="89" t="s">
        <v>52</v>
      </c>
      <c r="I17" s="3" t="s">
        <v>39</v>
      </c>
      <c r="J17" s="90"/>
      <c r="K17" s="90"/>
      <c r="L17" s="91">
        <f>1+0.5</f>
        <v>1.5</v>
      </c>
      <c r="M17" s="3"/>
    </row>
    <row r="18" spans="1:13" ht="28.9" customHeight="1" x14ac:dyDescent="0.25">
      <c r="A18" s="81">
        <v>6411</v>
      </c>
      <c r="B18" s="86" t="s">
        <v>857</v>
      </c>
      <c r="C18" s="3" t="s">
        <v>858</v>
      </c>
      <c r="D18" s="87">
        <v>42158</v>
      </c>
      <c r="E18" s="87">
        <v>42165</v>
      </c>
      <c r="F18" s="88"/>
      <c r="G18" s="3" t="s">
        <v>863</v>
      </c>
      <c r="H18" s="89" t="s">
        <v>25</v>
      </c>
      <c r="I18" s="3" t="s">
        <v>41</v>
      </c>
      <c r="J18" s="90"/>
      <c r="K18" s="90"/>
      <c r="L18" s="91">
        <v>0.5</v>
      </c>
      <c r="M18" s="3"/>
    </row>
    <row r="19" spans="1:13" ht="28.9" customHeight="1" x14ac:dyDescent="0.25">
      <c r="A19" s="82">
        <v>6412</v>
      </c>
      <c r="B19" s="86" t="s">
        <v>773</v>
      </c>
      <c r="C19" s="3" t="s">
        <v>774</v>
      </c>
      <c r="D19" s="87">
        <v>42158</v>
      </c>
      <c r="E19" s="87">
        <v>42165</v>
      </c>
      <c r="F19" s="88"/>
      <c r="G19" s="3" t="s">
        <v>777</v>
      </c>
      <c r="H19" s="89" t="s">
        <v>23</v>
      </c>
      <c r="I19" s="3" t="s">
        <v>41</v>
      </c>
      <c r="J19" s="90"/>
      <c r="K19" s="90"/>
      <c r="L19" s="91">
        <v>0.25</v>
      </c>
      <c r="M19" s="3"/>
    </row>
    <row r="20" spans="1:13" ht="28.9" customHeight="1" x14ac:dyDescent="0.25">
      <c r="A20" s="82">
        <v>6413</v>
      </c>
      <c r="B20" s="86" t="s">
        <v>119</v>
      </c>
      <c r="C20" s="3" t="s">
        <v>124</v>
      </c>
      <c r="D20" s="87">
        <v>42159</v>
      </c>
      <c r="E20" s="87">
        <v>42166</v>
      </c>
      <c r="F20" s="88"/>
      <c r="G20" s="3" t="s">
        <v>864</v>
      </c>
      <c r="H20" s="89" t="s">
        <v>8</v>
      </c>
      <c r="I20" s="3" t="s">
        <v>41</v>
      </c>
      <c r="J20" s="90"/>
      <c r="K20" s="90"/>
      <c r="L20" s="91">
        <f>2.25+0.25</f>
        <v>2.5</v>
      </c>
      <c r="M20" s="3"/>
    </row>
    <row r="21" spans="1:13" ht="28.9" customHeight="1" x14ac:dyDescent="0.25">
      <c r="A21" s="83">
        <v>6414</v>
      </c>
      <c r="B21" s="86" t="s">
        <v>393</v>
      </c>
      <c r="C21" s="3" t="s">
        <v>397</v>
      </c>
      <c r="D21" s="87">
        <v>42159</v>
      </c>
      <c r="E21" s="87">
        <v>42166</v>
      </c>
      <c r="F21" s="88"/>
      <c r="G21" s="3" t="s">
        <v>865</v>
      </c>
      <c r="H21" s="89" t="s">
        <v>20</v>
      </c>
      <c r="I21" s="3" t="s">
        <v>37</v>
      </c>
      <c r="J21" s="90"/>
      <c r="K21" s="90"/>
      <c r="L21" s="91">
        <v>0.5</v>
      </c>
      <c r="M21" s="3"/>
    </row>
    <row r="22" spans="1:13" ht="28.9" customHeight="1" x14ac:dyDescent="0.25">
      <c r="A22" s="81">
        <v>6415</v>
      </c>
      <c r="B22" s="86" t="s">
        <v>866</v>
      </c>
      <c r="C22" s="3"/>
      <c r="D22" s="87">
        <v>42159</v>
      </c>
      <c r="E22" s="87">
        <v>42166</v>
      </c>
      <c r="F22" s="88"/>
      <c r="G22" s="3" t="s">
        <v>867</v>
      </c>
      <c r="H22" s="89" t="s">
        <v>24</v>
      </c>
      <c r="I22" s="3" t="s">
        <v>41</v>
      </c>
      <c r="J22" s="90"/>
      <c r="K22" s="90"/>
      <c r="L22" s="91">
        <v>0.5</v>
      </c>
      <c r="M22" s="3"/>
    </row>
    <row r="23" spans="1:13" ht="28.9" customHeight="1" x14ac:dyDescent="0.25">
      <c r="A23" s="83">
        <v>6416</v>
      </c>
      <c r="B23" s="86" t="s">
        <v>868</v>
      </c>
      <c r="C23" s="3" t="s">
        <v>869</v>
      </c>
      <c r="D23" s="87">
        <v>42159</v>
      </c>
      <c r="E23" s="87">
        <v>42198</v>
      </c>
      <c r="F23" s="88">
        <v>42187</v>
      </c>
      <c r="G23" s="3" t="s">
        <v>872</v>
      </c>
      <c r="H23" s="89" t="s">
        <v>6</v>
      </c>
      <c r="I23" s="3" t="s">
        <v>39</v>
      </c>
      <c r="J23" s="90"/>
      <c r="K23" s="90"/>
      <c r="L23" s="91">
        <f>0.5+0.25</f>
        <v>0.75</v>
      </c>
      <c r="M23" s="3">
        <v>0.5</v>
      </c>
    </row>
    <row r="24" spans="1:13" ht="28.9" customHeight="1" x14ac:dyDescent="0.25">
      <c r="A24" s="82">
        <v>6417</v>
      </c>
      <c r="B24" s="86" t="s">
        <v>870</v>
      </c>
      <c r="C24" s="3" t="s">
        <v>871</v>
      </c>
      <c r="D24" s="87">
        <v>42159</v>
      </c>
      <c r="E24" s="87">
        <v>42166</v>
      </c>
      <c r="F24" s="88"/>
      <c r="G24" s="3" t="s">
        <v>873</v>
      </c>
      <c r="H24" s="89" t="s">
        <v>23</v>
      </c>
      <c r="I24" s="3" t="s">
        <v>39</v>
      </c>
      <c r="J24" s="90"/>
      <c r="K24" s="90"/>
      <c r="L24" s="91">
        <f>0.5+0.25</f>
        <v>0.75</v>
      </c>
      <c r="M24" s="3">
        <v>0.25</v>
      </c>
    </row>
    <row r="25" spans="1:13" ht="28.9" customHeight="1" x14ac:dyDescent="0.25">
      <c r="A25" s="81">
        <v>6418</v>
      </c>
      <c r="B25" s="86" t="s">
        <v>897</v>
      </c>
      <c r="C25" s="3" t="s">
        <v>808</v>
      </c>
      <c r="D25" s="87">
        <v>42160</v>
      </c>
      <c r="E25" s="87">
        <v>42167</v>
      </c>
      <c r="F25" s="88"/>
      <c r="G25" s="3" t="s">
        <v>874</v>
      </c>
      <c r="H25" s="89" t="s">
        <v>25</v>
      </c>
      <c r="I25" s="3" t="s">
        <v>41</v>
      </c>
      <c r="J25" s="90"/>
      <c r="K25" s="90"/>
      <c r="L25" s="91">
        <v>0.5</v>
      </c>
      <c r="M25" s="3"/>
    </row>
    <row r="26" spans="1:13" ht="28.9" customHeight="1" x14ac:dyDescent="0.25">
      <c r="A26" s="81">
        <v>6419</v>
      </c>
      <c r="B26" s="86" t="s">
        <v>540</v>
      </c>
      <c r="C26" s="3" t="s">
        <v>875</v>
      </c>
      <c r="D26" s="87">
        <v>42160</v>
      </c>
      <c r="E26" s="87">
        <v>42167</v>
      </c>
      <c r="F26" s="88"/>
      <c r="G26" s="3" t="s">
        <v>877</v>
      </c>
      <c r="H26" s="89" t="s">
        <v>25</v>
      </c>
      <c r="I26" s="3" t="s">
        <v>41</v>
      </c>
      <c r="J26" s="90"/>
      <c r="K26" s="90"/>
      <c r="L26" s="91">
        <f>0.25+0.25</f>
        <v>0.5</v>
      </c>
      <c r="M26" s="3"/>
    </row>
    <row r="27" spans="1:13" ht="28.9" customHeight="1" x14ac:dyDescent="0.25">
      <c r="A27" s="82">
        <v>6420</v>
      </c>
      <c r="B27" s="86" t="s">
        <v>876</v>
      </c>
      <c r="C27" s="3"/>
      <c r="D27" s="87">
        <v>42160</v>
      </c>
      <c r="E27" s="87">
        <v>42167</v>
      </c>
      <c r="F27" s="88"/>
      <c r="G27" s="3" t="s">
        <v>878</v>
      </c>
      <c r="H27" s="89" t="s">
        <v>52</v>
      </c>
      <c r="I27" s="3"/>
      <c r="J27" s="90"/>
      <c r="K27" s="90"/>
      <c r="L27" s="91"/>
      <c r="M27" s="3"/>
    </row>
    <row r="28" spans="1:13" ht="28.9" customHeight="1" x14ac:dyDescent="0.25">
      <c r="A28" s="83">
        <v>6421</v>
      </c>
      <c r="B28" s="86" t="s">
        <v>879</v>
      </c>
      <c r="C28" s="3" t="s">
        <v>880</v>
      </c>
      <c r="D28" s="87">
        <v>42163</v>
      </c>
      <c r="E28" s="87">
        <v>42170</v>
      </c>
      <c r="F28" s="88"/>
      <c r="G28" s="3" t="s">
        <v>881</v>
      </c>
      <c r="H28" s="89" t="s">
        <v>34</v>
      </c>
      <c r="I28" s="3" t="s">
        <v>38</v>
      </c>
      <c r="J28" s="90"/>
      <c r="K28" s="90"/>
      <c r="L28" s="91"/>
      <c r="M28" s="3"/>
    </row>
    <row r="29" spans="1:13" ht="28.9" customHeight="1" x14ac:dyDescent="0.25">
      <c r="A29" s="81">
        <v>6422</v>
      </c>
      <c r="B29" s="86" t="s">
        <v>882</v>
      </c>
      <c r="C29" s="3" t="s">
        <v>883</v>
      </c>
      <c r="D29" s="87">
        <v>42163</v>
      </c>
      <c r="E29" s="87">
        <v>42170</v>
      </c>
      <c r="F29" s="88"/>
      <c r="G29" s="3" t="s">
        <v>884</v>
      </c>
      <c r="H29" s="89" t="s">
        <v>24</v>
      </c>
      <c r="I29" s="3" t="s">
        <v>41</v>
      </c>
      <c r="J29" s="90"/>
      <c r="K29" s="90"/>
      <c r="L29" s="91">
        <v>0.25</v>
      </c>
      <c r="M29" s="3"/>
    </row>
    <row r="30" spans="1:13" ht="28.9" customHeight="1" x14ac:dyDescent="0.25">
      <c r="A30" s="83">
        <v>6423</v>
      </c>
      <c r="B30" s="86" t="s">
        <v>885</v>
      </c>
      <c r="C30" s="3" t="s">
        <v>886</v>
      </c>
      <c r="D30" s="87">
        <v>42164</v>
      </c>
      <c r="E30" s="87">
        <v>42201</v>
      </c>
      <c r="F30" s="88">
        <v>42191</v>
      </c>
      <c r="G30" s="3" t="s">
        <v>887</v>
      </c>
      <c r="H30" s="89" t="s">
        <v>6</v>
      </c>
      <c r="I30" s="3" t="s">
        <v>39</v>
      </c>
      <c r="J30" s="90">
        <v>24.5</v>
      </c>
      <c r="K30" s="90"/>
      <c r="L30" s="91">
        <f>10+21</f>
        <v>31</v>
      </c>
      <c r="M30" s="3"/>
    </row>
    <row r="31" spans="1:13" ht="28.9" customHeight="1" x14ac:dyDescent="0.25">
      <c r="A31" s="81">
        <v>6424</v>
      </c>
      <c r="B31" s="86" t="s">
        <v>440</v>
      </c>
      <c r="C31" s="3" t="s">
        <v>495</v>
      </c>
      <c r="D31" s="87">
        <v>42164</v>
      </c>
      <c r="E31" s="87">
        <v>42171</v>
      </c>
      <c r="F31" s="88"/>
      <c r="G31" s="3" t="s">
        <v>888</v>
      </c>
      <c r="H31" s="89" t="s">
        <v>24</v>
      </c>
      <c r="I31" s="3" t="s">
        <v>39</v>
      </c>
      <c r="J31" s="90"/>
      <c r="K31" s="90"/>
      <c r="L31" s="91">
        <f>2+0.5</f>
        <v>2.5</v>
      </c>
      <c r="M31" s="3"/>
    </row>
    <row r="32" spans="1:13" ht="28.9" customHeight="1" x14ac:dyDescent="0.25">
      <c r="A32" s="81">
        <v>6425</v>
      </c>
      <c r="B32" s="86" t="s">
        <v>440</v>
      </c>
      <c r="C32" s="3" t="s">
        <v>495</v>
      </c>
      <c r="D32" s="87">
        <v>42164</v>
      </c>
      <c r="E32" s="87">
        <v>42171</v>
      </c>
      <c r="F32" s="88"/>
      <c r="G32" s="3" t="s">
        <v>889</v>
      </c>
      <c r="H32" s="89" t="s">
        <v>21</v>
      </c>
      <c r="I32" s="3" t="s">
        <v>39</v>
      </c>
      <c r="J32" s="90"/>
      <c r="K32" s="90"/>
      <c r="L32" s="91">
        <f>0.5+0.25</f>
        <v>0.75</v>
      </c>
      <c r="M32" s="3"/>
    </row>
    <row r="33" spans="1:13" ht="28.9" customHeight="1" x14ac:dyDescent="0.25">
      <c r="A33" s="82">
        <v>6426</v>
      </c>
      <c r="B33" s="86" t="s">
        <v>440</v>
      </c>
      <c r="C33" s="3" t="s">
        <v>495</v>
      </c>
      <c r="D33" s="87">
        <v>42164</v>
      </c>
      <c r="E33" s="87">
        <v>42171</v>
      </c>
      <c r="F33" s="88"/>
      <c r="G33" s="3" t="s">
        <v>890</v>
      </c>
      <c r="H33" s="89" t="s">
        <v>23</v>
      </c>
      <c r="I33" s="3" t="s">
        <v>39</v>
      </c>
      <c r="J33" s="90">
        <v>10.54</v>
      </c>
      <c r="K33" s="90"/>
      <c r="L33" s="91">
        <f>1.25+0.5</f>
        <v>1.75</v>
      </c>
      <c r="M33" s="3"/>
    </row>
    <row r="34" spans="1:13" ht="28.9" customHeight="1" x14ac:dyDescent="0.25">
      <c r="A34" s="83">
        <v>6427</v>
      </c>
      <c r="B34" s="86" t="s">
        <v>891</v>
      </c>
      <c r="C34" s="3" t="s">
        <v>892</v>
      </c>
      <c r="D34" s="87">
        <v>42164</v>
      </c>
      <c r="E34" s="87">
        <v>42201</v>
      </c>
      <c r="F34" s="88">
        <v>42191</v>
      </c>
      <c r="G34" s="3" t="s">
        <v>893</v>
      </c>
      <c r="H34" s="89" t="s">
        <v>6</v>
      </c>
      <c r="I34" s="3" t="s">
        <v>39</v>
      </c>
      <c r="J34" s="90">
        <v>30.95</v>
      </c>
      <c r="K34" s="90"/>
      <c r="L34" s="91">
        <f>2+0.5</f>
        <v>2.5</v>
      </c>
      <c r="M34" s="3"/>
    </row>
    <row r="35" spans="1:13" ht="28.9" customHeight="1" x14ac:dyDescent="0.25">
      <c r="A35" s="82">
        <v>6428</v>
      </c>
      <c r="B35" s="86" t="s">
        <v>894</v>
      </c>
      <c r="C35" s="3" t="s">
        <v>895</v>
      </c>
      <c r="D35" s="87">
        <v>42164</v>
      </c>
      <c r="E35" s="87">
        <v>42201</v>
      </c>
      <c r="F35" s="88">
        <v>42191</v>
      </c>
      <c r="G35" s="3" t="s">
        <v>896</v>
      </c>
      <c r="H35" s="89" t="s">
        <v>12</v>
      </c>
      <c r="I35" s="3" t="s">
        <v>37</v>
      </c>
      <c r="J35" s="90">
        <v>10.34</v>
      </c>
      <c r="K35" s="90"/>
      <c r="L35" s="91">
        <v>2</v>
      </c>
      <c r="M35" s="3"/>
    </row>
    <row r="36" spans="1:13" ht="28.9" customHeight="1" x14ac:dyDescent="0.25">
      <c r="A36" s="82">
        <v>6429</v>
      </c>
      <c r="B36" s="86" t="s">
        <v>898</v>
      </c>
      <c r="C36" s="3" t="s">
        <v>899</v>
      </c>
      <c r="D36" s="87">
        <v>42160</v>
      </c>
      <c r="E36" s="87">
        <v>42167</v>
      </c>
      <c r="F36" s="88"/>
      <c r="G36" s="3" t="s">
        <v>904</v>
      </c>
      <c r="H36" s="89" t="s">
        <v>6</v>
      </c>
      <c r="I36" s="3" t="s">
        <v>39</v>
      </c>
      <c r="J36" s="90"/>
      <c r="K36" s="90"/>
      <c r="L36" s="91">
        <f>1.5+0.25</f>
        <v>1.75</v>
      </c>
      <c r="M36" s="3"/>
    </row>
    <row r="37" spans="1:13" ht="28.9" customHeight="1" x14ac:dyDescent="0.25">
      <c r="A37" s="82">
        <v>6430</v>
      </c>
      <c r="B37" s="86" t="s">
        <v>900</v>
      </c>
      <c r="C37" s="3" t="s">
        <v>902</v>
      </c>
      <c r="D37" s="87">
        <v>42165</v>
      </c>
      <c r="E37" s="87">
        <v>42172</v>
      </c>
      <c r="F37" s="88"/>
      <c r="G37" s="3" t="s">
        <v>905</v>
      </c>
      <c r="H37" s="89" t="s">
        <v>11</v>
      </c>
      <c r="I37" s="3" t="s">
        <v>37</v>
      </c>
      <c r="J37" s="90"/>
      <c r="K37" s="90"/>
      <c r="L37" s="91">
        <f>0.5+0.25</f>
        <v>0.75</v>
      </c>
      <c r="M37" s="3"/>
    </row>
    <row r="38" spans="1:13" ht="28.9" customHeight="1" x14ac:dyDescent="0.25">
      <c r="A38" s="83">
        <v>6431</v>
      </c>
      <c r="B38" s="86" t="s">
        <v>901</v>
      </c>
      <c r="C38" s="3" t="s">
        <v>903</v>
      </c>
      <c r="D38" s="87">
        <v>42165</v>
      </c>
      <c r="E38" s="87">
        <v>42202</v>
      </c>
      <c r="F38" s="88">
        <v>42192</v>
      </c>
      <c r="G38" s="3" t="s">
        <v>906</v>
      </c>
      <c r="H38" s="89" t="s">
        <v>6</v>
      </c>
      <c r="I38" s="3" t="s">
        <v>41</v>
      </c>
      <c r="J38" s="90"/>
      <c r="K38" s="90"/>
      <c r="L38" s="91">
        <f>1.5+0.25</f>
        <v>1.75</v>
      </c>
      <c r="M38" s="3"/>
    </row>
    <row r="39" spans="1:13" ht="28.9" customHeight="1" x14ac:dyDescent="0.25">
      <c r="A39" s="83">
        <v>6432</v>
      </c>
      <c r="B39" s="86" t="s">
        <v>907</v>
      </c>
      <c r="C39" s="3"/>
      <c r="D39" s="87">
        <v>42166</v>
      </c>
      <c r="E39" s="87">
        <v>42173</v>
      </c>
      <c r="F39" s="88"/>
      <c r="G39" s="3" t="s">
        <v>908</v>
      </c>
      <c r="H39" s="89" t="s">
        <v>52</v>
      </c>
      <c r="I39" s="3" t="s">
        <v>37</v>
      </c>
      <c r="J39" s="90">
        <v>11.34</v>
      </c>
      <c r="K39" s="90"/>
      <c r="L39" s="91">
        <f>0.75+0.25</f>
        <v>1</v>
      </c>
      <c r="M39" s="3"/>
    </row>
    <row r="40" spans="1:13" ht="28.9" customHeight="1" x14ac:dyDescent="0.25">
      <c r="A40" s="102">
        <v>6433</v>
      </c>
      <c r="B40" s="86" t="s">
        <v>909</v>
      </c>
      <c r="C40" s="3"/>
      <c r="D40" s="87">
        <v>42166</v>
      </c>
      <c r="E40" s="87">
        <v>42173</v>
      </c>
      <c r="F40" s="88"/>
      <c r="G40" s="3" t="s">
        <v>910</v>
      </c>
      <c r="H40" s="89" t="s">
        <v>10</v>
      </c>
      <c r="I40" s="3"/>
      <c r="J40" s="90"/>
      <c r="K40" s="90"/>
      <c r="L40" s="91">
        <f>1+0.25</f>
        <v>1.25</v>
      </c>
      <c r="M40" s="3"/>
    </row>
    <row r="41" spans="1:13" ht="28.9" customHeight="1" x14ac:dyDescent="0.25">
      <c r="A41" s="81">
        <v>6434</v>
      </c>
      <c r="B41" s="86" t="s">
        <v>440</v>
      </c>
      <c r="C41" s="3" t="s">
        <v>495</v>
      </c>
      <c r="D41" s="87">
        <v>42166</v>
      </c>
      <c r="E41" s="87">
        <v>42205</v>
      </c>
      <c r="F41" s="88">
        <v>42195</v>
      </c>
      <c r="G41" s="3" t="s">
        <v>911</v>
      </c>
      <c r="H41" s="89" t="s">
        <v>9</v>
      </c>
      <c r="I41" s="3" t="s">
        <v>39</v>
      </c>
      <c r="J41" s="90">
        <v>10.19</v>
      </c>
      <c r="K41" s="90"/>
      <c r="L41" s="91">
        <f>6+0.75</f>
        <v>6.75</v>
      </c>
      <c r="M41" s="3"/>
    </row>
    <row r="42" spans="1:13" ht="28.9" customHeight="1" x14ac:dyDescent="0.25">
      <c r="A42" s="81">
        <v>6435</v>
      </c>
      <c r="B42" s="86" t="s">
        <v>440</v>
      </c>
      <c r="C42" s="3" t="s">
        <v>495</v>
      </c>
      <c r="D42" s="87">
        <v>42166</v>
      </c>
      <c r="E42" s="87">
        <v>42173</v>
      </c>
      <c r="F42" s="88"/>
      <c r="G42" s="3" t="s">
        <v>912</v>
      </c>
      <c r="H42" s="89" t="s">
        <v>5</v>
      </c>
      <c r="I42" s="3" t="s">
        <v>39</v>
      </c>
      <c r="J42" s="90"/>
      <c r="K42" s="90"/>
      <c r="L42" s="91">
        <f>2+0.5</f>
        <v>2.5</v>
      </c>
      <c r="M42" s="3"/>
    </row>
    <row r="43" spans="1:13" ht="28.9" customHeight="1" x14ac:dyDescent="0.25">
      <c r="A43" s="81">
        <v>6436</v>
      </c>
      <c r="B43" s="86" t="s">
        <v>440</v>
      </c>
      <c r="C43" s="3" t="s">
        <v>495</v>
      </c>
      <c r="D43" s="87">
        <v>42166</v>
      </c>
      <c r="E43" s="87">
        <v>42173</v>
      </c>
      <c r="F43" s="88"/>
      <c r="G43" s="3" t="s">
        <v>913</v>
      </c>
      <c r="H43" s="89" t="s">
        <v>7</v>
      </c>
      <c r="I43" s="3" t="s">
        <v>39</v>
      </c>
      <c r="J43" s="90"/>
      <c r="K43" s="90"/>
      <c r="L43" s="91">
        <f>0.5+0.25</f>
        <v>0.75</v>
      </c>
      <c r="M43" s="3"/>
    </row>
    <row r="44" spans="1:13" ht="28.9" customHeight="1" x14ac:dyDescent="0.25">
      <c r="A44" s="81">
        <v>6437</v>
      </c>
      <c r="B44" s="86" t="s">
        <v>625</v>
      </c>
      <c r="C44" s="3"/>
      <c r="D44" s="87">
        <v>42166</v>
      </c>
      <c r="E44" s="87">
        <v>42173</v>
      </c>
      <c r="F44" s="88"/>
      <c r="G44" s="3" t="s">
        <v>914</v>
      </c>
      <c r="H44" s="89" t="s">
        <v>23</v>
      </c>
      <c r="I44" s="3" t="s">
        <v>37</v>
      </c>
      <c r="J44" s="90">
        <v>4.04</v>
      </c>
      <c r="K44" s="90"/>
      <c r="L44" s="91">
        <f>1.25+0.5</f>
        <v>1.75</v>
      </c>
      <c r="M44" s="3"/>
    </row>
    <row r="45" spans="1:13" ht="28.9" customHeight="1" x14ac:dyDescent="0.25">
      <c r="A45" s="81">
        <v>6438</v>
      </c>
      <c r="B45" s="86" t="s">
        <v>625</v>
      </c>
      <c r="C45" s="3"/>
      <c r="D45" s="87">
        <v>42166</v>
      </c>
      <c r="E45" s="87">
        <v>42173</v>
      </c>
      <c r="F45" s="88"/>
      <c r="G45" s="3" t="s">
        <v>915</v>
      </c>
      <c r="H45" s="89" t="s">
        <v>23</v>
      </c>
      <c r="I45" s="3" t="s">
        <v>37</v>
      </c>
      <c r="J45" s="90">
        <v>10.14</v>
      </c>
      <c r="K45" s="90"/>
      <c r="L45" s="91">
        <f>2.5+0.75</f>
        <v>3.25</v>
      </c>
      <c r="M45" s="3"/>
    </row>
    <row r="46" spans="1:13" ht="28.9" customHeight="1" x14ac:dyDescent="0.25">
      <c r="A46" s="82">
        <v>6439</v>
      </c>
      <c r="B46" s="86" t="s">
        <v>393</v>
      </c>
      <c r="C46" s="3" t="s">
        <v>397</v>
      </c>
      <c r="D46" s="87">
        <v>42166</v>
      </c>
      <c r="E46" s="87">
        <v>42173</v>
      </c>
      <c r="F46" s="88"/>
      <c r="G46" s="3" t="s">
        <v>916</v>
      </c>
      <c r="H46" s="89" t="s">
        <v>23</v>
      </c>
      <c r="I46" s="3" t="s">
        <v>37</v>
      </c>
      <c r="J46" s="90"/>
      <c r="K46" s="90"/>
      <c r="L46" s="91">
        <f>1+0.25</f>
        <v>1.25</v>
      </c>
      <c r="M46" s="3"/>
    </row>
    <row r="47" spans="1:13" ht="28.9" customHeight="1" x14ac:dyDescent="0.25">
      <c r="A47" s="81">
        <v>6440</v>
      </c>
      <c r="B47" s="86" t="s">
        <v>222</v>
      </c>
      <c r="C47" s="3"/>
      <c r="D47" s="87">
        <v>42167</v>
      </c>
      <c r="E47" s="87">
        <v>42174</v>
      </c>
      <c r="F47" s="88"/>
      <c r="G47" s="3" t="s">
        <v>917</v>
      </c>
      <c r="H47" s="89" t="s">
        <v>5</v>
      </c>
      <c r="I47" s="3" t="s">
        <v>39</v>
      </c>
      <c r="J47" s="90"/>
      <c r="K47" s="90"/>
      <c r="L47" s="91">
        <f>2+0.5</f>
        <v>2.5</v>
      </c>
      <c r="M47" s="3"/>
    </row>
    <row r="48" spans="1:13" ht="28.9" customHeight="1" x14ac:dyDescent="0.25">
      <c r="A48" s="82">
        <v>6441</v>
      </c>
      <c r="B48" s="86" t="s">
        <v>222</v>
      </c>
      <c r="C48" s="3"/>
      <c r="D48" s="87">
        <v>42167</v>
      </c>
      <c r="E48" s="87">
        <v>42174</v>
      </c>
      <c r="F48" s="88"/>
      <c r="G48" s="3" t="s">
        <v>918</v>
      </c>
      <c r="H48" s="89" t="s">
        <v>23</v>
      </c>
      <c r="I48" s="3" t="s">
        <v>39</v>
      </c>
      <c r="J48" s="90"/>
      <c r="K48" s="90"/>
      <c r="L48" s="91">
        <f>0.5+0.25</f>
        <v>0.75</v>
      </c>
      <c r="M48" s="3"/>
    </row>
    <row r="49" spans="1:13" ht="28.9" customHeight="1" x14ac:dyDescent="0.25">
      <c r="A49" s="83">
        <v>6442</v>
      </c>
      <c r="B49" s="86" t="s">
        <v>222</v>
      </c>
      <c r="C49" s="3"/>
      <c r="D49" s="87">
        <v>42167</v>
      </c>
      <c r="E49" s="87">
        <v>42205</v>
      </c>
      <c r="F49" s="88">
        <v>42195</v>
      </c>
      <c r="G49" s="3" t="s">
        <v>919</v>
      </c>
      <c r="H49" s="89" t="s">
        <v>6</v>
      </c>
      <c r="I49" s="3" t="s">
        <v>39</v>
      </c>
      <c r="J49" s="90">
        <v>10.14</v>
      </c>
      <c r="K49" s="90"/>
      <c r="L49" s="91">
        <f>2.5+0.5</f>
        <v>3</v>
      </c>
      <c r="M49" s="3"/>
    </row>
    <row r="50" spans="1:13" ht="28.9" customHeight="1" x14ac:dyDescent="0.25">
      <c r="A50" s="82">
        <v>6443</v>
      </c>
      <c r="B50" s="86" t="s">
        <v>920</v>
      </c>
      <c r="C50" s="3" t="s">
        <v>387</v>
      </c>
      <c r="D50" s="87">
        <v>42167</v>
      </c>
      <c r="E50" s="87">
        <v>42205</v>
      </c>
      <c r="F50" s="88">
        <v>42195</v>
      </c>
      <c r="G50" s="3" t="s">
        <v>921</v>
      </c>
      <c r="H50" s="89" t="s">
        <v>6</v>
      </c>
      <c r="I50" s="3" t="s">
        <v>39</v>
      </c>
      <c r="J50" s="90">
        <v>21.95</v>
      </c>
      <c r="K50" s="90"/>
      <c r="L50" s="91">
        <f>2+0.5</f>
        <v>2.5</v>
      </c>
      <c r="M50" s="3"/>
    </row>
    <row r="51" spans="1:13" ht="28.9" customHeight="1" x14ac:dyDescent="0.25">
      <c r="A51" s="102">
        <v>6444</v>
      </c>
      <c r="B51" s="86" t="s">
        <v>440</v>
      </c>
      <c r="C51" s="3" t="s">
        <v>495</v>
      </c>
      <c r="D51" s="87">
        <v>42167</v>
      </c>
      <c r="E51" s="87">
        <v>42174</v>
      </c>
      <c r="F51" s="88"/>
      <c r="G51" s="3" t="s">
        <v>922</v>
      </c>
      <c r="H51" s="89" t="s">
        <v>22</v>
      </c>
      <c r="I51" s="3" t="s">
        <v>39</v>
      </c>
      <c r="J51" s="90">
        <v>9.3000000000000007</v>
      </c>
      <c r="K51" s="90"/>
      <c r="L51" s="91">
        <f>2+0.5</f>
        <v>2.5</v>
      </c>
      <c r="M51" s="3"/>
    </row>
    <row r="52" spans="1:13" ht="28.9" customHeight="1" x14ac:dyDescent="0.25">
      <c r="A52" s="102">
        <v>6445</v>
      </c>
      <c r="B52" s="86" t="s">
        <v>440</v>
      </c>
      <c r="C52" s="3" t="s">
        <v>495</v>
      </c>
      <c r="D52" s="87">
        <v>42167</v>
      </c>
      <c r="E52" s="87">
        <v>42174</v>
      </c>
      <c r="F52" s="88"/>
      <c r="G52" s="3" t="s">
        <v>923</v>
      </c>
      <c r="H52" s="89" t="s">
        <v>25</v>
      </c>
      <c r="I52" s="3" t="s">
        <v>39</v>
      </c>
      <c r="J52" s="90">
        <v>10.34</v>
      </c>
      <c r="K52" s="90"/>
      <c r="L52" s="91">
        <f>0.5+0.25</f>
        <v>0.75</v>
      </c>
      <c r="M52" s="3"/>
    </row>
    <row r="53" spans="1:13" ht="28.9" customHeight="1" x14ac:dyDescent="0.25">
      <c r="A53" s="81">
        <v>6446</v>
      </c>
      <c r="B53" s="86" t="s">
        <v>798</v>
      </c>
      <c r="C53" s="3" t="s">
        <v>799</v>
      </c>
      <c r="D53" s="87">
        <v>42167</v>
      </c>
      <c r="E53" s="87">
        <v>42205</v>
      </c>
      <c r="F53" s="88">
        <v>42195</v>
      </c>
      <c r="G53" s="3" t="s">
        <v>924</v>
      </c>
      <c r="H53" s="89" t="s">
        <v>7</v>
      </c>
      <c r="I53" s="3" t="s">
        <v>39</v>
      </c>
      <c r="J53" s="90">
        <v>7</v>
      </c>
      <c r="K53" s="90"/>
      <c r="L53" s="91">
        <f>1.5+0.75</f>
        <v>2.25</v>
      </c>
      <c r="M53" s="3"/>
    </row>
    <row r="54" spans="1:13" ht="28.9" customHeight="1" x14ac:dyDescent="0.25">
      <c r="A54" s="102">
        <v>6447</v>
      </c>
      <c r="B54" s="86" t="s">
        <v>798</v>
      </c>
      <c r="C54" s="3" t="s">
        <v>799</v>
      </c>
      <c r="D54" s="87">
        <v>42167</v>
      </c>
      <c r="E54" s="87">
        <v>42205</v>
      </c>
      <c r="F54" s="88">
        <v>42195</v>
      </c>
      <c r="G54" s="3" t="s">
        <v>924</v>
      </c>
      <c r="H54" s="89" t="s">
        <v>6</v>
      </c>
      <c r="I54" s="3" t="s">
        <v>39</v>
      </c>
      <c r="J54" s="90">
        <v>10.94</v>
      </c>
      <c r="K54" s="90"/>
      <c r="L54" s="91">
        <v>125</v>
      </c>
      <c r="M54" s="3"/>
    </row>
    <row r="55" spans="1:13" ht="28.9" customHeight="1" x14ac:dyDescent="0.25">
      <c r="A55" s="82">
        <v>6448</v>
      </c>
      <c r="B55" s="86" t="s">
        <v>925</v>
      </c>
      <c r="C55" s="3"/>
      <c r="D55" s="87">
        <v>42167</v>
      </c>
      <c r="E55" s="87">
        <v>42205</v>
      </c>
      <c r="F55" s="88">
        <v>42195</v>
      </c>
      <c r="G55" s="3" t="s">
        <v>926</v>
      </c>
      <c r="H55" s="89" t="s">
        <v>6</v>
      </c>
      <c r="I55" s="3" t="s">
        <v>39</v>
      </c>
      <c r="J55" s="90">
        <v>3.74</v>
      </c>
      <c r="K55" s="90"/>
      <c r="L55" s="91">
        <v>5</v>
      </c>
      <c r="M55" s="3"/>
    </row>
    <row r="56" spans="1:13" ht="28.9" customHeight="1" x14ac:dyDescent="0.25">
      <c r="A56" s="82">
        <v>6449</v>
      </c>
      <c r="B56" s="86" t="s">
        <v>927</v>
      </c>
      <c r="C56" s="3" t="s">
        <v>928</v>
      </c>
      <c r="D56" s="87">
        <v>42167</v>
      </c>
      <c r="E56" s="87">
        <v>42174</v>
      </c>
      <c r="F56" s="88"/>
      <c r="G56" s="3" t="s">
        <v>929</v>
      </c>
      <c r="H56" s="89" t="s">
        <v>23</v>
      </c>
      <c r="I56" s="3" t="s">
        <v>39</v>
      </c>
      <c r="J56" s="90"/>
      <c r="K56" s="90"/>
      <c r="L56" s="91">
        <f>1.25+0.5</f>
        <v>1.75</v>
      </c>
      <c r="M56" s="3"/>
    </row>
    <row r="57" spans="1:13" ht="28.9" customHeight="1" x14ac:dyDescent="0.25">
      <c r="A57" s="81">
        <v>6450</v>
      </c>
      <c r="B57" s="86" t="s">
        <v>177</v>
      </c>
      <c r="C57" s="3" t="s">
        <v>178</v>
      </c>
      <c r="D57" s="87">
        <v>42170</v>
      </c>
      <c r="E57" s="87">
        <v>42177</v>
      </c>
      <c r="F57" s="88"/>
      <c r="G57" s="3" t="s">
        <v>931</v>
      </c>
      <c r="H57" s="89" t="s">
        <v>24</v>
      </c>
      <c r="I57" s="3" t="s">
        <v>39</v>
      </c>
      <c r="J57" s="90"/>
      <c r="K57" s="90"/>
      <c r="L57" s="91">
        <f>2+0.75</f>
        <v>2.75</v>
      </c>
      <c r="M57" s="3"/>
    </row>
    <row r="58" spans="1:13" ht="28.9" customHeight="1" x14ac:dyDescent="0.25">
      <c r="A58" s="82">
        <v>6451</v>
      </c>
      <c r="B58" s="86" t="s">
        <v>440</v>
      </c>
      <c r="C58" s="3" t="s">
        <v>495</v>
      </c>
      <c r="D58" s="87">
        <v>42170</v>
      </c>
      <c r="E58" s="87">
        <v>42207</v>
      </c>
      <c r="F58" s="88">
        <v>42198</v>
      </c>
      <c r="G58" s="3" t="s">
        <v>930</v>
      </c>
      <c r="H58" s="89" t="s">
        <v>20</v>
      </c>
      <c r="I58" s="3" t="s">
        <v>39</v>
      </c>
      <c r="J58" s="90"/>
      <c r="K58" s="90"/>
      <c r="L58" s="91">
        <f>1.25+0.5</f>
        <v>1.75</v>
      </c>
      <c r="M58" s="3"/>
    </row>
    <row r="59" spans="1:13" ht="28.9" customHeight="1" x14ac:dyDescent="0.25">
      <c r="A59" s="82">
        <v>6452</v>
      </c>
      <c r="B59" s="86" t="s">
        <v>898</v>
      </c>
      <c r="C59" s="3" t="s">
        <v>899</v>
      </c>
      <c r="D59" s="87">
        <v>42170</v>
      </c>
      <c r="E59" s="87">
        <v>42177</v>
      </c>
      <c r="F59" s="88"/>
      <c r="G59" s="3" t="s">
        <v>932</v>
      </c>
      <c r="H59" s="89" t="s">
        <v>6</v>
      </c>
      <c r="I59" s="3" t="s">
        <v>40</v>
      </c>
      <c r="J59" s="90"/>
      <c r="K59" s="90"/>
      <c r="L59" s="91"/>
      <c r="M59" s="3"/>
    </row>
    <row r="60" spans="1:13" ht="28.9" customHeight="1" x14ac:dyDescent="0.25">
      <c r="A60" s="81">
        <v>6453</v>
      </c>
      <c r="B60" s="86" t="s">
        <v>521</v>
      </c>
      <c r="C60" s="3" t="s">
        <v>935</v>
      </c>
      <c r="D60" s="87">
        <v>42171</v>
      </c>
      <c r="E60" s="87">
        <v>42178</v>
      </c>
      <c r="F60" s="88"/>
      <c r="G60" s="3" t="s">
        <v>936</v>
      </c>
      <c r="H60" s="89" t="s">
        <v>25</v>
      </c>
      <c r="I60" s="3" t="s">
        <v>41</v>
      </c>
      <c r="J60" s="90"/>
      <c r="K60" s="90"/>
      <c r="L60" s="91">
        <f>0.5+0.25</f>
        <v>0.75</v>
      </c>
      <c r="M60" s="3"/>
    </row>
    <row r="61" spans="1:13" ht="28.9" customHeight="1" x14ac:dyDescent="0.25">
      <c r="A61" s="82">
        <v>6454</v>
      </c>
      <c r="B61" s="86" t="s">
        <v>933</v>
      </c>
      <c r="C61" s="3" t="s">
        <v>934</v>
      </c>
      <c r="D61" s="87">
        <v>42171</v>
      </c>
      <c r="E61" s="87">
        <v>42178</v>
      </c>
      <c r="F61" s="88"/>
      <c r="G61" s="3" t="s">
        <v>937</v>
      </c>
      <c r="H61" s="89" t="s">
        <v>52</v>
      </c>
      <c r="I61" s="3" t="s">
        <v>39</v>
      </c>
      <c r="J61" s="90"/>
      <c r="K61" s="90"/>
      <c r="L61" s="91"/>
      <c r="M61" s="3"/>
    </row>
    <row r="62" spans="1:13" ht="28.9" customHeight="1" x14ac:dyDescent="0.25">
      <c r="A62" s="83">
        <v>6455</v>
      </c>
      <c r="B62" s="86" t="s">
        <v>938</v>
      </c>
      <c r="C62" s="3"/>
      <c r="D62" s="87">
        <v>42172</v>
      </c>
      <c r="E62" s="87">
        <v>42179</v>
      </c>
      <c r="F62" s="88"/>
      <c r="G62" s="3" t="s">
        <v>939</v>
      </c>
      <c r="H62" s="89" t="s">
        <v>6</v>
      </c>
      <c r="I62" s="3" t="s">
        <v>39</v>
      </c>
      <c r="J62" s="90"/>
      <c r="K62" s="90"/>
      <c r="L62" s="91">
        <f>1+0.25</f>
        <v>1.25</v>
      </c>
      <c r="M62" s="3"/>
    </row>
    <row r="63" spans="1:13" ht="28.9" customHeight="1" x14ac:dyDescent="0.25">
      <c r="A63" s="81">
        <v>6456</v>
      </c>
      <c r="B63" s="86" t="s">
        <v>515</v>
      </c>
      <c r="C63" s="3" t="s">
        <v>940</v>
      </c>
      <c r="D63" s="87">
        <v>42172</v>
      </c>
      <c r="E63" s="87">
        <v>42209</v>
      </c>
      <c r="F63" s="88">
        <v>42199</v>
      </c>
      <c r="G63" s="3" t="s">
        <v>941</v>
      </c>
      <c r="H63" s="89" t="s">
        <v>22</v>
      </c>
      <c r="I63" s="3" t="s">
        <v>41</v>
      </c>
      <c r="J63" s="90"/>
      <c r="K63" s="90"/>
      <c r="L63" s="91">
        <f>1+0.25</f>
        <v>1.25</v>
      </c>
      <c r="M63" s="3"/>
    </row>
    <row r="64" spans="1:13" ht="28.9" customHeight="1" x14ac:dyDescent="0.25">
      <c r="A64" s="82">
        <v>6457</v>
      </c>
      <c r="B64" s="86" t="s">
        <v>942</v>
      </c>
      <c r="C64" s="3" t="s">
        <v>943</v>
      </c>
      <c r="D64" s="87">
        <v>42172</v>
      </c>
      <c r="E64" s="87">
        <v>42179</v>
      </c>
      <c r="F64" s="88"/>
      <c r="G64" s="3" t="s">
        <v>944</v>
      </c>
      <c r="H64" s="89" t="s">
        <v>11</v>
      </c>
      <c r="I64" s="3" t="s">
        <v>37</v>
      </c>
      <c r="J64" s="90"/>
      <c r="K64" s="90"/>
      <c r="L64" s="91">
        <v>0.5</v>
      </c>
      <c r="M64" s="3"/>
    </row>
    <row r="65" spans="1:13" ht="28.9" customHeight="1" x14ac:dyDescent="0.25">
      <c r="A65" s="82">
        <v>6458</v>
      </c>
      <c r="B65" s="86" t="s">
        <v>942</v>
      </c>
      <c r="C65" s="3" t="s">
        <v>943</v>
      </c>
      <c r="D65" s="87">
        <v>42172</v>
      </c>
      <c r="E65" s="87">
        <v>42179</v>
      </c>
      <c r="F65" s="88"/>
      <c r="G65" s="3" t="s">
        <v>945</v>
      </c>
      <c r="H65" s="89" t="s">
        <v>11</v>
      </c>
      <c r="I65" s="3" t="s">
        <v>37</v>
      </c>
      <c r="J65" s="90"/>
      <c r="K65" s="90"/>
      <c r="L65" s="91">
        <v>0.5</v>
      </c>
      <c r="M65" s="3"/>
    </row>
    <row r="66" spans="1:13" ht="28.9" customHeight="1" x14ac:dyDescent="0.25">
      <c r="A66" s="82">
        <v>6459</v>
      </c>
      <c r="B66" s="86" t="s">
        <v>942</v>
      </c>
      <c r="C66" s="3" t="s">
        <v>943</v>
      </c>
      <c r="D66" s="87">
        <v>42172</v>
      </c>
      <c r="E66" s="87">
        <v>42179</v>
      </c>
      <c r="F66" s="88"/>
      <c r="G66" s="3" t="s">
        <v>946</v>
      </c>
      <c r="H66" s="89" t="s">
        <v>11</v>
      </c>
      <c r="I66" s="3" t="s">
        <v>37</v>
      </c>
      <c r="J66" s="90"/>
      <c r="K66" s="90"/>
      <c r="L66" s="91">
        <v>0.5</v>
      </c>
      <c r="M66" s="3"/>
    </row>
    <row r="67" spans="1:13" ht="28.9" customHeight="1" x14ac:dyDescent="0.25">
      <c r="A67" s="81">
        <v>6460</v>
      </c>
      <c r="B67" s="86" t="s">
        <v>951</v>
      </c>
      <c r="C67" s="3" t="s">
        <v>952</v>
      </c>
      <c r="D67" s="87">
        <v>42173</v>
      </c>
      <c r="E67" s="87">
        <v>42180</v>
      </c>
      <c r="F67" s="88"/>
      <c r="G67" s="3" t="s">
        <v>953</v>
      </c>
      <c r="H67" s="89" t="s">
        <v>25</v>
      </c>
      <c r="I67" s="3" t="s">
        <v>37</v>
      </c>
      <c r="J67" s="90"/>
      <c r="K67" s="90"/>
      <c r="L67" s="91">
        <v>0.5</v>
      </c>
      <c r="M67" s="3"/>
    </row>
    <row r="68" spans="1:13" ht="28.9" customHeight="1" x14ac:dyDescent="0.25">
      <c r="A68" s="83">
        <v>6461</v>
      </c>
      <c r="B68" s="86" t="s">
        <v>954</v>
      </c>
      <c r="C68" s="3" t="s">
        <v>808</v>
      </c>
      <c r="D68" s="87">
        <v>42173</v>
      </c>
      <c r="E68" s="87">
        <v>42180</v>
      </c>
      <c r="F68" s="88"/>
      <c r="G68" s="3" t="s">
        <v>955</v>
      </c>
      <c r="H68" s="89" t="s">
        <v>6</v>
      </c>
      <c r="I68" s="3" t="s">
        <v>41</v>
      </c>
      <c r="J68" s="90"/>
      <c r="K68" s="90"/>
      <c r="L68" s="91">
        <v>0.25</v>
      </c>
      <c r="M68" s="3"/>
    </row>
    <row r="69" spans="1:13" ht="28.9" customHeight="1" x14ac:dyDescent="0.25">
      <c r="A69" s="83">
        <v>6462</v>
      </c>
      <c r="B69" s="86" t="s">
        <v>956</v>
      </c>
      <c r="C69" s="3" t="s">
        <v>957</v>
      </c>
      <c r="D69" s="87">
        <v>42173</v>
      </c>
      <c r="E69" s="87">
        <v>42180</v>
      </c>
      <c r="F69" s="88"/>
      <c r="G69" s="3" t="s">
        <v>958</v>
      </c>
      <c r="H69" s="89" t="s">
        <v>24</v>
      </c>
      <c r="I69" s="3" t="s">
        <v>38</v>
      </c>
      <c r="J69" s="90"/>
      <c r="K69" s="90"/>
      <c r="L69" s="91">
        <f>1+0.25</f>
        <v>1.25</v>
      </c>
      <c r="M69" s="3"/>
    </row>
    <row r="70" spans="1:13" ht="28.9" customHeight="1" x14ac:dyDescent="0.25">
      <c r="A70" s="82">
        <v>6463</v>
      </c>
      <c r="B70" s="86" t="s">
        <v>933</v>
      </c>
      <c r="C70" s="3" t="s">
        <v>934</v>
      </c>
      <c r="D70" s="87">
        <v>42173</v>
      </c>
      <c r="E70" s="87">
        <v>42180</v>
      </c>
      <c r="F70" s="88"/>
      <c r="G70" s="3" t="s">
        <v>959</v>
      </c>
      <c r="H70" s="89" t="s">
        <v>34</v>
      </c>
      <c r="I70" s="3" t="s">
        <v>39</v>
      </c>
      <c r="J70" s="90"/>
      <c r="K70" s="90"/>
      <c r="L70" s="91"/>
      <c r="M70" s="3"/>
    </row>
    <row r="71" spans="1:13" ht="28.9" customHeight="1" x14ac:dyDescent="0.25">
      <c r="A71" s="82">
        <v>6464</v>
      </c>
      <c r="B71" s="86" t="s">
        <v>960</v>
      </c>
      <c r="C71" s="3"/>
      <c r="D71" s="87">
        <v>42173</v>
      </c>
      <c r="E71" s="87">
        <v>42212</v>
      </c>
      <c r="F71" s="88">
        <v>42202</v>
      </c>
      <c r="G71" s="3" t="s">
        <v>961</v>
      </c>
      <c r="H71" s="89" t="s">
        <v>23</v>
      </c>
      <c r="I71" s="3" t="s">
        <v>39</v>
      </c>
      <c r="J71" s="90"/>
      <c r="K71" s="90"/>
      <c r="L71" s="91">
        <f>1+0.25+0.5</f>
        <v>1.75</v>
      </c>
      <c r="M71" s="3"/>
    </row>
    <row r="72" spans="1:13" ht="28.9" customHeight="1" x14ac:dyDescent="0.25">
      <c r="A72" s="81">
        <v>6465</v>
      </c>
      <c r="B72" s="86" t="s">
        <v>962</v>
      </c>
      <c r="C72" s="3"/>
      <c r="D72" s="87">
        <v>42173</v>
      </c>
      <c r="E72" s="87">
        <v>42212</v>
      </c>
      <c r="F72" s="88">
        <v>42202</v>
      </c>
      <c r="G72" s="3" t="s">
        <v>965</v>
      </c>
      <c r="H72" s="89" t="s">
        <v>23</v>
      </c>
      <c r="I72" s="3" t="s">
        <v>37</v>
      </c>
      <c r="J72" s="90"/>
      <c r="K72" s="90"/>
      <c r="L72" s="91">
        <f>1+0.25</f>
        <v>1.25</v>
      </c>
      <c r="M72" s="3"/>
    </row>
    <row r="73" spans="1:13" ht="28.9" customHeight="1" x14ac:dyDescent="0.25">
      <c r="A73" s="83">
        <v>6466</v>
      </c>
      <c r="B73" s="86" t="s">
        <v>963</v>
      </c>
      <c r="C73" s="3" t="s">
        <v>964</v>
      </c>
      <c r="D73" s="87">
        <v>42173</v>
      </c>
      <c r="E73" s="87">
        <v>42212</v>
      </c>
      <c r="F73" s="88">
        <v>42202</v>
      </c>
      <c r="G73" s="3" t="s">
        <v>966</v>
      </c>
      <c r="H73" s="89" t="s">
        <v>6</v>
      </c>
      <c r="I73" s="3" t="s">
        <v>39</v>
      </c>
      <c r="J73" s="90"/>
      <c r="K73" s="90"/>
      <c r="L73" s="91">
        <f>4+0.75</f>
        <v>4.75</v>
      </c>
      <c r="M73" s="3"/>
    </row>
    <row r="74" spans="1:13" ht="28.9" customHeight="1" x14ac:dyDescent="0.25">
      <c r="A74" s="82">
        <v>6467</v>
      </c>
      <c r="B74" s="86" t="s">
        <v>967</v>
      </c>
      <c r="C74" s="3"/>
      <c r="D74" s="87">
        <v>42174</v>
      </c>
      <c r="E74" s="87">
        <v>42181</v>
      </c>
      <c r="F74" s="88"/>
      <c r="G74" s="3" t="s">
        <v>968</v>
      </c>
      <c r="H74" s="89" t="s">
        <v>23</v>
      </c>
      <c r="I74" s="3" t="s">
        <v>39</v>
      </c>
      <c r="J74" s="90"/>
      <c r="K74" s="90"/>
      <c r="L74" s="91">
        <f>3+0.75</f>
        <v>3.75</v>
      </c>
      <c r="M74" s="3"/>
    </row>
    <row r="75" spans="1:13" ht="28.9" customHeight="1" x14ac:dyDescent="0.25">
      <c r="A75" s="82">
        <v>6468</v>
      </c>
      <c r="B75" s="86" t="s">
        <v>801</v>
      </c>
      <c r="C75" s="3" t="s">
        <v>969</v>
      </c>
      <c r="D75" s="87">
        <v>42174</v>
      </c>
      <c r="E75" s="87">
        <v>42181</v>
      </c>
      <c r="F75" s="88"/>
      <c r="G75" s="3" t="s">
        <v>970</v>
      </c>
      <c r="H75" s="89" t="s">
        <v>11</v>
      </c>
      <c r="I75" s="3" t="s">
        <v>39</v>
      </c>
      <c r="J75" s="90"/>
      <c r="K75" s="90"/>
      <c r="L75" s="91">
        <f>0.5+0.25</f>
        <v>0.75</v>
      </c>
      <c r="M75" s="3"/>
    </row>
    <row r="76" spans="1:13" ht="28.9" customHeight="1" x14ac:dyDescent="0.25">
      <c r="A76" s="81">
        <v>6469</v>
      </c>
      <c r="B76" s="86" t="s">
        <v>971</v>
      </c>
      <c r="C76" s="3"/>
      <c r="D76" s="87">
        <v>42177</v>
      </c>
      <c r="E76" s="87">
        <v>42184</v>
      </c>
      <c r="F76" s="88"/>
      <c r="G76" s="3" t="s">
        <v>976</v>
      </c>
      <c r="H76" s="89" t="s">
        <v>24</v>
      </c>
      <c r="I76" s="3" t="s">
        <v>39</v>
      </c>
      <c r="J76" s="90"/>
      <c r="K76" s="90"/>
      <c r="L76" s="91">
        <f>1+0.25</f>
        <v>1.25</v>
      </c>
      <c r="M76" s="3"/>
    </row>
    <row r="77" spans="1:13" ht="28.9" customHeight="1" x14ac:dyDescent="0.25">
      <c r="A77" s="82">
        <v>6470</v>
      </c>
      <c r="B77" s="86" t="s">
        <v>972</v>
      </c>
      <c r="C77" s="3" t="s">
        <v>974</v>
      </c>
      <c r="D77" s="87">
        <v>42177</v>
      </c>
      <c r="E77" s="87">
        <v>42214</v>
      </c>
      <c r="F77" s="88">
        <v>42205</v>
      </c>
      <c r="G77" s="3" t="s">
        <v>977</v>
      </c>
      <c r="H77" s="89" t="s">
        <v>6</v>
      </c>
      <c r="I77" s="3" t="s">
        <v>39</v>
      </c>
      <c r="J77" s="90">
        <v>193.75</v>
      </c>
      <c r="K77" s="90" t="s">
        <v>42</v>
      </c>
      <c r="L77" s="91">
        <f>3+0.75</f>
        <v>3.75</v>
      </c>
      <c r="M77" s="3"/>
    </row>
    <row r="78" spans="1:13" ht="28.9" customHeight="1" x14ac:dyDescent="0.25">
      <c r="A78" s="83">
        <v>6471</v>
      </c>
      <c r="B78" s="86" t="s">
        <v>973</v>
      </c>
      <c r="C78" s="3" t="s">
        <v>975</v>
      </c>
      <c r="D78" s="87">
        <v>42177</v>
      </c>
      <c r="E78" s="87">
        <v>42214</v>
      </c>
      <c r="F78" s="88">
        <v>42205</v>
      </c>
      <c r="G78" s="3" t="s">
        <v>978</v>
      </c>
      <c r="H78" s="89" t="s">
        <v>6</v>
      </c>
      <c r="I78" s="3" t="s">
        <v>39</v>
      </c>
      <c r="J78" s="90"/>
      <c r="K78" s="90"/>
      <c r="L78" s="91">
        <f>4+1+0.75</f>
        <v>5.75</v>
      </c>
      <c r="M78" s="3"/>
    </row>
    <row r="79" spans="1:13" ht="28.9" customHeight="1" x14ac:dyDescent="0.25">
      <c r="A79" s="81">
        <v>6472</v>
      </c>
      <c r="B79" s="86" t="s">
        <v>393</v>
      </c>
      <c r="C79" s="3" t="s">
        <v>397</v>
      </c>
      <c r="D79" s="87">
        <v>42177</v>
      </c>
      <c r="E79" s="87">
        <v>42184</v>
      </c>
      <c r="F79" s="88"/>
      <c r="G79" s="3" t="s">
        <v>979</v>
      </c>
      <c r="H79" s="89" t="s">
        <v>9</v>
      </c>
      <c r="I79" s="3" t="s">
        <v>37</v>
      </c>
      <c r="J79" s="90"/>
      <c r="K79" s="90"/>
      <c r="L79" s="91">
        <f>1+0.25</f>
        <v>1.25</v>
      </c>
      <c r="M79" s="3"/>
    </row>
    <row r="80" spans="1:13" ht="28.9" customHeight="1" x14ac:dyDescent="0.25">
      <c r="A80" s="82">
        <v>6473</v>
      </c>
      <c r="B80" s="86" t="s">
        <v>980</v>
      </c>
      <c r="C80" s="3" t="s">
        <v>982</v>
      </c>
      <c r="D80" s="87">
        <v>42178</v>
      </c>
      <c r="E80" s="87">
        <v>42185</v>
      </c>
      <c r="F80" s="88"/>
      <c r="G80" s="3" t="s">
        <v>985</v>
      </c>
      <c r="H80" s="89" t="s">
        <v>52</v>
      </c>
      <c r="I80" s="3" t="s">
        <v>41</v>
      </c>
      <c r="J80" s="90"/>
      <c r="K80" s="90"/>
      <c r="L80" s="91">
        <f>0.25+0.25</f>
        <v>0.5</v>
      </c>
      <c r="M80" s="3"/>
    </row>
    <row r="81" spans="1:13" ht="28.9" customHeight="1" x14ac:dyDescent="0.25">
      <c r="A81" s="102">
        <v>6474</v>
      </c>
      <c r="B81" s="86" t="s">
        <v>981</v>
      </c>
      <c r="C81" s="3" t="s">
        <v>983</v>
      </c>
      <c r="D81" s="87">
        <v>42178</v>
      </c>
      <c r="E81" s="87">
        <v>42215</v>
      </c>
      <c r="F81" s="88">
        <v>42205</v>
      </c>
      <c r="G81" s="3" t="s">
        <v>986</v>
      </c>
      <c r="H81" s="89" t="s">
        <v>5</v>
      </c>
      <c r="I81" s="3" t="s">
        <v>39</v>
      </c>
      <c r="J81" s="90"/>
      <c r="K81" s="90"/>
      <c r="L81" s="91">
        <f>13.5+2</f>
        <v>15.5</v>
      </c>
      <c r="M81" s="3"/>
    </row>
    <row r="82" spans="1:13" ht="28.9" customHeight="1" x14ac:dyDescent="0.25">
      <c r="A82" s="82">
        <v>6475</v>
      </c>
      <c r="B82" s="86" t="s">
        <v>440</v>
      </c>
      <c r="C82" s="3" t="s">
        <v>495</v>
      </c>
      <c r="D82" s="87">
        <v>42178</v>
      </c>
      <c r="E82" s="87">
        <v>42185</v>
      </c>
      <c r="F82" s="88"/>
      <c r="G82" s="3" t="s">
        <v>984</v>
      </c>
      <c r="H82" s="89" t="s">
        <v>23</v>
      </c>
      <c r="I82" s="3" t="s">
        <v>39</v>
      </c>
      <c r="J82" s="90"/>
      <c r="K82" s="90"/>
      <c r="L82" s="91">
        <f>1.75+0.5</f>
        <v>2.25</v>
      </c>
      <c r="M82" s="3"/>
    </row>
    <row r="83" spans="1:13" ht="28.9" customHeight="1" x14ac:dyDescent="0.25">
      <c r="A83" s="102">
        <v>6476</v>
      </c>
      <c r="B83" s="86" t="s">
        <v>987</v>
      </c>
      <c r="C83" s="3"/>
      <c r="D83" s="87">
        <v>42172</v>
      </c>
      <c r="E83" s="87">
        <v>42209</v>
      </c>
      <c r="F83" s="88">
        <v>42199</v>
      </c>
      <c r="G83" s="3" t="s">
        <v>988</v>
      </c>
      <c r="H83" s="89" t="s">
        <v>12</v>
      </c>
      <c r="I83" s="3" t="s">
        <v>39</v>
      </c>
      <c r="J83" s="90"/>
      <c r="K83" s="90"/>
      <c r="L83" s="91">
        <f>1+0.5</f>
        <v>1.5</v>
      </c>
      <c r="M83" s="3"/>
    </row>
    <row r="84" spans="1:13" ht="28.9" customHeight="1" x14ac:dyDescent="0.25">
      <c r="A84" s="82">
        <v>6477</v>
      </c>
      <c r="B84" s="86" t="s">
        <v>995</v>
      </c>
      <c r="C84" s="3"/>
      <c r="D84" s="87">
        <v>42179</v>
      </c>
      <c r="E84" s="87">
        <v>42186</v>
      </c>
      <c r="F84" s="88"/>
      <c r="G84" s="3" t="s">
        <v>989</v>
      </c>
      <c r="H84" s="89" t="s">
        <v>52</v>
      </c>
      <c r="I84" s="3" t="s">
        <v>38</v>
      </c>
      <c r="J84" s="90"/>
      <c r="K84" s="90"/>
      <c r="L84" s="91">
        <v>0.25</v>
      </c>
      <c r="M84" s="3"/>
    </row>
    <row r="85" spans="1:13" ht="28.9" customHeight="1" x14ac:dyDescent="0.25">
      <c r="A85" s="83">
        <v>6478</v>
      </c>
      <c r="B85" s="86" t="s">
        <v>761</v>
      </c>
      <c r="C85" s="3" t="s">
        <v>990</v>
      </c>
      <c r="D85" s="87">
        <v>42178</v>
      </c>
      <c r="E85" s="87">
        <v>42185</v>
      </c>
      <c r="F85" s="88"/>
      <c r="G85" s="3" t="s">
        <v>991</v>
      </c>
      <c r="H85" s="89" t="s">
        <v>6</v>
      </c>
      <c r="I85" s="3" t="s">
        <v>37</v>
      </c>
      <c r="J85" s="90"/>
      <c r="K85" s="90"/>
      <c r="L85" s="91"/>
      <c r="M85" s="3"/>
    </row>
    <row r="86" spans="1:13" ht="28.9" customHeight="1" x14ac:dyDescent="0.25">
      <c r="A86" s="81">
        <v>6479</v>
      </c>
      <c r="B86" s="86" t="s">
        <v>992</v>
      </c>
      <c r="C86" s="3" t="s">
        <v>993</v>
      </c>
      <c r="D86" s="87">
        <v>42179</v>
      </c>
      <c r="E86" s="87">
        <v>42216</v>
      </c>
      <c r="F86" s="88">
        <v>42206</v>
      </c>
      <c r="G86" s="3" t="s">
        <v>994</v>
      </c>
      <c r="H86" s="89" t="s">
        <v>24</v>
      </c>
      <c r="I86" s="3" t="s">
        <v>39</v>
      </c>
      <c r="J86" s="90"/>
      <c r="K86" s="90"/>
      <c r="L86" s="91">
        <f>3+0.75</f>
        <v>3.75</v>
      </c>
      <c r="M86" s="3"/>
    </row>
    <row r="87" spans="1:13" ht="28.9" customHeight="1" x14ac:dyDescent="0.25">
      <c r="A87" s="83">
        <v>6480</v>
      </c>
      <c r="B87" s="86" t="s">
        <v>187</v>
      </c>
      <c r="C87" s="3" t="s">
        <v>188</v>
      </c>
      <c r="D87" s="87">
        <v>42179</v>
      </c>
      <c r="E87" s="87">
        <v>42186</v>
      </c>
      <c r="F87" s="88"/>
      <c r="G87" s="3" t="s">
        <v>996</v>
      </c>
      <c r="H87" s="89" t="s">
        <v>11</v>
      </c>
      <c r="I87" s="3" t="s">
        <v>37</v>
      </c>
      <c r="J87" s="90"/>
      <c r="K87" s="90"/>
      <c r="L87" s="91">
        <f>0.5+0.5</f>
        <v>1</v>
      </c>
      <c r="M87" s="3"/>
    </row>
    <row r="88" spans="1:13" ht="28.9" customHeight="1" x14ac:dyDescent="0.25">
      <c r="A88" s="81" t="s">
        <v>1020</v>
      </c>
      <c r="B88" s="86" t="s">
        <v>997</v>
      </c>
      <c r="C88" s="3" t="s">
        <v>998</v>
      </c>
      <c r="D88" s="87">
        <v>42179</v>
      </c>
      <c r="E88" s="87">
        <v>42186</v>
      </c>
      <c r="F88" s="88"/>
      <c r="G88" s="3" t="s">
        <v>999</v>
      </c>
      <c r="H88" s="89" t="s">
        <v>23</v>
      </c>
      <c r="I88" s="3" t="s">
        <v>39</v>
      </c>
      <c r="J88" s="90"/>
      <c r="K88" s="90"/>
      <c r="L88" s="91">
        <f>3+0.75</f>
        <v>3.75</v>
      </c>
      <c r="M88" s="3"/>
    </row>
    <row r="89" spans="1:13" ht="28.9" customHeight="1" x14ac:dyDescent="0.25">
      <c r="A89" s="81">
        <v>6482</v>
      </c>
      <c r="B89" s="86" t="s">
        <v>177</v>
      </c>
      <c r="C89" s="3" t="s">
        <v>178</v>
      </c>
      <c r="D89" s="87">
        <v>42179</v>
      </c>
      <c r="E89" s="87">
        <v>42186</v>
      </c>
      <c r="F89" s="88"/>
      <c r="G89" s="3" t="s">
        <v>1000</v>
      </c>
      <c r="H89" s="89" t="s">
        <v>24</v>
      </c>
      <c r="I89" s="3" t="s">
        <v>39</v>
      </c>
      <c r="J89" s="90"/>
      <c r="K89" s="90"/>
      <c r="L89" s="91">
        <f>3+0.75</f>
        <v>3.75</v>
      </c>
      <c r="M89" s="3"/>
    </row>
    <row r="90" spans="1:13" ht="28.9" customHeight="1" x14ac:dyDescent="0.25">
      <c r="A90" s="83">
        <v>6483</v>
      </c>
      <c r="B90" s="86" t="s">
        <v>1003</v>
      </c>
      <c r="C90" s="3" t="s">
        <v>808</v>
      </c>
      <c r="D90" s="87">
        <v>42180</v>
      </c>
      <c r="E90" s="87">
        <v>42187</v>
      </c>
      <c r="F90" s="88"/>
      <c r="G90" s="3" t="s">
        <v>955</v>
      </c>
      <c r="H90" s="89" t="s">
        <v>6</v>
      </c>
      <c r="I90" s="3" t="s">
        <v>41</v>
      </c>
      <c r="J90" s="90"/>
      <c r="K90" s="90"/>
      <c r="L90" s="91">
        <v>0.25</v>
      </c>
      <c r="M90" s="3"/>
    </row>
    <row r="91" spans="1:13" ht="28.9" customHeight="1" x14ac:dyDescent="0.25">
      <c r="A91" s="82">
        <v>6484</v>
      </c>
      <c r="B91" s="86" t="s">
        <v>1001</v>
      </c>
      <c r="C91" s="3" t="s">
        <v>1002</v>
      </c>
      <c r="D91" s="87">
        <v>42180</v>
      </c>
      <c r="E91" s="87">
        <v>42187</v>
      </c>
      <c r="F91" s="88"/>
      <c r="G91" s="3" t="s">
        <v>1004</v>
      </c>
      <c r="H91" s="89" t="s">
        <v>34</v>
      </c>
      <c r="I91" s="3" t="s">
        <v>40</v>
      </c>
      <c r="J91" s="90"/>
      <c r="K91" s="90"/>
      <c r="L91" s="91"/>
      <c r="M91" s="3"/>
    </row>
    <row r="92" spans="1:13" ht="28.9" customHeight="1" x14ac:dyDescent="0.25">
      <c r="A92" s="82">
        <v>6485</v>
      </c>
      <c r="B92" s="86" t="s">
        <v>1005</v>
      </c>
      <c r="C92" s="3" t="s">
        <v>1006</v>
      </c>
      <c r="D92" s="87">
        <v>42181</v>
      </c>
      <c r="E92" s="87">
        <v>42191</v>
      </c>
      <c r="F92" s="88"/>
      <c r="G92" s="3" t="s">
        <v>1007</v>
      </c>
      <c r="H92" s="89" t="s">
        <v>52</v>
      </c>
      <c r="I92" s="3" t="s">
        <v>41</v>
      </c>
      <c r="J92" s="90"/>
      <c r="K92" s="90"/>
      <c r="L92" s="91">
        <v>0.25</v>
      </c>
      <c r="M92" s="3"/>
    </row>
    <row r="93" spans="1:13" ht="28.9" customHeight="1" x14ac:dyDescent="0.25">
      <c r="A93" s="83">
        <v>6486</v>
      </c>
      <c r="B93" s="113" t="s">
        <v>1008</v>
      </c>
      <c r="C93" s="31" t="s">
        <v>1009</v>
      </c>
      <c r="D93" s="114">
        <v>42181</v>
      </c>
      <c r="E93" s="114">
        <v>42221</v>
      </c>
      <c r="F93" s="115">
        <v>42212</v>
      </c>
      <c r="G93" s="31" t="s">
        <v>1010</v>
      </c>
      <c r="H93" s="116" t="s">
        <v>8</v>
      </c>
      <c r="I93" s="31" t="s">
        <v>40</v>
      </c>
      <c r="J93" s="117">
        <v>1338</v>
      </c>
      <c r="K93" s="117" t="s">
        <v>44</v>
      </c>
      <c r="L93" s="118"/>
      <c r="M93" s="31"/>
    </row>
    <row r="94" spans="1:13" ht="28.9" customHeight="1" x14ac:dyDescent="0.25">
      <c r="A94" s="102">
        <v>6487</v>
      </c>
      <c r="B94" s="86" t="s">
        <v>1011</v>
      </c>
      <c r="C94" s="3" t="s">
        <v>1013</v>
      </c>
      <c r="D94" s="87">
        <v>42184</v>
      </c>
      <c r="E94" s="87">
        <v>42192</v>
      </c>
      <c r="F94" s="88"/>
      <c r="G94" s="3" t="s">
        <v>1012</v>
      </c>
      <c r="H94" s="89" t="s">
        <v>27</v>
      </c>
      <c r="I94" s="3" t="s">
        <v>40</v>
      </c>
      <c r="J94" s="90"/>
      <c r="K94" s="90"/>
      <c r="L94" s="91"/>
      <c r="M94" s="3"/>
    </row>
    <row r="95" spans="1:13" ht="28.9" customHeight="1" x14ac:dyDescent="0.25">
      <c r="A95" s="81">
        <v>6488</v>
      </c>
      <c r="B95" s="86" t="s">
        <v>440</v>
      </c>
      <c r="C95" s="3" t="s">
        <v>495</v>
      </c>
      <c r="D95" s="87">
        <v>42184</v>
      </c>
      <c r="E95" s="87">
        <v>42192</v>
      </c>
      <c r="F95" s="88"/>
      <c r="G95" s="3" t="s">
        <v>1015</v>
      </c>
      <c r="H95" s="89" t="s">
        <v>24</v>
      </c>
      <c r="I95" s="3" t="s">
        <v>39</v>
      </c>
      <c r="J95" s="90"/>
      <c r="K95" s="90"/>
      <c r="L95" s="91">
        <f>2+0.5</f>
        <v>2.5</v>
      </c>
      <c r="M95" s="3"/>
    </row>
    <row r="96" spans="1:13" ht="28.9" customHeight="1" x14ac:dyDescent="0.25">
      <c r="A96" s="82">
        <v>6489</v>
      </c>
      <c r="B96" s="86" t="s">
        <v>1014</v>
      </c>
      <c r="C96" s="3"/>
      <c r="D96" s="87">
        <v>42184</v>
      </c>
      <c r="E96" s="87">
        <v>42192</v>
      </c>
      <c r="F96" s="88"/>
      <c r="G96" s="3" t="s">
        <v>1016</v>
      </c>
      <c r="H96" s="89" t="s">
        <v>24</v>
      </c>
      <c r="I96" s="3" t="s">
        <v>41</v>
      </c>
      <c r="J96" s="90"/>
      <c r="K96" s="90"/>
      <c r="L96" s="91">
        <f>0.5+0.25</f>
        <v>0.75</v>
      </c>
      <c r="M96" s="3"/>
    </row>
    <row r="97" spans="1:13" ht="28.9" customHeight="1" x14ac:dyDescent="0.25">
      <c r="A97" s="81">
        <v>6490</v>
      </c>
      <c r="B97" s="86" t="s">
        <v>1018</v>
      </c>
      <c r="C97" s="3"/>
      <c r="D97" s="87">
        <v>42185</v>
      </c>
      <c r="E97" s="87">
        <v>42193</v>
      </c>
      <c r="F97" s="88"/>
      <c r="G97" s="3" t="s">
        <v>1019</v>
      </c>
      <c r="H97" s="89" t="s">
        <v>7</v>
      </c>
      <c r="I97" s="3" t="s">
        <v>37</v>
      </c>
      <c r="J97" s="90">
        <v>12.29</v>
      </c>
      <c r="K97" s="90"/>
      <c r="L97" s="91">
        <f>9+0.75</f>
        <v>9.75</v>
      </c>
      <c r="M97" s="3"/>
    </row>
    <row r="98" spans="1:13" ht="28.9" customHeight="1" x14ac:dyDescent="0.25">
      <c r="A98" s="81">
        <v>6491</v>
      </c>
      <c r="B98" s="86" t="s">
        <v>1021</v>
      </c>
      <c r="C98" s="3"/>
      <c r="D98" s="87">
        <v>42185</v>
      </c>
      <c r="E98" s="87">
        <v>42193</v>
      </c>
      <c r="F98" s="88"/>
      <c r="G98" s="3" t="s">
        <v>1022</v>
      </c>
      <c r="H98" s="89" t="s">
        <v>8</v>
      </c>
      <c r="I98" s="3" t="s">
        <v>37</v>
      </c>
      <c r="J98" s="90">
        <v>10.14</v>
      </c>
      <c r="K98" s="90"/>
      <c r="L98" s="91">
        <f>2.15+0.25</f>
        <v>2.4</v>
      </c>
      <c r="M98" s="3"/>
    </row>
    <row r="99" spans="1:13" ht="28.9" customHeight="1" x14ac:dyDescent="0.25">
      <c r="A99" s="85"/>
      <c r="B99" s="38"/>
      <c r="C99" s="4"/>
      <c r="D99" s="5"/>
      <c r="E99" s="5"/>
      <c r="F99" s="6"/>
      <c r="G99" s="4"/>
      <c r="H99" s="22"/>
      <c r="I99" s="4"/>
      <c r="J99" s="7"/>
      <c r="K99" s="7"/>
      <c r="L99" s="34"/>
      <c r="M99" s="4"/>
    </row>
    <row r="100" spans="1:13" ht="28.9" customHeight="1" x14ac:dyDescent="0.25">
      <c r="A100" s="85"/>
      <c r="B100" s="38"/>
      <c r="C100" s="4"/>
      <c r="D100" s="5"/>
      <c r="E100" s="5"/>
      <c r="F100" s="6"/>
      <c r="G100" s="4"/>
      <c r="H100" s="22"/>
      <c r="I100" s="4"/>
      <c r="J100" s="7"/>
      <c r="K100" s="7"/>
      <c r="L100" s="34"/>
      <c r="M100" s="4"/>
    </row>
    <row r="101" spans="1:13" ht="28.9" customHeight="1" x14ac:dyDescent="0.25">
      <c r="A101" s="99" t="s">
        <v>61</v>
      </c>
      <c r="B101" s="38"/>
      <c r="C101" s="4"/>
      <c r="D101" s="5"/>
      <c r="E101" s="5"/>
      <c r="F101" s="6"/>
      <c r="G101" s="4"/>
      <c r="H101" s="22"/>
      <c r="I101" s="4"/>
      <c r="J101" s="7">
        <f>+SUM(J3:J98)</f>
        <v>2730.65</v>
      </c>
      <c r="K101" s="7"/>
      <c r="L101" s="7">
        <f>+SUM(L3:L98)*26</f>
        <v>12126.4</v>
      </c>
      <c r="M101" s="7">
        <f>+SUM(M3:M98)*26</f>
        <v>416</v>
      </c>
    </row>
    <row r="102" spans="1:13" ht="28.9" customHeight="1" x14ac:dyDescent="0.25">
      <c r="A102" s="85"/>
      <c r="B102" s="38"/>
      <c r="C102" s="4"/>
      <c r="D102" s="5"/>
      <c r="E102" s="5"/>
      <c r="F102" s="6"/>
      <c r="G102" s="4"/>
      <c r="H102" s="22"/>
      <c r="I102" s="4"/>
      <c r="J102" s="7"/>
      <c r="K102" s="7"/>
      <c r="L102" s="34" t="s">
        <v>57</v>
      </c>
      <c r="M102" s="4"/>
    </row>
    <row r="103" spans="1:13" ht="28.9" customHeight="1" x14ac:dyDescent="0.25">
      <c r="A103" s="85"/>
      <c r="B103" s="119" t="s">
        <v>284</v>
      </c>
      <c r="C103" s="4"/>
      <c r="D103" s="5"/>
      <c r="E103" s="5"/>
      <c r="F103" s="6"/>
      <c r="G103" s="4"/>
      <c r="H103" s="22"/>
      <c r="I103" s="4"/>
      <c r="J103" s="7"/>
      <c r="K103" s="7"/>
      <c r="L103" s="34" t="s">
        <v>57</v>
      </c>
      <c r="M103" s="4"/>
    </row>
    <row r="104" spans="1:13" ht="28.9" customHeight="1" x14ac:dyDescent="0.25">
      <c r="A104" s="85"/>
      <c r="B104" s="38" t="s">
        <v>289</v>
      </c>
      <c r="C104" s="4" t="s">
        <v>947</v>
      </c>
      <c r="D104" s="5">
        <v>42166</v>
      </c>
      <c r="E104" s="5">
        <v>42173</v>
      </c>
      <c r="F104" s="6"/>
      <c r="G104" s="4" t="s">
        <v>948</v>
      </c>
      <c r="H104" s="22"/>
      <c r="I104" s="4"/>
      <c r="J104" s="7"/>
      <c r="K104" s="7"/>
      <c r="L104" s="34" t="s">
        <v>57</v>
      </c>
      <c r="M104" s="4"/>
    </row>
    <row r="105" spans="1:13" ht="28.9" customHeight="1" x14ac:dyDescent="0.25">
      <c r="A105" s="85"/>
      <c r="B105" s="38" t="s">
        <v>949</v>
      </c>
      <c r="C105" s="4"/>
      <c r="D105" s="5">
        <v>42171</v>
      </c>
      <c r="E105" s="5">
        <v>42178</v>
      </c>
      <c r="F105" s="6"/>
      <c r="G105" s="4" t="s">
        <v>950</v>
      </c>
      <c r="H105" s="22"/>
      <c r="I105" s="4"/>
      <c r="J105" s="7"/>
      <c r="K105" s="7"/>
      <c r="L105" s="34"/>
      <c r="M105" s="4"/>
    </row>
    <row r="106" spans="1:13" ht="28.9" customHeight="1" x14ac:dyDescent="0.25">
      <c r="A106" s="85"/>
      <c r="B106" s="38"/>
      <c r="C106" s="4"/>
      <c r="D106" s="5"/>
      <c r="E106" s="54"/>
      <c r="F106" s="6"/>
      <c r="G106" s="4"/>
      <c r="H106" s="22"/>
      <c r="I106" s="4"/>
      <c r="J106" s="7"/>
      <c r="K106" s="7"/>
      <c r="L106" s="34"/>
      <c r="M106" s="4"/>
    </row>
    <row r="107" spans="1:13" ht="28.9" customHeight="1" x14ac:dyDescent="0.25">
      <c r="A107" s="85"/>
      <c r="B107" s="38"/>
      <c r="C107" s="4"/>
      <c r="D107" s="5"/>
      <c r="E107" s="54"/>
      <c r="F107" s="6"/>
      <c r="G107" s="4"/>
      <c r="H107" s="22"/>
      <c r="I107" s="4"/>
      <c r="J107" s="7"/>
      <c r="K107" s="7"/>
      <c r="L107" s="34"/>
      <c r="M107" s="4"/>
    </row>
    <row r="108" spans="1:13" ht="28.9" customHeight="1" x14ac:dyDescent="0.25">
      <c r="A108" s="85"/>
      <c r="B108" s="38"/>
      <c r="C108" s="4"/>
      <c r="D108" s="5"/>
      <c r="E108" s="54"/>
      <c r="F108" s="6"/>
      <c r="G108" s="4"/>
      <c r="H108" s="22"/>
      <c r="I108" s="4"/>
      <c r="J108" s="7"/>
      <c r="K108" s="7"/>
      <c r="L108" s="34"/>
      <c r="M108" s="4"/>
    </row>
    <row r="109" spans="1:13" ht="28.9" customHeight="1" x14ac:dyDescent="0.25">
      <c r="A109" s="85"/>
      <c r="B109" s="38"/>
      <c r="C109" s="4"/>
      <c r="D109" s="5"/>
      <c r="E109" s="54"/>
      <c r="F109" s="6"/>
      <c r="G109" s="4"/>
      <c r="H109" s="22"/>
      <c r="I109" s="4"/>
      <c r="J109" s="7"/>
      <c r="K109" s="7"/>
      <c r="L109" s="34"/>
      <c r="M109" s="4"/>
    </row>
    <row r="110" spans="1:13" ht="28.9" customHeight="1" x14ac:dyDescent="0.25">
      <c r="A110" s="85"/>
      <c r="B110" s="38"/>
      <c r="C110" s="4"/>
      <c r="D110" s="5"/>
      <c r="E110" s="54"/>
      <c r="F110" s="6"/>
      <c r="G110" s="4"/>
      <c r="H110" s="22"/>
      <c r="I110" s="4"/>
      <c r="J110" s="7"/>
      <c r="K110" s="7"/>
      <c r="L110" s="34"/>
      <c r="M110" s="4"/>
    </row>
    <row r="111" spans="1:13" ht="28.9" customHeight="1" x14ac:dyDescent="0.25">
      <c r="A111" s="85"/>
      <c r="B111" s="38"/>
      <c r="C111" s="4"/>
      <c r="D111" s="5"/>
      <c r="E111" s="54"/>
      <c r="F111" s="6"/>
      <c r="G111" s="4"/>
      <c r="H111" s="22"/>
      <c r="I111" s="4"/>
      <c r="J111" s="7"/>
      <c r="K111" s="7"/>
      <c r="L111" s="34"/>
      <c r="M111" s="4"/>
    </row>
    <row r="112" spans="1:13" ht="28.9" customHeight="1" x14ac:dyDescent="0.25">
      <c r="A112" s="85"/>
      <c r="B112" s="38"/>
      <c r="C112" s="4"/>
      <c r="D112" s="5"/>
      <c r="E112" s="54"/>
      <c r="F112" s="6"/>
      <c r="G112" s="4"/>
      <c r="H112" s="22"/>
      <c r="I112" s="4"/>
      <c r="J112" s="7"/>
      <c r="K112" s="7"/>
      <c r="L112" s="34"/>
      <c r="M112" s="4"/>
    </row>
    <row r="113" spans="1:13" ht="28.9" customHeight="1" x14ac:dyDescent="0.25">
      <c r="A113" s="85"/>
      <c r="B113" s="38"/>
      <c r="C113" s="4"/>
      <c r="D113" s="5"/>
      <c r="E113" s="54"/>
      <c r="F113" s="6"/>
      <c r="G113" s="4"/>
      <c r="H113" s="22"/>
      <c r="I113" s="4"/>
      <c r="J113" s="7"/>
      <c r="K113" s="7"/>
      <c r="L113" s="34"/>
      <c r="M113" s="4"/>
    </row>
    <row r="114" spans="1:13" ht="28.9" customHeight="1" x14ac:dyDescent="0.25">
      <c r="A114" s="100" t="s">
        <v>57</v>
      </c>
      <c r="B114" s="38"/>
      <c r="C114" s="4"/>
      <c r="D114" s="5"/>
      <c r="E114" s="54"/>
      <c r="F114" s="6"/>
      <c r="G114" s="4"/>
      <c r="H114" s="22"/>
      <c r="I114" s="4"/>
      <c r="J114" s="7"/>
      <c r="K114" s="7"/>
      <c r="L114" s="34"/>
      <c r="M114" s="4"/>
    </row>
    <row r="115" spans="1:13" ht="28.9" customHeight="1" x14ac:dyDescent="0.25">
      <c r="A115" s="100" t="s">
        <v>57</v>
      </c>
      <c r="B115" s="38"/>
      <c r="C115" s="4"/>
      <c r="D115" s="5"/>
      <c r="E115" s="54"/>
      <c r="F115" s="6"/>
      <c r="G115" s="4"/>
      <c r="H115" s="22"/>
      <c r="I115" s="4"/>
      <c r="J115" s="7"/>
      <c r="K115" s="7"/>
      <c r="L115" s="34"/>
      <c r="M115" s="4"/>
    </row>
    <row r="116" spans="1:13" ht="28.9" customHeight="1" x14ac:dyDescent="0.25">
      <c r="A116" s="100" t="s">
        <v>57</v>
      </c>
      <c r="B116" s="38"/>
      <c r="C116" s="4"/>
      <c r="D116" s="5"/>
      <c r="E116" s="54"/>
      <c r="F116" s="6"/>
      <c r="G116" s="4"/>
      <c r="H116" s="22"/>
      <c r="I116" s="4"/>
      <c r="J116" s="7"/>
      <c r="K116" s="7"/>
      <c r="L116" s="34"/>
      <c r="M116" s="4"/>
    </row>
    <row r="117" spans="1:13" ht="28.9" customHeight="1" x14ac:dyDescent="0.25">
      <c r="A117" s="100" t="s">
        <v>57</v>
      </c>
      <c r="B117" s="38"/>
      <c r="C117" s="4"/>
      <c r="D117" s="5"/>
      <c r="E117" s="54"/>
      <c r="F117" s="6"/>
      <c r="G117" s="4"/>
      <c r="H117" s="22"/>
      <c r="I117" s="4"/>
      <c r="J117" s="7"/>
      <c r="K117" s="7"/>
      <c r="L117" s="34"/>
      <c r="M117" s="4"/>
    </row>
    <row r="118" spans="1:13" ht="28.9" customHeight="1" x14ac:dyDescent="0.25">
      <c r="A118" s="100" t="s">
        <v>57</v>
      </c>
      <c r="B118" s="38"/>
      <c r="C118" s="4"/>
      <c r="D118" s="5"/>
      <c r="E118" s="54"/>
      <c r="F118" s="6"/>
      <c r="G118" s="4"/>
      <c r="H118" s="22"/>
      <c r="I118" s="4"/>
      <c r="J118" s="7"/>
      <c r="K118" s="7"/>
      <c r="L118" s="34"/>
      <c r="M118" s="4"/>
    </row>
    <row r="119" spans="1:13" ht="28.9" customHeight="1" x14ac:dyDescent="0.25">
      <c r="A119" s="101" t="s">
        <v>57</v>
      </c>
      <c r="B119" s="38"/>
      <c r="C119" s="4"/>
      <c r="D119" s="5"/>
      <c r="E119" s="54"/>
      <c r="F119" s="6"/>
      <c r="G119" s="4"/>
      <c r="H119" s="22"/>
      <c r="I119" s="4"/>
      <c r="J119" s="7"/>
      <c r="K119" s="7"/>
      <c r="L119" s="34"/>
      <c r="M119" s="4"/>
    </row>
    <row r="120" spans="1:13" ht="28.9" customHeight="1" x14ac:dyDescent="0.25">
      <c r="A120" s="46"/>
      <c r="B120" s="38"/>
      <c r="C120" s="4"/>
      <c r="D120" s="5"/>
      <c r="E120" s="54"/>
      <c r="F120" s="6"/>
      <c r="G120" s="4"/>
      <c r="H120" s="22"/>
      <c r="I120" s="4"/>
      <c r="J120" s="7"/>
      <c r="K120" s="7"/>
      <c r="L120" s="34"/>
      <c r="M120" s="4"/>
    </row>
    <row r="121" spans="1:13" ht="28.9" customHeight="1" x14ac:dyDescent="0.25">
      <c r="A121" s="71" t="s">
        <v>61</v>
      </c>
      <c r="B121" s="72"/>
      <c r="C121" s="73"/>
      <c r="D121" s="74"/>
      <c r="E121" s="75"/>
      <c r="F121" s="76"/>
      <c r="G121" s="73"/>
      <c r="H121" s="77"/>
      <c r="I121" s="73"/>
      <c r="J121" s="78">
        <f>SUM(J3:J54)</f>
        <v>1172.7300000000002</v>
      </c>
      <c r="K121" s="78"/>
      <c r="L121" s="78">
        <f>SUM(L3:L54)*26</f>
        <v>9776</v>
      </c>
      <c r="M121" s="78">
        <f>SUM(M3:M54)*26</f>
        <v>416</v>
      </c>
    </row>
  </sheetData>
  <sheetProtection algorithmName="SHA-512" hashValue="vmFglWQ8MNcMfKFYQomwGFA5ofinwO62VKhhOGX067e0q239j7olqXsrL5eGqsV8TcM8IBdc0VN2lu61N/d9Pg==" saltValue="CgFN4Bcmzq0npwnKczd7cA==" spinCount="100000" sheet="1" selectLockedCells="1" sort="0" autoFilter="0" selectUnlockedCells="1"/>
  <dataValidations count="3">
    <dataValidation type="list" allowBlank="1" showErrorMessage="1" sqref="I2">
      <formula1>$J$136:$J$197</formula1>
    </dataValidation>
    <dataValidation type="textLength" allowBlank="1" showInputMessage="1" showErrorMessage="1" error="This cell is limited to 95 characters.  Please revise your entry.  Thank you." sqref="G3:G106 G107:G121">
      <formula1>1</formula1>
      <formula2>95</formula2>
    </dataValidation>
    <dataValidation type="list" allowBlank="1" showInputMessage="1" showErrorMessage="1" sqref="H3:I121 K3:K121">
      <formula1>#REF!</formula1>
    </dataValidation>
  </dataValidations>
  <pageMargins left="0.7" right="0.7" top="0.75" bottom="0.75" header="0.3" footer="0.3"/>
  <pageSetup scale="5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8"/>
  <sheetViews>
    <sheetView zoomScale="85" zoomScaleNormal="85" workbookViewId="0">
      <selection activeCell="N1" sqref="N1:N1048576"/>
    </sheetView>
  </sheetViews>
  <sheetFormatPr defaultRowHeight="15" x14ac:dyDescent="0.25"/>
  <cols>
    <col min="1" max="1" width="12.85546875" customWidth="1"/>
    <col min="2" max="2" width="17.140625" customWidth="1"/>
    <col min="3" max="3" width="17" customWidth="1"/>
    <col min="4" max="4" width="14.42578125" customWidth="1"/>
    <col min="5" max="5" width="14.140625" customWidth="1"/>
    <col min="6" max="6" width="11.140625" customWidth="1"/>
    <col min="7" max="7" width="39.140625" customWidth="1"/>
    <col min="8" max="8" width="12.7109375" customWidth="1"/>
    <col min="9" max="9" width="15.140625" customWidth="1"/>
    <col min="10" max="10" width="11.28515625" customWidth="1"/>
    <col min="12" max="12" width="15.42578125" customWidth="1"/>
    <col min="13" max="13" width="11.7109375" customWidth="1"/>
  </cols>
  <sheetData>
    <row r="1" spans="1:13" ht="28.9" customHeight="1" x14ac:dyDescent="0.25">
      <c r="A1" s="52" t="s">
        <v>210</v>
      </c>
      <c r="B1" s="36"/>
      <c r="C1" s="9"/>
      <c r="D1" s="10"/>
      <c r="E1" s="10"/>
      <c r="F1" s="11"/>
      <c r="G1" s="12"/>
      <c r="H1" s="1"/>
      <c r="I1" s="13"/>
      <c r="J1" s="14"/>
      <c r="K1" s="14"/>
      <c r="L1" s="32"/>
      <c r="M1" s="1"/>
    </row>
    <row r="2" spans="1:13" ht="28.9" customHeight="1" x14ac:dyDescent="0.25">
      <c r="A2" s="53" t="s">
        <v>0</v>
      </c>
      <c r="B2" s="37" t="s">
        <v>2</v>
      </c>
      <c r="C2" s="16" t="s">
        <v>1</v>
      </c>
      <c r="D2" s="17" t="s">
        <v>45</v>
      </c>
      <c r="E2" s="17" t="s">
        <v>46</v>
      </c>
      <c r="F2" s="17" t="s">
        <v>53</v>
      </c>
      <c r="G2" s="16" t="s">
        <v>47</v>
      </c>
      <c r="H2" s="16" t="s">
        <v>19</v>
      </c>
      <c r="I2" s="16" t="s">
        <v>3</v>
      </c>
      <c r="J2" s="18" t="s">
        <v>4</v>
      </c>
      <c r="K2" s="18" t="s">
        <v>16</v>
      </c>
      <c r="L2" s="33" t="s">
        <v>17</v>
      </c>
      <c r="M2" s="16" t="s">
        <v>18</v>
      </c>
    </row>
    <row r="3" spans="1:13" ht="28.9" customHeight="1" x14ac:dyDescent="0.25">
      <c r="A3" s="83">
        <v>6492</v>
      </c>
      <c r="B3" s="86" t="s">
        <v>1023</v>
      </c>
      <c r="C3" s="3"/>
      <c r="D3" s="87">
        <v>42186</v>
      </c>
      <c r="E3" s="87">
        <v>42194</v>
      </c>
      <c r="F3" s="88"/>
      <c r="G3" s="3" t="s">
        <v>1024</v>
      </c>
      <c r="H3" s="89" t="s">
        <v>6</v>
      </c>
      <c r="I3" s="3" t="s">
        <v>41</v>
      </c>
      <c r="J3" s="90"/>
      <c r="K3" s="90"/>
      <c r="L3" s="91">
        <f>1+0.25</f>
        <v>1.25</v>
      </c>
      <c r="M3" s="3"/>
    </row>
    <row r="4" spans="1:13" ht="28.9" customHeight="1" x14ac:dyDescent="0.25">
      <c r="A4" s="83">
        <v>6493</v>
      </c>
      <c r="B4" s="86" t="s">
        <v>810</v>
      </c>
      <c r="C4" s="3"/>
      <c r="D4" s="87">
        <v>42186</v>
      </c>
      <c r="E4" s="87">
        <v>42226</v>
      </c>
      <c r="F4" s="88">
        <v>42216</v>
      </c>
      <c r="G4" s="3" t="s">
        <v>1025</v>
      </c>
      <c r="H4" s="89" t="s">
        <v>11</v>
      </c>
      <c r="I4" s="3" t="s">
        <v>41</v>
      </c>
      <c r="J4" s="90"/>
      <c r="K4" s="90"/>
      <c r="L4" s="91">
        <v>2</v>
      </c>
      <c r="M4" s="3"/>
    </row>
    <row r="5" spans="1:13" ht="28.9" customHeight="1" x14ac:dyDescent="0.25">
      <c r="A5" s="82">
        <v>6494</v>
      </c>
      <c r="B5" s="86" t="s">
        <v>1026</v>
      </c>
      <c r="C5" s="3"/>
      <c r="D5" s="87">
        <v>42186</v>
      </c>
      <c r="E5" s="87">
        <v>42226</v>
      </c>
      <c r="F5" s="88">
        <v>42216</v>
      </c>
      <c r="G5" s="3" t="s">
        <v>1027</v>
      </c>
      <c r="H5" s="89" t="s">
        <v>22</v>
      </c>
      <c r="I5" s="3" t="s">
        <v>39</v>
      </c>
      <c r="J5" s="90">
        <v>4.49</v>
      </c>
      <c r="K5" s="90" t="s">
        <v>43</v>
      </c>
      <c r="L5" s="91">
        <f>1+0.25</f>
        <v>1.25</v>
      </c>
      <c r="M5" s="3"/>
    </row>
    <row r="6" spans="1:13" ht="28.9" customHeight="1" x14ac:dyDescent="0.25">
      <c r="A6" s="81">
        <v>6495</v>
      </c>
      <c r="B6" s="86" t="s">
        <v>1030</v>
      </c>
      <c r="C6" s="3" t="s">
        <v>808</v>
      </c>
      <c r="D6" s="87">
        <v>42187</v>
      </c>
      <c r="E6" s="87">
        <v>42195</v>
      </c>
      <c r="F6" s="88"/>
      <c r="G6" s="3" t="s">
        <v>1031</v>
      </c>
      <c r="H6" s="89" t="s">
        <v>24</v>
      </c>
      <c r="I6" s="3" t="s">
        <v>37</v>
      </c>
      <c r="J6" s="90">
        <v>10.14</v>
      </c>
      <c r="K6" s="90" t="s">
        <v>42</v>
      </c>
      <c r="L6" s="91">
        <f>0.5+0.25</f>
        <v>0.75</v>
      </c>
      <c r="M6" s="3"/>
    </row>
    <row r="7" spans="1:13" ht="28.9" customHeight="1" x14ac:dyDescent="0.25">
      <c r="A7" s="82">
        <v>6496</v>
      </c>
      <c r="B7" s="86" t="s">
        <v>64</v>
      </c>
      <c r="C7" s="3"/>
      <c r="D7" s="87">
        <v>42187</v>
      </c>
      <c r="E7" s="87">
        <v>42226</v>
      </c>
      <c r="F7" s="88">
        <v>42216</v>
      </c>
      <c r="G7" s="3" t="s">
        <v>1032</v>
      </c>
      <c r="H7" s="89" t="s">
        <v>52</v>
      </c>
      <c r="I7" s="3" t="s">
        <v>41</v>
      </c>
      <c r="J7" s="90"/>
      <c r="K7" s="90"/>
      <c r="L7" s="91">
        <v>0.25</v>
      </c>
      <c r="M7" s="3"/>
    </row>
    <row r="8" spans="1:13" ht="28.9" customHeight="1" x14ac:dyDescent="0.25">
      <c r="A8" s="102">
        <v>6497</v>
      </c>
      <c r="B8" s="86" t="s">
        <v>981</v>
      </c>
      <c r="C8" s="3" t="s">
        <v>983</v>
      </c>
      <c r="D8" s="87">
        <v>42191</v>
      </c>
      <c r="E8" s="87">
        <v>42228</v>
      </c>
      <c r="F8" s="88">
        <v>42219</v>
      </c>
      <c r="G8" s="3" t="s">
        <v>1037</v>
      </c>
      <c r="H8" s="89" t="s">
        <v>5</v>
      </c>
      <c r="I8" s="3" t="s">
        <v>39</v>
      </c>
      <c r="J8" s="90"/>
      <c r="K8" s="90"/>
      <c r="L8" s="91">
        <f>2.5+0.75</f>
        <v>3.25</v>
      </c>
      <c r="M8" s="3"/>
    </row>
    <row r="9" spans="1:13" ht="28.9" customHeight="1" x14ac:dyDescent="0.25">
      <c r="A9" s="102">
        <v>6498</v>
      </c>
      <c r="B9" s="86" t="s">
        <v>432</v>
      </c>
      <c r="C9" s="3"/>
      <c r="D9" s="87">
        <v>42553</v>
      </c>
      <c r="E9" s="87">
        <v>42195</v>
      </c>
      <c r="F9" s="88"/>
      <c r="G9" s="3" t="s">
        <v>1038</v>
      </c>
      <c r="H9" s="89" t="s">
        <v>52</v>
      </c>
      <c r="I9" s="3" t="s">
        <v>41</v>
      </c>
      <c r="J9" s="90"/>
      <c r="K9" s="90"/>
      <c r="L9" s="91">
        <f>1+0.25</f>
        <v>1.25</v>
      </c>
      <c r="M9" s="3"/>
    </row>
    <row r="10" spans="1:13" ht="28.9" customHeight="1" x14ac:dyDescent="0.25">
      <c r="A10" s="81">
        <v>6499</v>
      </c>
      <c r="B10" s="86" t="s">
        <v>1033</v>
      </c>
      <c r="C10" s="3" t="s">
        <v>1035</v>
      </c>
      <c r="D10" s="87">
        <v>42191</v>
      </c>
      <c r="E10" s="87">
        <v>42198</v>
      </c>
      <c r="F10" s="88" t="s">
        <v>57</v>
      </c>
      <c r="G10" s="3" t="s">
        <v>1039</v>
      </c>
      <c r="H10" s="89" t="s">
        <v>23</v>
      </c>
      <c r="I10" s="3" t="s">
        <v>41</v>
      </c>
      <c r="J10" s="90"/>
      <c r="K10" s="90"/>
      <c r="L10" s="91">
        <f>0.25+0.25</f>
        <v>0.5</v>
      </c>
      <c r="M10" s="3"/>
    </row>
    <row r="11" spans="1:13" ht="28.9" customHeight="1" x14ac:dyDescent="0.25">
      <c r="A11" s="82">
        <v>6500</v>
      </c>
      <c r="B11" s="86" t="s">
        <v>1034</v>
      </c>
      <c r="C11" s="3" t="s">
        <v>1036</v>
      </c>
      <c r="D11" s="87">
        <v>42191</v>
      </c>
      <c r="E11" s="87">
        <v>42228</v>
      </c>
      <c r="F11" s="88">
        <v>42219</v>
      </c>
      <c r="G11" s="3" t="s">
        <v>1040</v>
      </c>
      <c r="H11" s="89" t="s">
        <v>6</v>
      </c>
      <c r="I11" s="3" t="s">
        <v>39</v>
      </c>
      <c r="J11" s="90">
        <v>60.7</v>
      </c>
      <c r="K11" s="90" t="s">
        <v>42</v>
      </c>
      <c r="L11" s="91">
        <f>0.5+0.25</f>
        <v>0.75</v>
      </c>
      <c r="M11" s="3"/>
    </row>
    <row r="12" spans="1:13" ht="28.9" customHeight="1" x14ac:dyDescent="0.25">
      <c r="A12" s="81">
        <v>6501</v>
      </c>
      <c r="B12" s="86" t="s">
        <v>82</v>
      </c>
      <c r="C12" s="3" t="s">
        <v>83</v>
      </c>
      <c r="D12" s="87">
        <v>42192</v>
      </c>
      <c r="E12" s="87">
        <v>42229</v>
      </c>
      <c r="F12" s="88">
        <v>42219</v>
      </c>
      <c r="G12" s="3" t="s">
        <v>1041</v>
      </c>
      <c r="H12" s="89" t="s">
        <v>22</v>
      </c>
      <c r="I12" s="3" t="s">
        <v>39</v>
      </c>
      <c r="J12" s="90">
        <v>10.14</v>
      </c>
      <c r="K12" s="90" t="s">
        <v>42</v>
      </c>
      <c r="L12" s="91">
        <f>2+0.5</f>
        <v>2.5</v>
      </c>
      <c r="M12" s="3"/>
    </row>
    <row r="13" spans="1:13" ht="28.9" customHeight="1" x14ac:dyDescent="0.25">
      <c r="A13" s="102">
        <v>6502</v>
      </c>
      <c r="B13" s="86" t="s">
        <v>1042</v>
      </c>
      <c r="C13" s="3" t="s">
        <v>1043</v>
      </c>
      <c r="D13" s="87">
        <v>42192</v>
      </c>
      <c r="E13" s="87">
        <v>42199</v>
      </c>
      <c r="F13" s="88"/>
      <c r="G13" s="3" t="s">
        <v>1044</v>
      </c>
      <c r="H13" s="89" t="s">
        <v>35</v>
      </c>
      <c r="I13" s="3" t="s">
        <v>37</v>
      </c>
      <c r="J13" s="90"/>
      <c r="K13" s="90"/>
      <c r="L13" s="91">
        <f>0.25+0.25</f>
        <v>0.5</v>
      </c>
      <c r="M13" s="3"/>
    </row>
    <row r="14" spans="1:13" ht="28.9" customHeight="1" x14ac:dyDescent="0.25">
      <c r="A14" s="81">
        <v>6503</v>
      </c>
      <c r="B14" s="86" t="s">
        <v>1045</v>
      </c>
      <c r="C14" s="3" t="s">
        <v>1046</v>
      </c>
      <c r="D14" s="87">
        <v>42192</v>
      </c>
      <c r="E14" s="87">
        <v>42229</v>
      </c>
      <c r="F14" s="88">
        <v>42219</v>
      </c>
      <c r="G14" s="3" t="s">
        <v>1047</v>
      </c>
      <c r="H14" s="89" t="s">
        <v>9</v>
      </c>
      <c r="I14" s="3" t="s">
        <v>41</v>
      </c>
      <c r="J14" s="90"/>
      <c r="K14" s="90"/>
      <c r="L14" s="91">
        <f>0.5+0.25</f>
        <v>0.75</v>
      </c>
      <c r="M14" s="3"/>
    </row>
    <row r="15" spans="1:13" ht="28.9" customHeight="1" x14ac:dyDescent="0.25">
      <c r="A15" s="82">
        <v>6504</v>
      </c>
      <c r="B15" s="86" t="s">
        <v>1048</v>
      </c>
      <c r="C15" s="3" t="s">
        <v>1049</v>
      </c>
      <c r="D15" s="87">
        <v>42193</v>
      </c>
      <c r="E15" s="87">
        <v>42230</v>
      </c>
      <c r="F15" s="88">
        <v>42220</v>
      </c>
      <c r="G15" s="3" t="s">
        <v>1050</v>
      </c>
      <c r="H15" s="89" t="s">
        <v>24</v>
      </c>
      <c r="I15" s="3" t="s">
        <v>41</v>
      </c>
      <c r="J15" s="90"/>
      <c r="K15" s="90"/>
      <c r="L15" s="91"/>
      <c r="M15" s="3"/>
    </row>
    <row r="16" spans="1:13" ht="28.9" customHeight="1" x14ac:dyDescent="0.25">
      <c r="A16" s="81">
        <v>6505</v>
      </c>
      <c r="B16" s="86" t="s">
        <v>440</v>
      </c>
      <c r="C16" s="3" t="s">
        <v>495</v>
      </c>
      <c r="D16" s="87">
        <v>42193</v>
      </c>
      <c r="E16" s="87">
        <v>42200</v>
      </c>
      <c r="F16" s="88"/>
      <c r="G16" s="3" t="s">
        <v>1051</v>
      </c>
      <c r="H16" s="89" t="s">
        <v>25</v>
      </c>
      <c r="I16" s="3" t="s">
        <v>41</v>
      </c>
      <c r="J16" s="90"/>
      <c r="K16" s="90"/>
      <c r="L16" s="91">
        <f>0.5+0.25</f>
        <v>0.75</v>
      </c>
      <c r="M16" s="3"/>
    </row>
    <row r="17" spans="1:13" ht="28.9" customHeight="1" x14ac:dyDescent="0.25">
      <c r="A17" s="83">
        <v>6506</v>
      </c>
      <c r="B17" s="86" t="s">
        <v>1021</v>
      </c>
      <c r="C17" s="3"/>
      <c r="D17" s="87">
        <v>42193</v>
      </c>
      <c r="E17" s="87">
        <v>42200</v>
      </c>
      <c r="F17" s="88"/>
      <c r="G17" s="3" t="s">
        <v>1052</v>
      </c>
      <c r="H17" s="89" t="s">
        <v>20</v>
      </c>
      <c r="I17" s="3" t="s">
        <v>39</v>
      </c>
      <c r="J17" s="90">
        <v>10.34</v>
      </c>
      <c r="K17" s="90" t="s">
        <v>42</v>
      </c>
      <c r="L17" s="91">
        <f>(2.5+1.25+3.75+2.5+3.75)/5</f>
        <v>2.75</v>
      </c>
      <c r="M17" s="3"/>
    </row>
    <row r="18" spans="1:13" ht="28.9" customHeight="1" x14ac:dyDescent="0.25">
      <c r="A18" s="83">
        <v>6507</v>
      </c>
      <c r="B18" s="86" t="s">
        <v>1021</v>
      </c>
      <c r="C18" s="3"/>
      <c r="D18" s="87">
        <v>42193</v>
      </c>
      <c r="E18" s="87">
        <v>42230</v>
      </c>
      <c r="F18" s="88">
        <v>42220</v>
      </c>
      <c r="G18" s="3" t="s">
        <v>1053</v>
      </c>
      <c r="H18" s="89" t="s">
        <v>22</v>
      </c>
      <c r="I18" s="3" t="s">
        <v>41</v>
      </c>
      <c r="J18" s="90"/>
      <c r="K18" s="90"/>
      <c r="L18" s="91">
        <f>2+0.5</f>
        <v>2.5</v>
      </c>
      <c r="M18" s="3"/>
    </row>
    <row r="19" spans="1:13" ht="28.9" customHeight="1" x14ac:dyDescent="0.25">
      <c r="A19" s="82">
        <v>6508</v>
      </c>
      <c r="B19" s="86" t="s">
        <v>1021</v>
      </c>
      <c r="C19" s="3"/>
      <c r="D19" s="87">
        <v>42193</v>
      </c>
      <c r="E19" s="87">
        <v>42230</v>
      </c>
      <c r="F19" s="88">
        <v>42220</v>
      </c>
      <c r="G19" s="3" t="s">
        <v>1054</v>
      </c>
      <c r="H19" s="89" t="s">
        <v>23</v>
      </c>
      <c r="I19" s="3" t="s">
        <v>39</v>
      </c>
      <c r="J19" s="90">
        <v>10.54</v>
      </c>
      <c r="K19" s="90" t="s">
        <v>42</v>
      </c>
      <c r="L19" s="91">
        <f>1+0.25</f>
        <v>1.25</v>
      </c>
      <c r="M19" s="3"/>
    </row>
    <row r="20" spans="1:13" ht="28.9" customHeight="1" x14ac:dyDescent="0.25">
      <c r="A20" s="82">
        <v>6509</v>
      </c>
      <c r="B20" s="86" t="s">
        <v>1021</v>
      </c>
      <c r="C20" s="3"/>
      <c r="D20" s="87">
        <v>42193</v>
      </c>
      <c r="E20" s="87">
        <v>42230</v>
      </c>
      <c r="F20" s="88">
        <v>42220</v>
      </c>
      <c r="G20" s="3" t="s">
        <v>1055</v>
      </c>
      <c r="H20" s="89" t="s">
        <v>6</v>
      </c>
      <c r="I20" s="3" t="s">
        <v>39</v>
      </c>
      <c r="J20" s="90">
        <v>7</v>
      </c>
      <c r="K20" s="90" t="s">
        <v>43</v>
      </c>
      <c r="L20" s="91">
        <f>3+0.75</f>
        <v>3.75</v>
      </c>
      <c r="M20" s="3"/>
    </row>
    <row r="21" spans="1:13" ht="28.9" customHeight="1" x14ac:dyDescent="0.25">
      <c r="A21" s="81">
        <v>6510</v>
      </c>
      <c r="B21" s="86" t="s">
        <v>1021</v>
      </c>
      <c r="C21" s="3"/>
      <c r="D21" s="87">
        <v>42193</v>
      </c>
      <c r="E21" s="87">
        <v>42200</v>
      </c>
      <c r="F21" s="88"/>
      <c r="G21" s="3" t="s">
        <v>1056</v>
      </c>
      <c r="H21" s="89" t="s">
        <v>24</v>
      </c>
      <c r="I21" s="3" t="s">
        <v>39</v>
      </c>
      <c r="J21" s="90">
        <v>10.34</v>
      </c>
      <c r="K21" s="90" t="s">
        <v>42</v>
      </c>
      <c r="L21" s="91">
        <f>2+0.5</f>
        <v>2.5</v>
      </c>
      <c r="M21" s="3"/>
    </row>
    <row r="22" spans="1:13" ht="28.9" customHeight="1" x14ac:dyDescent="0.25">
      <c r="A22" s="81">
        <v>6511</v>
      </c>
      <c r="B22" s="86" t="s">
        <v>1021</v>
      </c>
      <c r="C22" s="3"/>
      <c r="D22" s="87">
        <v>42193</v>
      </c>
      <c r="E22" s="87">
        <v>42230</v>
      </c>
      <c r="F22" s="88">
        <v>42220</v>
      </c>
      <c r="G22" s="3" t="s">
        <v>1057</v>
      </c>
      <c r="H22" s="89" t="s">
        <v>9</v>
      </c>
      <c r="I22" s="3" t="s">
        <v>41</v>
      </c>
      <c r="J22" s="90"/>
      <c r="K22" s="90"/>
      <c r="L22" s="91">
        <f>3+0.75</f>
        <v>3.75</v>
      </c>
      <c r="M22" s="3"/>
    </row>
    <row r="23" spans="1:13" ht="28.9" customHeight="1" x14ac:dyDescent="0.25">
      <c r="A23" s="81">
        <v>6512</v>
      </c>
      <c r="B23" s="86" t="s">
        <v>1021</v>
      </c>
      <c r="C23" s="3"/>
      <c r="D23" s="87">
        <v>42193</v>
      </c>
      <c r="E23" s="87">
        <v>42230</v>
      </c>
      <c r="F23" s="88">
        <v>42220</v>
      </c>
      <c r="G23" s="3" t="s">
        <v>1058</v>
      </c>
      <c r="H23" s="89" t="s">
        <v>25</v>
      </c>
      <c r="I23" s="3" t="s">
        <v>39</v>
      </c>
      <c r="J23" s="90">
        <v>10.54</v>
      </c>
      <c r="K23" s="90" t="s">
        <v>42</v>
      </c>
      <c r="L23" s="91">
        <f>5.75+0.75</f>
        <v>6.5</v>
      </c>
      <c r="M23" s="3"/>
    </row>
    <row r="24" spans="1:13" ht="28.9" customHeight="1" x14ac:dyDescent="0.25">
      <c r="A24" s="83">
        <v>6513</v>
      </c>
      <c r="B24" s="86" t="s">
        <v>1059</v>
      </c>
      <c r="C24" s="3" t="s">
        <v>1060</v>
      </c>
      <c r="D24" s="87">
        <v>42193</v>
      </c>
      <c r="E24" s="87">
        <v>42230</v>
      </c>
      <c r="F24" s="88">
        <v>42220</v>
      </c>
      <c r="G24" s="3" t="s">
        <v>1061</v>
      </c>
      <c r="H24" s="89" t="s">
        <v>52</v>
      </c>
      <c r="I24" s="3" t="s">
        <v>39</v>
      </c>
      <c r="J24" s="90">
        <v>39.200000000000003</v>
      </c>
      <c r="K24" s="90" t="s">
        <v>42</v>
      </c>
      <c r="L24" s="91">
        <f>1+0.25</f>
        <v>1.25</v>
      </c>
      <c r="M24" s="3">
        <f>0.5+0.5</f>
        <v>1</v>
      </c>
    </row>
    <row r="25" spans="1:13" ht="28.9" customHeight="1" x14ac:dyDescent="0.25">
      <c r="A25" s="82">
        <v>6514</v>
      </c>
      <c r="B25" s="86" t="s">
        <v>440</v>
      </c>
      <c r="C25" s="3" t="s">
        <v>495</v>
      </c>
      <c r="D25" s="87">
        <v>42194</v>
      </c>
      <c r="E25" s="87">
        <v>42201</v>
      </c>
      <c r="F25" s="88"/>
      <c r="G25" s="3" t="s">
        <v>1062</v>
      </c>
      <c r="H25" s="89" t="s">
        <v>8</v>
      </c>
      <c r="I25" s="3" t="s">
        <v>39</v>
      </c>
      <c r="J25" s="90">
        <v>10.14</v>
      </c>
      <c r="K25" s="90" t="s">
        <v>42</v>
      </c>
      <c r="L25" s="91">
        <f>1.75+0.5</f>
        <v>2.25</v>
      </c>
      <c r="M25" s="3"/>
    </row>
    <row r="26" spans="1:13" ht="28.9" customHeight="1" x14ac:dyDescent="0.25">
      <c r="A26" s="102">
        <v>6515</v>
      </c>
      <c r="B26" s="86" t="s">
        <v>1063</v>
      </c>
      <c r="C26" s="3"/>
      <c r="D26" s="87">
        <v>42194</v>
      </c>
      <c r="E26" s="87">
        <v>42233</v>
      </c>
      <c r="F26" s="88">
        <v>42223</v>
      </c>
      <c r="G26" s="3" t="s">
        <v>1064</v>
      </c>
      <c r="H26" s="89" t="s">
        <v>10</v>
      </c>
      <c r="I26" s="3" t="s">
        <v>37</v>
      </c>
      <c r="J26" s="90"/>
      <c r="K26" s="90"/>
      <c r="L26" s="91">
        <f>0.25+0.25</f>
        <v>0.5</v>
      </c>
      <c r="M26" s="3"/>
    </row>
    <row r="27" spans="1:13" ht="28.9" customHeight="1" x14ac:dyDescent="0.25">
      <c r="A27" s="81">
        <v>6516</v>
      </c>
      <c r="B27" s="86" t="s">
        <v>1065</v>
      </c>
      <c r="C27" s="3" t="s">
        <v>1066</v>
      </c>
      <c r="D27" s="87">
        <v>42194</v>
      </c>
      <c r="E27" s="87">
        <v>42233</v>
      </c>
      <c r="F27" s="88">
        <v>42223</v>
      </c>
      <c r="G27" s="3" t="s">
        <v>1067</v>
      </c>
      <c r="H27" s="89" t="s">
        <v>22</v>
      </c>
      <c r="I27" s="3" t="s">
        <v>39</v>
      </c>
      <c r="J27" s="90">
        <v>4.74</v>
      </c>
      <c r="K27" s="90"/>
      <c r="L27" s="91">
        <f>1+0.25</f>
        <v>1.25</v>
      </c>
      <c r="M27" s="3"/>
    </row>
    <row r="28" spans="1:13" ht="28.9" customHeight="1" x14ac:dyDescent="0.25">
      <c r="A28" s="83">
        <v>6517</v>
      </c>
      <c r="B28" s="86" t="s">
        <v>1068</v>
      </c>
      <c r="C28" s="3" t="s">
        <v>1036</v>
      </c>
      <c r="D28" s="87">
        <v>42194</v>
      </c>
      <c r="E28" s="87">
        <v>42201</v>
      </c>
      <c r="F28" s="88"/>
      <c r="G28" s="3" t="s">
        <v>1069</v>
      </c>
      <c r="H28" s="89" t="s">
        <v>6</v>
      </c>
      <c r="I28" s="3" t="s">
        <v>41</v>
      </c>
      <c r="J28" s="90"/>
      <c r="K28" s="90"/>
      <c r="L28" s="91">
        <f>0.25+0.25</f>
        <v>0.5</v>
      </c>
      <c r="M28" s="3"/>
    </row>
    <row r="29" spans="1:13" ht="28.9" customHeight="1" x14ac:dyDescent="0.25">
      <c r="A29" s="83">
        <v>6518</v>
      </c>
      <c r="B29" s="86" t="s">
        <v>187</v>
      </c>
      <c r="C29" s="3" t="s">
        <v>188</v>
      </c>
      <c r="D29" s="87">
        <v>42195</v>
      </c>
      <c r="E29" s="87">
        <v>42202</v>
      </c>
      <c r="F29" s="88"/>
      <c r="G29" s="3" t="s">
        <v>1070</v>
      </c>
      <c r="H29" s="89" t="s">
        <v>11</v>
      </c>
      <c r="I29" s="3" t="s">
        <v>37</v>
      </c>
      <c r="J29" s="90">
        <v>10.34</v>
      </c>
      <c r="K29" s="90" t="s">
        <v>42</v>
      </c>
      <c r="L29" s="91">
        <f>0.5+0.25</f>
        <v>0.75</v>
      </c>
      <c r="M29" s="3"/>
    </row>
    <row r="30" spans="1:13" ht="28.9" customHeight="1" x14ac:dyDescent="0.25">
      <c r="A30" s="81">
        <v>6519</v>
      </c>
      <c r="B30" s="86" t="s">
        <v>1033</v>
      </c>
      <c r="C30" s="3" t="s">
        <v>1035</v>
      </c>
      <c r="D30" s="87">
        <v>42195</v>
      </c>
      <c r="E30" s="87">
        <v>42202</v>
      </c>
      <c r="F30" s="88"/>
      <c r="G30" s="3" t="s">
        <v>1071</v>
      </c>
      <c r="H30" s="89" t="s">
        <v>23</v>
      </c>
      <c r="I30" s="3" t="s">
        <v>41</v>
      </c>
      <c r="J30" s="90"/>
      <c r="K30" s="90"/>
      <c r="L30" s="91">
        <f>0.75+0.25</f>
        <v>1</v>
      </c>
      <c r="M30" s="3"/>
    </row>
    <row r="31" spans="1:13" ht="28.9" customHeight="1" x14ac:dyDescent="0.25">
      <c r="A31" s="82">
        <v>6520</v>
      </c>
      <c r="B31" s="86" t="s">
        <v>1072</v>
      </c>
      <c r="C31" s="3" t="s">
        <v>1073</v>
      </c>
      <c r="D31" s="87">
        <v>42198</v>
      </c>
      <c r="E31" s="87">
        <v>42235</v>
      </c>
      <c r="F31" s="88">
        <v>42223</v>
      </c>
      <c r="G31" s="3" t="s">
        <v>1074</v>
      </c>
      <c r="H31" s="89" t="s">
        <v>6</v>
      </c>
      <c r="I31" s="3" t="s">
        <v>39</v>
      </c>
      <c r="J31" s="90">
        <v>10.14</v>
      </c>
      <c r="K31" s="90" t="s">
        <v>43</v>
      </c>
      <c r="L31" s="91">
        <f>10+0.75</f>
        <v>10.75</v>
      </c>
      <c r="M31" s="3"/>
    </row>
    <row r="32" spans="1:13" ht="28.9" customHeight="1" x14ac:dyDescent="0.25">
      <c r="A32" s="83">
        <v>6521</v>
      </c>
      <c r="B32" s="86" t="s">
        <v>1008</v>
      </c>
      <c r="C32" s="3" t="s">
        <v>1075</v>
      </c>
      <c r="D32" s="87">
        <v>42198</v>
      </c>
      <c r="E32" s="87">
        <v>42235</v>
      </c>
      <c r="F32" s="88">
        <v>42223</v>
      </c>
      <c r="G32" s="3" t="s">
        <v>1076</v>
      </c>
      <c r="H32" s="89" t="s">
        <v>8</v>
      </c>
      <c r="I32" s="3" t="s">
        <v>39</v>
      </c>
      <c r="J32" s="90">
        <v>101.5</v>
      </c>
      <c r="K32" s="90" t="s">
        <v>43</v>
      </c>
      <c r="L32" s="91">
        <f>2.25+0.75</f>
        <v>3</v>
      </c>
      <c r="M32" s="3"/>
    </row>
    <row r="33" spans="1:13" ht="28.9" customHeight="1" x14ac:dyDescent="0.25">
      <c r="A33" s="102">
        <v>6522</v>
      </c>
      <c r="B33" s="86" t="s">
        <v>440</v>
      </c>
      <c r="C33" s="3" t="s">
        <v>495</v>
      </c>
      <c r="D33" s="87">
        <v>42198</v>
      </c>
      <c r="E33" s="87">
        <v>42235</v>
      </c>
      <c r="F33" s="88">
        <v>42223</v>
      </c>
      <c r="G33" s="3" t="s">
        <v>1077</v>
      </c>
      <c r="H33" s="89" t="s">
        <v>6</v>
      </c>
      <c r="I33" s="3" t="s">
        <v>39</v>
      </c>
      <c r="J33" s="90">
        <v>10.34</v>
      </c>
      <c r="K33" s="90" t="s">
        <v>42</v>
      </c>
      <c r="L33" s="91">
        <f>5+0.75</f>
        <v>5.75</v>
      </c>
      <c r="M33" s="3"/>
    </row>
    <row r="34" spans="1:13" ht="28.9" customHeight="1" x14ac:dyDescent="0.25">
      <c r="A34" s="81">
        <v>6523</v>
      </c>
      <c r="B34" s="86" t="s">
        <v>1079</v>
      </c>
      <c r="C34" s="3" t="s">
        <v>1080</v>
      </c>
      <c r="D34" s="87">
        <v>42199</v>
      </c>
      <c r="E34" s="87">
        <v>42206</v>
      </c>
      <c r="F34" s="88"/>
      <c r="G34" s="3" t="s">
        <v>1081</v>
      </c>
      <c r="H34" s="89" t="s">
        <v>23</v>
      </c>
      <c r="I34" s="3" t="s">
        <v>37</v>
      </c>
      <c r="J34" s="90">
        <v>4.9400000000000004</v>
      </c>
      <c r="K34" s="90" t="s">
        <v>43</v>
      </c>
      <c r="L34" s="91">
        <f>0.25+0.25</f>
        <v>0.5</v>
      </c>
      <c r="M34" s="3"/>
    </row>
    <row r="35" spans="1:13" ht="28.9" customHeight="1" x14ac:dyDescent="0.25">
      <c r="A35" s="81">
        <v>6524</v>
      </c>
      <c r="B35" s="86" t="s">
        <v>798</v>
      </c>
      <c r="C35" s="3" t="s">
        <v>799</v>
      </c>
      <c r="D35" s="87">
        <v>42199</v>
      </c>
      <c r="E35" s="87">
        <v>42236</v>
      </c>
      <c r="F35" s="88">
        <v>42226</v>
      </c>
      <c r="G35" s="3" t="s">
        <v>1082</v>
      </c>
      <c r="H35" s="89" t="s">
        <v>20</v>
      </c>
      <c r="I35" s="3" t="s">
        <v>39</v>
      </c>
      <c r="J35" s="90"/>
      <c r="K35" s="90"/>
      <c r="L35" s="91">
        <f>2+0.75</f>
        <v>2.75</v>
      </c>
      <c r="M35" s="3"/>
    </row>
    <row r="36" spans="1:13" ht="28.9" customHeight="1" x14ac:dyDescent="0.25">
      <c r="A36" s="81">
        <v>6525</v>
      </c>
      <c r="B36" s="86" t="s">
        <v>798</v>
      </c>
      <c r="C36" s="3" t="s">
        <v>799</v>
      </c>
      <c r="D36" s="87">
        <v>42199</v>
      </c>
      <c r="E36" s="87">
        <v>42236</v>
      </c>
      <c r="F36" s="88">
        <v>42226</v>
      </c>
      <c r="G36" s="3" t="s">
        <v>1082</v>
      </c>
      <c r="H36" s="89" t="s">
        <v>22</v>
      </c>
      <c r="I36" s="3" t="s">
        <v>39</v>
      </c>
      <c r="J36" s="90"/>
      <c r="K36" s="90"/>
      <c r="L36" s="91">
        <f>1+0.25</f>
        <v>1.25</v>
      </c>
      <c r="M36" s="3"/>
    </row>
    <row r="37" spans="1:13" ht="28.9" customHeight="1" x14ac:dyDescent="0.25">
      <c r="A37" s="102">
        <v>6526</v>
      </c>
      <c r="B37" s="86" t="s">
        <v>798</v>
      </c>
      <c r="C37" s="3" t="s">
        <v>799</v>
      </c>
      <c r="D37" s="87">
        <v>42199</v>
      </c>
      <c r="E37" s="87">
        <v>42236</v>
      </c>
      <c r="F37" s="88">
        <v>42226</v>
      </c>
      <c r="G37" s="3" t="s">
        <v>1082</v>
      </c>
      <c r="H37" s="89" t="s">
        <v>25</v>
      </c>
      <c r="I37" s="3" t="s">
        <v>39</v>
      </c>
      <c r="J37" s="90"/>
      <c r="K37" s="90"/>
      <c r="L37" s="91">
        <f>6+2</f>
        <v>8</v>
      </c>
      <c r="M37" s="3"/>
    </row>
    <row r="38" spans="1:13" ht="28.9" customHeight="1" x14ac:dyDescent="0.25">
      <c r="A38" s="82">
        <v>6527</v>
      </c>
      <c r="B38" s="86" t="s">
        <v>798</v>
      </c>
      <c r="C38" s="3" t="s">
        <v>799</v>
      </c>
      <c r="D38" s="87">
        <v>42199</v>
      </c>
      <c r="E38" s="87">
        <v>42236</v>
      </c>
      <c r="F38" s="88">
        <v>42226</v>
      </c>
      <c r="G38" s="3" t="s">
        <v>1082</v>
      </c>
      <c r="H38" s="89" t="s">
        <v>9</v>
      </c>
      <c r="I38" s="3" t="s">
        <v>39</v>
      </c>
      <c r="J38" s="90"/>
      <c r="K38" s="90"/>
      <c r="L38" s="91">
        <f>22+2</f>
        <v>24</v>
      </c>
      <c r="M38" s="3"/>
    </row>
    <row r="39" spans="1:13" ht="28.9" customHeight="1" x14ac:dyDescent="0.25">
      <c r="A39" s="82">
        <v>6528</v>
      </c>
      <c r="B39" s="86" t="s">
        <v>1083</v>
      </c>
      <c r="C39" s="3" t="s">
        <v>1084</v>
      </c>
      <c r="D39" s="87">
        <v>42199</v>
      </c>
      <c r="E39" s="87">
        <v>42236</v>
      </c>
      <c r="F39" s="88">
        <v>42226</v>
      </c>
      <c r="G39" s="3" t="s">
        <v>1085</v>
      </c>
      <c r="H39" s="89" t="s">
        <v>52</v>
      </c>
      <c r="I39" s="3" t="s">
        <v>37</v>
      </c>
      <c r="J39" s="90">
        <v>10.14</v>
      </c>
      <c r="K39" s="90" t="s">
        <v>43</v>
      </c>
      <c r="L39" s="91">
        <f>1+0.25</f>
        <v>1.25</v>
      </c>
      <c r="M39" s="3">
        <f>2+2</f>
        <v>4</v>
      </c>
    </row>
    <row r="40" spans="1:13" ht="28.9" customHeight="1" x14ac:dyDescent="0.25">
      <c r="A40" s="82">
        <v>6529</v>
      </c>
      <c r="B40" s="86" t="s">
        <v>336</v>
      </c>
      <c r="C40" s="3" t="s">
        <v>1086</v>
      </c>
      <c r="D40" s="87">
        <v>42200</v>
      </c>
      <c r="E40" s="87">
        <v>42207</v>
      </c>
      <c r="F40" s="88"/>
      <c r="G40" s="3" t="s">
        <v>1087</v>
      </c>
      <c r="H40" s="89" t="s">
        <v>6</v>
      </c>
      <c r="I40" s="3" t="s">
        <v>37</v>
      </c>
      <c r="J40" s="90"/>
      <c r="K40" s="90"/>
      <c r="L40" s="91">
        <f>0.5+0.25</f>
        <v>0.75</v>
      </c>
      <c r="M40" s="3"/>
    </row>
    <row r="41" spans="1:13" ht="28.9" customHeight="1" x14ac:dyDescent="0.25">
      <c r="A41" s="81">
        <v>6530</v>
      </c>
      <c r="B41" s="86" t="s">
        <v>440</v>
      </c>
      <c r="C41" s="3" t="s">
        <v>495</v>
      </c>
      <c r="D41" s="87">
        <v>42200</v>
      </c>
      <c r="E41" s="87">
        <v>42207</v>
      </c>
      <c r="F41" s="88"/>
      <c r="G41" s="3" t="s">
        <v>1097</v>
      </c>
      <c r="H41" s="89" t="s">
        <v>22</v>
      </c>
      <c r="I41" s="3" t="s">
        <v>39</v>
      </c>
      <c r="J41" s="90"/>
      <c r="K41" s="90"/>
      <c r="L41" s="91">
        <f>1+0.25</f>
        <v>1.25</v>
      </c>
      <c r="M41" s="3"/>
    </row>
    <row r="42" spans="1:13" ht="28.9" customHeight="1" x14ac:dyDescent="0.25">
      <c r="A42" s="83">
        <v>6531</v>
      </c>
      <c r="B42" s="86" t="s">
        <v>265</v>
      </c>
      <c r="C42" s="3" t="s">
        <v>275</v>
      </c>
      <c r="D42" s="87">
        <v>42200</v>
      </c>
      <c r="E42" s="87">
        <v>42237</v>
      </c>
      <c r="F42" s="88">
        <v>42227</v>
      </c>
      <c r="G42" s="3" t="s">
        <v>1098</v>
      </c>
      <c r="H42" s="89" t="s">
        <v>52</v>
      </c>
      <c r="I42" s="3" t="s">
        <v>39</v>
      </c>
      <c r="J42" s="90">
        <v>9.0399999999999991</v>
      </c>
      <c r="K42" s="90" t="s">
        <v>43</v>
      </c>
      <c r="L42" s="91">
        <f>0.5+0.25</f>
        <v>0.75</v>
      </c>
      <c r="M42" s="3">
        <f>0.5+0.5</f>
        <v>1</v>
      </c>
    </row>
    <row r="43" spans="1:13" ht="28.9" customHeight="1" x14ac:dyDescent="0.25">
      <c r="A43" s="82">
        <v>6532</v>
      </c>
      <c r="B43" s="86" t="s">
        <v>1093</v>
      </c>
      <c r="C43" s="3"/>
      <c r="D43" s="87">
        <v>42200</v>
      </c>
      <c r="E43" s="87">
        <v>42207</v>
      </c>
      <c r="F43" s="88"/>
      <c r="G43" s="3" t="s">
        <v>1099</v>
      </c>
      <c r="H43" s="89" t="s">
        <v>24</v>
      </c>
      <c r="I43" s="3" t="s">
        <v>39</v>
      </c>
      <c r="J43" s="90"/>
      <c r="K43" s="90"/>
      <c r="L43" s="91">
        <f>1+0.25</f>
        <v>1.25</v>
      </c>
      <c r="M43" s="3"/>
    </row>
    <row r="44" spans="1:13" ht="28.9" customHeight="1" x14ac:dyDescent="0.25">
      <c r="A44" s="102">
        <v>6533</v>
      </c>
      <c r="B44" s="86" t="s">
        <v>1094</v>
      </c>
      <c r="C44" s="3" t="s">
        <v>1096</v>
      </c>
      <c r="D44" s="87">
        <v>42200</v>
      </c>
      <c r="E44" s="87">
        <v>42207</v>
      </c>
      <c r="F44" s="88"/>
      <c r="G44" s="3" t="s">
        <v>1100</v>
      </c>
      <c r="H44" s="89" t="s">
        <v>31</v>
      </c>
      <c r="I44" s="3" t="s">
        <v>41</v>
      </c>
      <c r="J44" s="90"/>
      <c r="K44" s="90"/>
      <c r="L44" s="91">
        <v>0.5</v>
      </c>
      <c r="M44" s="3"/>
    </row>
    <row r="45" spans="1:13" ht="28.9" customHeight="1" x14ac:dyDescent="0.25">
      <c r="A45" s="102">
        <v>6534</v>
      </c>
      <c r="B45" s="86" t="s">
        <v>1095</v>
      </c>
      <c r="C45" s="3" t="s">
        <v>1095</v>
      </c>
      <c r="D45" s="87">
        <v>42200</v>
      </c>
      <c r="E45" s="87">
        <v>42207</v>
      </c>
      <c r="F45" s="88"/>
      <c r="G45" s="3" t="s">
        <v>1101</v>
      </c>
      <c r="H45" s="89" t="s">
        <v>25</v>
      </c>
      <c r="I45" s="3" t="s">
        <v>37</v>
      </c>
      <c r="J45" s="90"/>
      <c r="K45" s="90"/>
      <c r="L45" s="91">
        <f>0.25+0.25</f>
        <v>0.5</v>
      </c>
      <c r="M45" s="3"/>
    </row>
    <row r="46" spans="1:13" ht="28.9" customHeight="1" x14ac:dyDescent="0.25">
      <c r="A46" s="81">
        <v>6535</v>
      </c>
      <c r="B46" s="86" t="s">
        <v>1102</v>
      </c>
      <c r="C46" s="3" t="s">
        <v>1066</v>
      </c>
      <c r="D46" s="87">
        <v>42201</v>
      </c>
      <c r="E46" s="87">
        <v>42208</v>
      </c>
      <c r="F46" s="88"/>
      <c r="G46" s="3" t="s">
        <v>1104</v>
      </c>
      <c r="H46" s="89" t="s">
        <v>22</v>
      </c>
      <c r="I46" s="3" t="s">
        <v>37</v>
      </c>
      <c r="J46" s="90">
        <v>4.74</v>
      </c>
      <c r="K46" s="90" t="s">
        <v>42</v>
      </c>
      <c r="L46" s="91">
        <f>1+0.25</f>
        <v>1.25</v>
      </c>
      <c r="M46" s="3"/>
    </row>
    <row r="47" spans="1:13" ht="28.9" customHeight="1" x14ac:dyDescent="0.25">
      <c r="A47" s="82">
        <v>6536</v>
      </c>
      <c r="B47" s="86" t="s">
        <v>1103</v>
      </c>
      <c r="C47" s="3" t="s">
        <v>808</v>
      </c>
      <c r="D47" s="87">
        <v>42201</v>
      </c>
      <c r="E47" s="87">
        <v>42208</v>
      </c>
      <c r="F47" s="88"/>
      <c r="G47" s="3" t="s">
        <v>1105</v>
      </c>
      <c r="H47" s="89" t="s">
        <v>23</v>
      </c>
      <c r="I47" s="3" t="s">
        <v>41</v>
      </c>
      <c r="J47" s="90"/>
      <c r="K47" s="90"/>
      <c r="L47" s="91">
        <f>1.5+0.25</f>
        <v>1.75</v>
      </c>
      <c r="M47" s="3"/>
    </row>
    <row r="48" spans="1:13" ht="28.9" customHeight="1" x14ac:dyDescent="0.25">
      <c r="A48" s="81">
        <v>6537</v>
      </c>
      <c r="B48" s="86" t="s">
        <v>140</v>
      </c>
      <c r="C48" s="3"/>
      <c r="D48" s="87">
        <v>42202</v>
      </c>
      <c r="E48" s="87">
        <v>42209</v>
      </c>
      <c r="F48" s="88"/>
      <c r="G48" s="3" t="s">
        <v>1106</v>
      </c>
      <c r="H48" s="89" t="s">
        <v>52</v>
      </c>
      <c r="I48" s="3" t="s">
        <v>38</v>
      </c>
      <c r="J48" s="90"/>
      <c r="K48" s="90"/>
      <c r="L48" s="91">
        <f>0.25+0.25</f>
        <v>0.5</v>
      </c>
      <c r="M48" s="3"/>
    </row>
    <row r="49" spans="1:13" ht="28.9" customHeight="1" x14ac:dyDescent="0.25">
      <c r="A49" s="82">
        <v>6538</v>
      </c>
      <c r="B49" s="86" t="s">
        <v>1030</v>
      </c>
      <c r="C49" s="3" t="s">
        <v>808</v>
      </c>
      <c r="D49" s="87">
        <v>42202</v>
      </c>
      <c r="E49" s="87">
        <v>42209</v>
      </c>
      <c r="F49" s="88"/>
      <c r="G49" s="3" t="s">
        <v>1108</v>
      </c>
      <c r="H49" s="89" t="s">
        <v>6</v>
      </c>
      <c r="I49" s="3" t="s">
        <v>41</v>
      </c>
      <c r="J49" s="90"/>
      <c r="K49" s="90"/>
      <c r="L49" s="91">
        <f>0.25+0.25</f>
        <v>0.5</v>
      </c>
      <c r="M49" s="3"/>
    </row>
    <row r="50" spans="1:13" ht="28.9" customHeight="1" x14ac:dyDescent="0.25">
      <c r="A50" s="82">
        <v>6539</v>
      </c>
      <c r="B50" s="86" t="s">
        <v>64</v>
      </c>
      <c r="C50" s="3"/>
      <c r="D50" s="87">
        <v>42202</v>
      </c>
      <c r="E50" s="87">
        <v>42240</v>
      </c>
      <c r="F50" s="88">
        <v>42230</v>
      </c>
      <c r="G50" s="3" t="s">
        <v>1107</v>
      </c>
      <c r="H50" s="89" t="s">
        <v>52</v>
      </c>
      <c r="I50" s="3" t="s">
        <v>39</v>
      </c>
      <c r="J50" s="90">
        <v>10.34</v>
      </c>
      <c r="K50" s="90" t="s">
        <v>43</v>
      </c>
      <c r="L50" s="91"/>
      <c r="M50" s="3"/>
    </row>
    <row r="51" spans="1:13" ht="28.9" customHeight="1" x14ac:dyDescent="0.25">
      <c r="A51" s="82">
        <v>6540</v>
      </c>
      <c r="B51" s="86" t="s">
        <v>1109</v>
      </c>
      <c r="C51" s="3" t="s">
        <v>1110</v>
      </c>
      <c r="D51" s="87">
        <v>42202</v>
      </c>
      <c r="E51" s="87">
        <v>42209</v>
      </c>
      <c r="F51" s="88"/>
      <c r="G51" s="3" t="s">
        <v>1111</v>
      </c>
      <c r="H51" s="89" t="s">
        <v>23</v>
      </c>
      <c r="I51" s="3" t="s">
        <v>37</v>
      </c>
      <c r="J51" s="90">
        <v>86.6</v>
      </c>
      <c r="K51" s="90" t="s">
        <v>43</v>
      </c>
      <c r="L51" s="91">
        <f>2+0.25</f>
        <v>2.25</v>
      </c>
      <c r="M51" s="3"/>
    </row>
    <row r="52" spans="1:13" ht="28.9" customHeight="1" x14ac:dyDescent="0.25">
      <c r="A52" s="83">
        <v>6541</v>
      </c>
      <c r="B52" s="86" t="s">
        <v>1112</v>
      </c>
      <c r="C52" s="3"/>
      <c r="D52" s="87">
        <v>42202</v>
      </c>
      <c r="E52" s="87">
        <v>42209</v>
      </c>
      <c r="F52" s="88"/>
      <c r="G52" s="3" t="s">
        <v>1113</v>
      </c>
      <c r="H52" s="89" t="s">
        <v>23</v>
      </c>
      <c r="I52" s="3" t="s">
        <v>37</v>
      </c>
      <c r="J52" s="90">
        <v>4.74</v>
      </c>
      <c r="K52" s="90" t="s">
        <v>43</v>
      </c>
      <c r="L52" s="91">
        <f>0.75+0.25</f>
        <v>1</v>
      </c>
      <c r="M52" s="3"/>
    </row>
    <row r="53" spans="1:13" ht="28.9" customHeight="1" x14ac:dyDescent="0.25">
      <c r="A53" s="81">
        <v>6542</v>
      </c>
      <c r="B53" s="86" t="s">
        <v>1114</v>
      </c>
      <c r="C53" s="3" t="s">
        <v>1115</v>
      </c>
      <c r="D53" s="87">
        <v>42202</v>
      </c>
      <c r="E53" s="87">
        <v>42240</v>
      </c>
      <c r="F53" s="88">
        <v>42230</v>
      </c>
      <c r="G53" s="3" t="s">
        <v>1116</v>
      </c>
      <c r="H53" s="89" t="s">
        <v>21</v>
      </c>
      <c r="I53" s="3" t="s">
        <v>39</v>
      </c>
      <c r="J53" s="90">
        <v>48.7</v>
      </c>
      <c r="K53" s="90" t="s">
        <v>42</v>
      </c>
      <c r="L53" s="91">
        <f>8+0.75</f>
        <v>8.75</v>
      </c>
      <c r="M53" s="3">
        <v>0.5</v>
      </c>
    </row>
    <row r="54" spans="1:13" ht="28.9" customHeight="1" x14ac:dyDescent="0.25">
      <c r="A54" s="81">
        <v>6543</v>
      </c>
      <c r="B54" s="86" t="s">
        <v>1117</v>
      </c>
      <c r="C54" s="3"/>
      <c r="D54" s="87">
        <v>42205</v>
      </c>
      <c r="E54" s="87">
        <v>42212</v>
      </c>
      <c r="F54" s="88"/>
      <c r="G54" s="3" t="s">
        <v>1118</v>
      </c>
      <c r="H54" s="89" t="s">
        <v>52</v>
      </c>
      <c r="I54" s="3" t="s">
        <v>38</v>
      </c>
      <c r="J54" s="90"/>
      <c r="K54" s="90"/>
      <c r="L54" s="91">
        <f>1+0.25</f>
        <v>1.25</v>
      </c>
      <c r="M54" s="3"/>
    </row>
    <row r="55" spans="1:13" ht="28.9" customHeight="1" x14ac:dyDescent="0.25">
      <c r="A55" s="81">
        <v>6544</v>
      </c>
      <c r="B55" s="86" t="s">
        <v>1119</v>
      </c>
      <c r="C55" s="3"/>
      <c r="D55" s="87">
        <v>42205</v>
      </c>
      <c r="E55" s="87">
        <v>42242</v>
      </c>
      <c r="F55" s="88">
        <v>42233</v>
      </c>
      <c r="G55" s="3" t="s">
        <v>1120</v>
      </c>
      <c r="H55" s="89" t="s">
        <v>34</v>
      </c>
      <c r="I55" s="3" t="s">
        <v>39</v>
      </c>
      <c r="J55" s="90">
        <v>5.54</v>
      </c>
      <c r="K55" s="90" t="s">
        <v>43</v>
      </c>
      <c r="L55" s="91">
        <f>2+0.75</f>
        <v>2.75</v>
      </c>
      <c r="M55" s="3"/>
    </row>
    <row r="56" spans="1:13" ht="28.9" customHeight="1" x14ac:dyDescent="0.25">
      <c r="A56" s="83">
        <v>6545</v>
      </c>
      <c r="B56" s="86" t="s">
        <v>1123</v>
      </c>
      <c r="C56" s="3" t="s">
        <v>1124</v>
      </c>
      <c r="D56" s="87">
        <v>42205</v>
      </c>
      <c r="E56" s="87">
        <v>42212</v>
      </c>
      <c r="F56" s="88"/>
      <c r="G56" s="3" t="s">
        <v>1125</v>
      </c>
      <c r="H56" s="89" t="s">
        <v>23</v>
      </c>
      <c r="I56" s="3" t="s">
        <v>37</v>
      </c>
      <c r="J56" s="90">
        <v>15.94</v>
      </c>
      <c r="K56" s="90" t="s">
        <v>42</v>
      </c>
      <c r="L56" s="91">
        <f>1.5+0.5</f>
        <v>2</v>
      </c>
      <c r="M56" s="3"/>
    </row>
    <row r="57" spans="1:13" ht="28.9" customHeight="1" x14ac:dyDescent="0.25">
      <c r="A57" s="102">
        <v>6546</v>
      </c>
      <c r="B57" s="86" t="s">
        <v>1121</v>
      </c>
      <c r="C57" s="3"/>
      <c r="D57" s="87">
        <v>42205</v>
      </c>
      <c r="E57" s="87">
        <v>42242</v>
      </c>
      <c r="F57" s="88">
        <v>42233</v>
      </c>
      <c r="G57" s="3" t="s">
        <v>1122</v>
      </c>
      <c r="H57" s="89" t="s">
        <v>52</v>
      </c>
      <c r="I57" s="3" t="s">
        <v>40</v>
      </c>
      <c r="J57" s="90"/>
      <c r="K57" s="90"/>
      <c r="L57" s="91"/>
      <c r="M57" s="3"/>
    </row>
    <row r="58" spans="1:13" ht="28.9" customHeight="1" x14ac:dyDescent="0.25">
      <c r="A58" s="102">
        <v>6547</v>
      </c>
      <c r="B58" s="86" t="s">
        <v>1126</v>
      </c>
      <c r="C58" s="3"/>
      <c r="D58" s="87">
        <v>42206</v>
      </c>
      <c r="E58" s="87">
        <v>42213</v>
      </c>
      <c r="F58" s="88"/>
      <c r="G58" s="3" t="s">
        <v>1131</v>
      </c>
      <c r="H58" s="89" t="s">
        <v>5</v>
      </c>
      <c r="I58" s="3"/>
      <c r="J58" s="90"/>
      <c r="K58" s="90"/>
      <c r="L58" s="91"/>
      <c r="M58" s="3"/>
    </row>
    <row r="59" spans="1:13" ht="28.9" customHeight="1" x14ac:dyDescent="0.25">
      <c r="A59" s="81">
        <v>6548</v>
      </c>
      <c r="B59" s="86" t="s">
        <v>1127</v>
      </c>
      <c r="C59" s="3"/>
      <c r="D59" s="87">
        <v>42206</v>
      </c>
      <c r="E59" s="87">
        <v>42213</v>
      </c>
      <c r="F59" s="88"/>
      <c r="G59" s="3" t="s">
        <v>1132</v>
      </c>
      <c r="H59" s="89" t="s">
        <v>24</v>
      </c>
      <c r="I59" s="3" t="s">
        <v>37</v>
      </c>
      <c r="J59" s="90"/>
      <c r="K59" s="90"/>
      <c r="L59" s="91">
        <v>0.5</v>
      </c>
      <c r="M59" s="3"/>
    </row>
    <row r="60" spans="1:13" ht="28.9" customHeight="1" x14ac:dyDescent="0.25">
      <c r="A60" s="82">
        <v>6549</v>
      </c>
      <c r="B60" s="86" t="s">
        <v>1128</v>
      </c>
      <c r="C60" s="3"/>
      <c r="D60" s="87">
        <v>42206</v>
      </c>
      <c r="E60" s="87">
        <v>42243</v>
      </c>
      <c r="F60" s="88">
        <v>42233</v>
      </c>
      <c r="G60" s="3" t="s">
        <v>1133</v>
      </c>
      <c r="H60" s="89" t="s">
        <v>52</v>
      </c>
      <c r="I60" s="3" t="s">
        <v>37</v>
      </c>
      <c r="J60" s="90">
        <v>7.69</v>
      </c>
      <c r="K60" s="90" t="s">
        <v>42</v>
      </c>
      <c r="L60" s="91">
        <f>0.75+0.25</f>
        <v>1</v>
      </c>
      <c r="M60" s="3"/>
    </row>
    <row r="61" spans="1:13" ht="28.9" customHeight="1" x14ac:dyDescent="0.25">
      <c r="A61" s="81">
        <v>6550</v>
      </c>
      <c r="B61" s="113" t="s">
        <v>1129</v>
      </c>
      <c r="C61" s="31"/>
      <c r="D61" s="114">
        <v>42206</v>
      </c>
      <c r="E61" s="114">
        <v>42243</v>
      </c>
      <c r="F61" s="115">
        <v>42233</v>
      </c>
      <c r="G61" s="31" t="s">
        <v>1134</v>
      </c>
      <c r="H61" s="116" t="s">
        <v>25</v>
      </c>
      <c r="I61" s="31" t="s">
        <v>38</v>
      </c>
      <c r="J61" s="117">
        <v>468</v>
      </c>
      <c r="K61" s="117" t="s">
        <v>44</v>
      </c>
      <c r="L61" s="118"/>
      <c r="M61" s="31"/>
    </row>
    <row r="62" spans="1:13" ht="28.9" customHeight="1" x14ac:dyDescent="0.25">
      <c r="A62" s="83">
        <v>6551</v>
      </c>
      <c r="B62" s="86" t="s">
        <v>1130</v>
      </c>
      <c r="C62" s="3"/>
      <c r="D62" s="87">
        <v>42202</v>
      </c>
      <c r="E62" s="87">
        <v>42240</v>
      </c>
      <c r="F62" s="88">
        <v>42230</v>
      </c>
      <c r="G62" s="3" t="s">
        <v>1135</v>
      </c>
      <c r="H62" s="89" t="s">
        <v>12</v>
      </c>
      <c r="I62" s="3" t="s">
        <v>39</v>
      </c>
      <c r="J62" s="90">
        <v>10.34</v>
      </c>
      <c r="K62" s="90" t="s">
        <v>43</v>
      </c>
      <c r="L62" s="91">
        <v>3</v>
      </c>
      <c r="M62" s="3">
        <v>1</v>
      </c>
    </row>
    <row r="63" spans="1:13" ht="28.9" customHeight="1" x14ac:dyDescent="0.25">
      <c r="A63" s="82">
        <v>6552</v>
      </c>
      <c r="B63" s="86" t="s">
        <v>898</v>
      </c>
      <c r="C63" s="3"/>
      <c r="D63" s="87">
        <v>42205</v>
      </c>
      <c r="E63" s="87">
        <v>42242</v>
      </c>
      <c r="F63" s="88">
        <v>42233</v>
      </c>
      <c r="G63" s="3" t="s">
        <v>1136</v>
      </c>
      <c r="H63" s="89" t="s">
        <v>6</v>
      </c>
      <c r="I63" s="3" t="s">
        <v>37</v>
      </c>
      <c r="J63" s="90">
        <v>5.49</v>
      </c>
      <c r="K63" s="90" t="s">
        <v>42</v>
      </c>
      <c r="L63" s="91"/>
      <c r="M63" s="3"/>
    </row>
    <row r="64" spans="1:13" ht="28.9" customHeight="1" x14ac:dyDescent="0.25">
      <c r="A64" s="102">
        <v>6553</v>
      </c>
      <c r="B64" s="86" t="s">
        <v>1139</v>
      </c>
      <c r="C64" s="3"/>
      <c r="D64" s="87">
        <v>42200</v>
      </c>
      <c r="E64" s="87">
        <v>42207</v>
      </c>
      <c r="F64" s="88"/>
      <c r="G64" s="3" t="s">
        <v>1140</v>
      </c>
      <c r="H64" s="89" t="s">
        <v>12</v>
      </c>
      <c r="I64" s="3" t="s">
        <v>41</v>
      </c>
      <c r="J64" s="90"/>
      <c r="K64" s="90"/>
      <c r="L64" s="91">
        <v>0.5</v>
      </c>
      <c r="M64" s="3"/>
    </row>
    <row r="65" spans="1:13" ht="28.9" customHeight="1" x14ac:dyDescent="0.25">
      <c r="A65" s="102">
        <v>6554</v>
      </c>
      <c r="B65" s="86" t="s">
        <v>1137</v>
      </c>
      <c r="C65" s="3"/>
      <c r="D65" s="87">
        <v>42205</v>
      </c>
      <c r="E65" s="87">
        <v>42212</v>
      </c>
      <c r="F65" s="88"/>
      <c r="G65" s="3" t="s">
        <v>1138</v>
      </c>
      <c r="H65" s="89" t="s">
        <v>52</v>
      </c>
      <c r="I65" s="3" t="s">
        <v>38</v>
      </c>
      <c r="J65" s="90"/>
      <c r="K65" s="90"/>
      <c r="L65" s="91">
        <v>0.25</v>
      </c>
      <c r="M65" s="3"/>
    </row>
    <row r="66" spans="1:13" ht="28.9" customHeight="1" x14ac:dyDescent="0.25">
      <c r="A66" s="83">
        <v>6555</v>
      </c>
      <c r="B66" s="86" t="s">
        <v>440</v>
      </c>
      <c r="C66" s="3"/>
      <c r="D66" s="87">
        <v>42208</v>
      </c>
      <c r="E66" s="87">
        <v>42215</v>
      </c>
      <c r="F66" s="88"/>
      <c r="G66" s="3" t="s">
        <v>1145</v>
      </c>
      <c r="H66" s="89" t="s">
        <v>8</v>
      </c>
      <c r="I66" s="3" t="s">
        <v>39</v>
      </c>
      <c r="J66" s="90">
        <v>10.14</v>
      </c>
      <c r="K66" s="90" t="s">
        <v>42</v>
      </c>
      <c r="L66" s="91">
        <v>1.25</v>
      </c>
      <c r="M66" s="3"/>
    </row>
    <row r="67" spans="1:13" ht="28.9" customHeight="1" x14ac:dyDescent="0.25">
      <c r="A67" s="102">
        <v>6556</v>
      </c>
      <c r="B67" s="86" t="s">
        <v>1146</v>
      </c>
      <c r="C67" s="3"/>
      <c r="D67" s="87">
        <v>42207</v>
      </c>
      <c r="E67" s="87">
        <v>42214</v>
      </c>
      <c r="F67" s="88"/>
      <c r="G67" s="3" t="s">
        <v>1147</v>
      </c>
      <c r="H67" s="89"/>
      <c r="I67" s="3" t="s">
        <v>40</v>
      </c>
      <c r="J67" s="90"/>
      <c r="K67" s="90"/>
      <c r="L67" s="91"/>
      <c r="M67" s="3"/>
    </row>
    <row r="68" spans="1:13" ht="28.9" customHeight="1" x14ac:dyDescent="0.25">
      <c r="A68" s="83">
        <v>6557</v>
      </c>
      <c r="B68" s="86" t="s">
        <v>1149</v>
      </c>
      <c r="C68" s="3"/>
      <c r="D68" s="87">
        <v>42209</v>
      </c>
      <c r="E68" s="87">
        <v>42216</v>
      </c>
      <c r="F68" s="88"/>
      <c r="G68" s="3" t="s">
        <v>1150</v>
      </c>
      <c r="H68" s="89" t="s">
        <v>24</v>
      </c>
      <c r="I68" s="3" t="s">
        <v>41</v>
      </c>
      <c r="J68" s="90"/>
      <c r="K68" s="90"/>
      <c r="L68" s="91">
        <f>0.5+0.25</f>
        <v>0.75</v>
      </c>
      <c r="M68" s="3"/>
    </row>
    <row r="69" spans="1:13" ht="28.9" customHeight="1" x14ac:dyDescent="0.25">
      <c r="A69" s="82">
        <v>6558</v>
      </c>
      <c r="B69" s="86" t="s">
        <v>419</v>
      </c>
      <c r="C69" s="3"/>
      <c r="D69" s="87">
        <v>42209</v>
      </c>
      <c r="E69" s="87">
        <v>42216</v>
      </c>
      <c r="F69" s="88"/>
      <c r="G69" s="3" t="s">
        <v>1151</v>
      </c>
      <c r="H69" s="89" t="s">
        <v>11</v>
      </c>
      <c r="I69" s="3" t="s">
        <v>37</v>
      </c>
      <c r="J69" s="90">
        <v>10.14</v>
      </c>
      <c r="K69" s="90" t="s">
        <v>42</v>
      </c>
      <c r="L69" s="91">
        <f>1.5+0.25</f>
        <v>1.75</v>
      </c>
      <c r="M69" s="3"/>
    </row>
    <row r="70" spans="1:13" ht="28.9" customHeight="1" x14ac:dyDescent="0.25">
      <c r="A70" s="81">
        <v>6559</v>
      </c>
      <c r="B70" s="86" t="s">
        <v>1103</v>
      </c>
      <c r="C70" s="3" t="s">
        <v>808</v>
      </c>
      <c r="D70" s="87">
        <v>42209</v>
      </c>
      <c r="E70" s="87">
        <v>42216</v>
      </c>
      <c r="F70" s="88"/>
      <c r="G70" s="3" t="s">
        <v>1152</v>
      </c>
      <c r="H70" s="89" t="s">
        <v>24</v>
      </c>
      <c r="I70" s="3" t="s">
        <v>41</v>
      </c>
      <c r="J70" s="90"/>
      <c r="K70" s="90"/>
      <c r="L70" s="91">
        <v>0.5</v>
      </c>
      <c r="M70" s="3"/>
    </row>
    <row r="71" spans="1:13" ht="28.9" customHeight="1" x14ac:dyDescent="0.25">
      <c r="A71" s="81">
        <v>6560</v>
      </c>
      <c r="B71" s="86" t="s">
        <v>807</v>
      </c>
      <c r="C71" s="3" t="s">
        <v>808</v>
      </c>
      <c r="D71" s="87">
        <v>42212</v>
      </c>
      <c r="E71" s="87">
        <v>42219</v>
      </c>
      <c r="F71" s="88"/>
      <c r="G71" s="3" t="s">
        <v>1153</v>
      </c>
      <c r="H71" s="89" t="s">
        <v>7</v>
      </c>
      <c r="I71" s="3" t="s">
        <v>41</v>
      </c>
      <c r="J71" s="90"/>
      <c r="K71" s="90"/>
      <c r="L71" s="91">
        <f>0.5+0.25</f>
        <v>0.75</v>
      </c>
      <c r="M71" s="3"/>
    </row>
    <row r="72" spans="1:13" ht="28.9" customHeight="1" x14ac:dyDescent="0.25">
      <c r="A72" s="102">
        <v>6561</v>
      </c>
      <c r="B72" s="86" t="s">
        <v>440</v>
      </c>
      <c r="C72" s="3" t="s">
        <v>495</v>
      </c>
      <c r="D72" s="87">
        <v>42212</v>
      </c>
      <c r="E72" s="87">
        <v>42249</v>
      </c>
      <c r="F72" s="88">
        <v>42239</v>
      </c>
      <c r="G72" s="3" t="s">
        <v>1154</v>
      </c>
      <c r="H72" s="89" t="s">
        <v>9</v>
      </c>
      <c r="I72" s="3" t="s">
        <v>39</v>
      </c>
      <c r="J72" s="90">
        <v>10.14</v>
      </c>
      <c r="K72" s="90" t="s">
        <v>43</v>
      </c>
      <c r="L72" s="91"/>
      <c r="M72" s="3"/>
    </row>
    <row r="73" spans="1:13" ht="28.9" customHeight="1" x14ac:dyDescent="0.25">
      <c r="A73" s="81">
        <v>6562</v>
      </c>
      <c r="B73" s="86" t="s">
        <v>440</v>
      </c>
      <c r="C73" s="3" t="s">
        <v>495</v>
      </c>
      <c r="D73" s="87">
        <v>42212</v>
      </c>
      <c r="E73" s="87">
        <v>42219</v>
      </c>
      <c r="F73" s="88"/>
      <c r="G73" s="3" t="s">
        <v>1155</v>
      </c>
      <c r="H73" s="89" t="s">
        <v>7</v>
      </c>
      <c r="I73" s="3" t="s">
        <v>39</v>
      </c>
      <c r="J73" s="90"/>
      <c r="K73" s="90"/>
      <c r="L73" s="91">
        <f>0.5+0.25</f>
        <v>0.75</v>
      </c>
      <c r="M73" s="3"/>
    </row>
    <row r="74" spans="1:13" ht="28.9" customHeight="1" x14ac:dyDescent="0.25">
      <c r="A74" s="81">
        <v>6563</v>
      </c>
      <c r="B74" s="86" t="s">
        <v>1156</v>
      </c>
      <c r="C74" s="3"/>
      <c r="D74" s="87">
        <v>42208</v>
      </c>
      <c r="E74" s="87">
        <v>42215</v>
      </c>
      <c r="F74" s="88"/>
      <c r="G74" s="3" t="s">
        <v>1157</v>
      </c>
      <c r="H74" s="89" t="s">
        <v>52</v>
      </c>
      <c r="I74" s="3" t="s">
        <v>41</v>
      </c>
      <c r="J74" s="90"/>
      <c r="K74" s="90"/>
      <c r="L74" s="91">
        <f>0.5+0.25</f>
        <v>0.75</v>
      </c>
      <c r="M74" s="3"/>
    </row>
    <row r="75" spans="1:13" ht="28.9" customHeight="1" x14ac:dyDescent="0.25">
      <c r="A75" s="83">
        <v>6564</v>
      </c>
      <c r="B75" s="86" t="s">
        <v>1158</v>
      </c>
      <c r="C75" s="3" t="s">
        <v>1159</v>
      </c>
      <c r="D75" s="87">
        <v>42213</v>
      </c>
      <c r="E75" s="87">
        <v>42250</v>
      </c>
      <c r="F75" s="88">
        <v>42240</v>
      </c>
      <c r="G75" s="3" t="s">
        <v>1160</v>
      </c>
      <c r="H75" s="89" t="s">
        <v>9</v>
      </c>
      <c r="I75" s="3" t="s">
        <v>41</v>
      </c>
      <c r="J75" s="90"/>
      <c r="K75" s="90"/>
      <c r="L75" s="91"/>
      <c r="M75" s="3"/>
    </row>
    <row r="76" spans="1:13" ht="28.9" customHeight="1" x14ac:dyDescent="0.25">
      <c r="A76" s="83">
        <v>6565</v>
      </c>
      <c r="B76" s="86" t="s">
        <v>1161</v>
      </c>
      <c r="C76" s="3" t="s">
        <v>1162</v>
      </c>
      <c r="D76" s="87">
        <v>42213</v>
      </c>
      <c r="E76" s="87">
        <v>42220</v>
      </c>
      <c r="F76" s="88"/>
      <c r="G76" s="3" t="s">
        <v>1163</v>
      </c>
      <c r="H76" s="89" t="s">
        <v>6</v>
      </c>
      <c r="I76" s="3" t="s">
        <v>41</v>
      </c>
      <c r="J76" s="90"/>
      <c r="K76" s="90"/>
      <c r="L76" s="91">
        <f>0.5+0.25</f>
        <v>0.75</v>
      </c>
      <c r="M76" s="3"/>
    </row>
    <row r="77" spans="1:13" ht="28.9" customHeight="1" x14ac:dyDescent="0.25">
      <c r="A77" s="83">
        <v>6566</v>
      </c>
      <c r="B77" s="86" t="s">
        <v>1164</v>
      </c>
      <c r="C77" s="3"/>
      <c r="D77" s="87">
        <v>42213</v>
      </c>
      <c r="E77" s="87">
        <v>42250</v>
      </c>
      <c r="F77" s="88">
        <v>42240</v>
      </c>
      <c r="G77" s="3" t="s">
        <v>2098</v>
      </c>
      <c r="H77" s="89" t="s">
        <v>6</v>
      </c>
      <c r="I77" s="3" t="s">
        <v>40</v>
      </c>
      <c r="J77" s="90"/>
      <c r="K77" s="90"/>
      <c r="L77" s="91"/>
      <c r="M77" s="3"/>
    </row>
    <row r="78" spans="1:13" ht="28.9" customHeight="1" x14ac:dyDescent="0.25">
      <c r="A78" s="82">
        <v>6567</v>
      </c>
      <c r="B78" s="86" t="s">
        <v>1165</v>
      </c>
      <c r="C78" s="3" t="s">
        <v>1166</v>
      </c>
      <c r="D78" s="87">
        <v>42214</v>
      </c>
      <c r="E78" s="87">
        <v>42251</v>
      </c>
      <c r="F78" s="88">
        <v>42241</v>
      </c>
      <c r="G78" s="3" t="s">
        <v>1167</v>
      </c>
      <c r="H78" s="89" t="s">
        <v>6</v>
      </c>
      <c r="I78" s="3" t="s">
        <v>39</v>
      </c>
      <c r="J78" s="90">
        <v>27.75</v>
      </c>
      <c r="K78" s="90" t="s">
        <v>43</v>
      </c>
      <c r="L78" s="91">
        <f>2.5+0.5</f>
        <v>3</v>
      </c>
      <c r="M78" s="3"/>
    </row>
    <row r="79" spans="1:13" ht="28.9" customHeight="1" x14ac:dyDescent="0.25">
      <c r="A79" s="83">
        <v>6568</v>
      </c>
      <c r="B79" s="86" t="s">
        <v>1168</v>
      </c>
      <c r="C79" s="3" t="s">
        <v>1171</v>
      </c>
      <c r="D79" s="87">
        <v>42214</v>
      </c>
      <c r="E79" s="87">
        <v>42221</v>
      </c>
      <c r="F79" s="88"/>
      <c r="G79" s="3" t="s">
        <v>1175</v>
      </c>
      <c r="H79" s="89" t="s">
        <v>35</v>
      </c>
      <c r="I79" s="3" t="s">
        <v>39</v>
      </c>
      <c r="J79" s="90">
        <v>3.79</v>
      </c>
      <c r="K79" s="90" t="s">
        <v>42</v>
      </c>
      <c r="L79" s="91">
        <f>0.5+0.25</f>
        <v>0.75</v>
      </c>
      <c r="M79" s="3"/>
    </row>
    <row r="80" spans="1:13" ht="28.9" customHeight="1" x14ac:dyDescent="0.25">
      <c r="A80" s="81">
        <v>6569</v>
      </c>
      <c r="B80" s="86" t="s">
        <v>1169</v>
      </c>
      <c r="C80" s="3" t="s">
        <v>1172</v>
      </c>
      <c r="D80" s="87">
        <v>42214</v>
      </c>
      <c r="E80" s="87">
        <v>42251</v>
      </c>
      <c r="F80" s="88">
        <v>42241</v>
      </c>
      <c r="G80" s="3" t="s">
        <v>1173</v>
      </c>
      <c r="H80" s="89" t="s">
        <v>20</v>
      </c>
      <c r="I80" s="3" t="s">
        <v>41</v>
      </c>
      <c r="J80" s="90"/>
      <c r="K80" s="90"/>
      <c r="L80" s="91">
        <f>2.5+0.75</f>
        <v>3.25</v>
      </c>
      <c r="M80" s="3">
        <v>0.5</v>
      </c>
    </row>
    <row r="81" spans="1:13" ht="28.9" customHeight="1" x14ac:dyDescent="0.25">
      <c r="A81" s="102">
        <v>6570</v>
      </c>
      <c r="B81" s="86" t="s">
        <v>1170</v>
      </c>
      <c r="C81" s="3"/>
      <c r="D81" s="87">
        <v>42214</v>
      </c>
      <c r="E81" s="87">
        <v>42221</v>
      </c>
      <c r="F81" s="88"/>
      <c r="G81" s="3" t="s">
        <v>1191</v>
      </c>
      <c r="H81" s="89"/>
      <c r="I81" s="3"/>
      <c r="J81" s="90"/>
      <c r="K81" s="90"/>
      <c r="L81" s="91">
        <v>0</v>
      </c>
      <c r="M81" s="3"/>
    </row>
    <row r="82" spans="1:13" ht="28.9" customHeight="1" x14ac:dyDescent="0.25">
      <c r="A82" s="81">
        <v>6571</v>
      </c>
      <c r="B82" s="86" t="s">
        <v>515</v>
      </c>
      <c r="C82" s="3"/>
      <c r="D82" s="87">
        <v>42214</v>
      </c>
      <c r="E82" s="87">
        <v>42221</v>
      </c>
      <c r="F82" s="88"/>
      <c r="G82" s="3" t="s">
        <v>1174</v>
      </c>
      <c r="H82" s="89" t="s">
        <v>52</v>
      </c>
      <c r="I82" s="3" t="s">
        <v>38</v>
      </c>
      <c r="J82" s="90"/>
      <c r="K82" s="90"/>
      <c r="L82" s="91">
        <f>1+0.25</f>
        <v>1.25</v>
      </c>
      <c r="M82" s="3"/>
    </row>
    <row r="83" spans="1:13" ht="28.9" customHeight="1" x14ac:dyDescent="0.25">
      <c r="A83" s="81">
        <v>6572</v>
      </c>
      <c r="B83" s="86" t="s">
        <v>440</v>
      </c>
      <c r="C83" s="3" t="s">
        <v>495</v>
      </c>
      <c r="D83" s="87">
        <v>42215</v>
      </c>
      <c r="E83" s="87">
        <v>42222</v>
      </c>
      <c r="F83" s="88"/>
      <c r="G83" s="3" t="s">
        <v>1176</v>
      </c>
      <c r="H83" s="89" t="s">
        <v>24</v>
      </c>
      <c r="I83" s="3" t="s">
        <v>39</v>
      </c>
      <c r="J83" s="90"/>
      <c r="K83" s="90"/>
      <c r="L83" s="91">
        <f>1+0.25</f>
        <v>1.25</v>
      </c>
      <c r="M83" s="3"/>
    </row>
    <row r="84" spans="1:13" ht="28.9" customHeight="1" x14ac:dyDescent="0.25">
      <c r="A84" s="81">
        <v>6573</v>
      </c>
      <c r="B84" s="86" t="s">
        <v>440</v>
      </c>
      <c r="C84" s="3" t="s">
        <v>495</v>
      </c>
      <c r="D84" s="87">
        <v>42215</v>
      </c>
      <c r="E84" s="87">
        <v>42222</v>
      </c>
      <c r="F84" s="88"/>
      <c r="G84" s="3" t="s">
        <v>1177</v>
      </c>
      <c r="H84" s="89" t="s">
        <v>25</v>
      </c>
      <c r="I84" s="3" t="s">
        <v>39</v>
      </c>
      <c r="J84" s="90">
        <v>10.14</v>
      </c>
      <c r="K84" s="90" t="s">
        <v>42</v>
      </c>
      <c r="L84" s="91">
        <f>0.75+0.25</f>
        <v>1</v>
      </c>
      <c r="M84" s="3"/>
    </row>
    <row r="85" spans="1:13" ht="28.9" customHeight="1" x14ac:dyDescent="0.25">
      <c r="A85" s="102">
        <v>6574</v>
      </c>
      <c r="B85" s="86" t="s">
        <v>1178</v>
      </c>
      <c r="C85" s="3"/>
      <c r="D85" s="87">
        <v>42215</v>
      </c>
      <c r="E85" s="87">
        <v>42222</v>
      </c>
      <c r="F85" s="88"/>
      <c r="G85" s="3" t="s">
        <v>1179</v>
      </c>
      <c r="H85" s="89" t="s">
        <v>34</v>
      </c>
      <c r="I85" s="3"/>
      <c r="J85" s="90"/>
      <c r="K85" s="90"/>
      <c r="L85" s="91"/>
      <c r="M85" s="3"/>
    </row>
    <row r="86" spans="1:13" ht="28.9" customHeight="1" x14ac:dyDescent="0.25">
      <c r="A86" s="83">
        <v>6575</v>
      </c>
      <c r="B86" s="86" t="s">
        <v>537</v>
      </c>
      <c r="C86" s="3" t="s">
        <v>1180</v>
      </c>
      <c r="D86" s="87">
        <v>42215</v>
      </c>
      <c r="E86" s="87">
        <v>42255</v>
      </c>
      <c r="F86" s="88">
        <v>42244</v>
      </c>
      <c r="G86" s="3" t="s">
        <v>1181</v>
      </c>
      <c r="H86" s="89" t="s">
        <v>9</v>
      </c>
      <c r="I86" s="3" t="s">
        <v>37</v>
      </c>
      <c r="J86" s="90"/>
      <c r="K86" s="90"/>
      <c r="L86" s="91">
        <f>3.5+0.5+0.75</f>
        <v>4.75</v>
      </c>
      <c r="M86" s="3"/>
    </row>
    <row r="87" spans="1:13" ht="28.9" customHeight="1" x14ac:dyDescent="0.25">
      <c r="A87" s="83">
        <v>6576</v>
      </c>
      <c r="B87" s="86" t="s">
        <v>169</v>
      </c>
      <c r="C87" s="3" t="s">
        <v>1182</v>
      </c>
      <c r="D87" s="87">
        <v>42215</v>
      </c>
      <c r="E87" s="87">
        <v>42222</v>
      </c>
      <c r="F87" s="88"/>
      <c r="G87" s="3" t="s">
        <v>1183</v>
      </c>
      <c r="H87" s="89" t="s">
        <v>6</v>
      </c>
      <c r="I87" s="3" t="s">
        <v>37</v>
      </c>
      <c r="J87" s="90">
        <v>4.54</v>
      </c>
      <c r="K87" s="90" t="s">
        <v>43</v>
      </c>
      <c r="L87" s="91">
        <f>1+0.25</f>
        <v>1.25</v>
      </c>
      <c r="M87" s="3"/>
    </row>
    <row r="88" spans="1:13" ht="28.9" customHeight="1" x14ac:dyDescent="0.25">
      <c r="A88" s="83">
        <v>6577</v>
      </c>
      <c r="B88" s="86" t="s">
        <v>1184</v>
      </c>
      <c r="C88" s="3" t="s">
        <v>1185</v>
      </c>
      <c r="D88" s="87">
        <v>42215</v>
      </c>
      <c r="E88" s="87">
        <v>42255</v>
      </c>
      <c r="F88" s="88">
        <v>42244</v>
      </c>
      <c r="G88" s="3" t="s">
        <v>1186</v>
      </c>
      <c r="H88" s="89" t="s">
        <v>7</v>
      </c>
      <c r="I88" s="3" t="s">
        <v>39</v>
      </c>
      <c r="J88" s="90">
        <v>51.1</v>
      </c>
      <c r="K88" s="90" t="s">
        <v>43</v>
      </c>
      <c r="L88" s="91">
        <f>1.5+0.5</f>
        <v>2</v>
      </c>
      <c r="M88" s="3"/>
    </row>
    <row r="89" spans="1:13" ht="28.9" customHeight="1" x14ac:dyDescent="0.25">
      <c r="A89" s="81">
        <v>6578</v>
      </c>
      <c r="B89" s="86" t="s">
        <v>1187</v>
      </c>
      <c r="C89" s="3"/>
      <c r="D89" s="87">
        <v>42216</v>
      </c>
      <c r="E89" s="87">
        <v>42223</v>
      </c>
      <c r="F89" s="88"/>
      <c r="G89" s="3" t="s">
        <v>1188</v>
      </c>
      <c r="H89" s="89" t="s">
        <v>25</v>
      </c>
      <c r="I89" s="3" t="s">
        <v>39</v>
      </c>
      <c r="J89" s="90">
        <v>9.14</v>
      </c>
      <c r="K89" s="90" t="s">
        <v>43</v>
      </c>
      <c r="L89" s="91">
        <f>0.75+0.25</f>
        <v>1</v>
      </c>
      <c r="M89" s="3">
        <f>0.25+0.25</f>
        <v>0.5</v>
      </c>
    </row>
    <row r="90" spans="1:13" ht="28.9" customHeight="1" x14ac:dyDescent="0.25">
      <c r="A90" s="81">
        <v>6579</v>
      </c>
      <c r="B90" s="86" t="s">
        <v>1189</v>
      </c>
      <c r="C90" s="3" t="s">
        <v>808</v>
      </c>
      <c r="D90" s="87">
        <v>42216</v>
      </c>
      <c r="E90" s="87">
        <v>42223</v>
      </c>
      <c r="F90" s="88"/>
      <c r="G90" s="3" t="s">
        <v>1190</v>
      </c>
      <c r="H90" s="89" t="s">
        <v>21</v>
      </c>
      <c r="I90" s="3" t="s">
        <v>41</v>
      </c>
      <c r="J90" s="90"/>
      <c r="K90" s="90"/>
      <c r="L90" s="91">
        <f>0.25+0.25</f>
        <v>0.5</v>
      </c>
      <c r="M90" s="3"/>
    </row>
    <row r="91" spans="1:13" ht="28.9" customHeight="1" x14ac:dyDescent="0.25">
      <c r="A91" s="102">
        <v>6580</v>
      </c>
      <c r="B91" s="86" t="s">
        <v>1192</v>
      </c>
      <c r="C91" s="3"/>
      <c r="D91" s="87">
        <v>42216</v>
      </c>
      <c r="E91" s="87">
        <v>42223</v>
      </c>
      <c r="F91" s="88"/>
      <c r="G91" s="3" t="s">
        <v>1193</v>
      </c>
      <c r="H91" s="89" t="s">
        <v>34</v>
      </c>
      <c r="I91" s="3" t="s">
        <v>39</v>
      </c>
      <c r="J91" s="90"/>
      <c r="K91" s="90"/>
      <c r="L91" s="91">
        <f>0.25+0.25</f>
        <v>0.5</v>
      </c>
      <c r="M91" s="3"/>
    </row>
    <row r="92" spans="1:13" ht="28.9" customHeight="1" x14ac:dyDescent="0.25">
      <c r="A92" s="85"/>
      <c r="B92" s="38"/>
      <c r="C92" s="4"/>
      <c r="D92" s="5"/>
      <c r="E92" s="5"/>
      <c r="F92" s="6"/>
      <c r="G92" s="4"/>
      <c r="H92" s="22"/>
      <c r="I92" s="4"/>
      <c r="J92" s="7"/>
      <c r="K92" s="7"/>
      <c r="L92" s="34"/>
      <c r="M92" s="4"/>
    </row>
    <row r="93" spans="1:13" ht="28.9" customHeight="1" x14ac:dyDescent="0.25">
      <c r="A93" s="99" t="s">
        <v>61</v>
      </c>
      <c r="B93" s="38"/>
      <c r="C93" s="4"/>
      <c r="D93" s="5"/>
      <c r="E93" s="5"/>
      <c r="F93" s="6"/>
      <c r="G93" s="4"/>
      <c r="H93" s="22"/>
      <c r="I93" s="4"/>
      <c r="J93" s="7">
        <f>+SUM(J3:J92)</f>
        <v>1149.7500000000002</v>
      </c>
      <c r="K93" s="7"/>
      <c r="L93" s="7">
        <f>+SUM(L3:L92)*26</f>
        <v>4251</v>
      </c>
      <c r="M93" s="7">
        <f>+SUM(M3:M92)*26</f>
        <v>221</v>
      </c>
    </row>
    <row r="94" spans="1:13" ht="28.9" customHeight="1" x14ac:dyDescent="0.25">
      <c r="A94" s="99"/>
      <c r="B94" s="38"/>
      <c r="C94" s="4"/>
      <c r="D94" s="5"/>
      <c r="E94" s="5"/>
      <c r="F94" s="6"/>
      <c r="G94" s="4"/>
      <c r="H94" s="22"/>
      <c r="I94" s="4"/>
      <c r="J94" s="7"/>
      <c r="K94" s="7"/>
      <c r="L94" s="7"/>
      <c r="M94" s="7"/>
    </row>
    <row r="95" spans="1:13" ht="28.9" customHeight="1" x14ac:dyDescent="0.25">
      <c r="A95" s="85"/>
      <c r="B95" s="119" t="s">
        <v>284</v>
      </c>
      <c r="C95" s="4"/>
      <c r="D95" s="5"/>
      <c r="E95" s="5"/>
      <c r="F95" s="6"/>
      <c r="G95" s="4"/>
      <c r="H95" s="22"/>
      <c r="I95" s="4"/>
      <c r="J95" s="7"/>
      <c r="K95" s="7"/>
      <c r="L95" s="34"/>
      <c r="M95" s="4"/>
    </row>
    <row r="96" spans="1:13" ht="28.9" customHeight="1" x14ac:dyDescent="0.25">
      <c r="A96" s="85"/>
      <c r="B96" s="119"/>
      <c r="C96" s="4"/>
      <c r="D96" s="5"/>
      <c r="E96" s="5"/>
      <c r="F96" s="6"/>
      <c r="G96" s="4"/>
      <c r="H96" s="22"/>
      <c r="I96" s="4"/>
      <c r="J96" s="7"/>
      <c r="K96" s="7"/>
      <c r="L96" s="34"/>
      <c r="M96" s="4"/>
    </row>
    <row r="97" spans="1:13" ht="28.9" customHeight="1" x14ac:dyDescent="0.25">
      <c r="A97" s="85"/>
      <c r="B97" s="61" t="s">
        <v>1028</v>
      </c>
      <c r="C97" s="4"/>
      <c r="D97" s="5">
        <v>42186</v>
      </c>
      <c r="E97" s="5">
        <v>42186</v>
      </c>
      <c r="F97" s="6"/>
      <c r="G97" s="4" t="s">
        <v>1029</v>
      </c>
      <c r="H97" s="22" t="s">
        <v>24</v>
      </c>
      <c r="I97" s="4"/>
      <c r="J97" s="7"/>
      <c r="K97" s="7"/>
      <c r="L97" s="34"/>
      <c r="M97" s="4"/>
    </row>
    <row r="98" spans="1:13" ht="28.9" customHeight="1" x14ac:dyDescent="0.25">
      <c r="A98" s="85"/>
      <c r="B98" s="61" t="s">
        <v>1141</v>
      </c>
      <c r="C98" s="4"/>
      <c r="D98" s="5">
        <v>42199</v>
      </c>
      <c r="E98" s="5">
        <v>42205</v>
      </c>
      <c r="F98" s="6"/>
      <c r="G98" s="4" t="s">
        <v>1142</v>
      </c>
      <c r="H98" s="22" t="s">
        <v>52</v>
      </c>
      <c r="I98" s="4"/>
      <c r="J98" s="7"/>
      <c r="K98" s="7"/>
      <c r="L98" s="34"/>
      <c r="M98" s="4"/>
    </row>
    <row r="99" spans="1:13" ht="28.9" customHeight="1" x14ac:dyDescent="0.25">
      <c r="A99" s="85"/>
      <c r="B99" s="61" t="s">
        <v>1126</v>
      </c>
      <c r="C99" s="4"/>
      <c r="D99" s="5">
        <v>42206</v>
      </c>
      <c r="E99" s="5">
        <v>42208</v>
      </c>
      <c r="F99" s="6"/>
      <c r="G99" s="4" t="s">
        <v>1143</v>
      </c>
      <c r="H99" s="22" t="s">
        <v>5</v>
      </c>
      <c r="I99" s="4"/>
      <c r="J99" s="7"/>
      <c r="K99" s="7"/>
      <c r="L99" s="34"/>
      <c r="M99" s="4"/>
    </row>
    <row r="100" spans="1:13" ht="28.9" customHeight="1" x14ac:dyDescent="0.25">
      <c r="A100" s="85"/>
      <c r="B100" s="61" t="s">
        <v>1144</v>
      </c>
      <c r="C100" s="4"/>
      <c r="D100" s="5">
        <v>42207</v>
      </c>
      <c r="E100" s="5">
        <v>42209</v>
      </c>
      <c r="F100" s="6"/>
      <c r="G100" s="4" t="s">
        <v>1148</v>
      </c>
      <c r="H100" s="22"/>
      <c r="I100" s="4"/>
      <c r="J100" s="7"/>
      <c r="K100" s="7"/>
      <c r="L100" s="34"/>
      <c r="M100" s="4"/>
    </row>
    <row r="101" spans="1:13" ht="28.9" customHeight="1" x14ac:dyDescent="0.25">
      <c r="A101" s="85"/>
      <c r="B101" s="119"/>
      <c r="C101" s="4"/>
      <c r="D101" s="5"/>
      <c r="E101" s="5"/>
      <c r="F101" s="6"/>
      <c r="G101" s="4"/>
      <c r="H101" s="22"/>
      <c r="I101" s="4"/>
      <c r="J101" s="7"/>
      <c r="K101" s="7"/>
      <c r="L101" s="34"/>
      <c r="M101" s="4"/>
    </row>
    <row r="102" spans="1:13" ht="28.9" customHeight="1" x14ac:dyDescent="0.25">
      <c r="A102" s="85"/>
      <c r="B102" s="119"/>
      <c r="C102" s="4"/>
      <c r="D102" s="5"/>
      <c r="E102" s="5"/>
      <c r="F102" s="6"/>
      <c r="G102" s="4"/>
      <c r="H102" s="22"/>
      <c r="I102" s="4"/>
      <c r="J102" s="7"/>
      <c r="K102" s="7"/>
      <c r="L102" s="34"/>
      <c r="M102" s="4"/>
    </row>
    <row r="103" spans="1:13" ht="28.9" customHeight="1" x14ac:dyDescent="0.25">
      <c r="A103" s="85"/>
      <c r="B103" s="119"/>
      <c r="C103" s="4"/>
      <c r="D103" s="5"/>
      <c r="E103" s="5"/>
      <c r="F103" s="6"/>
      <c r="G103" s="4"/>
      <c r="H103" s="22"/>
      <c r="I103" s="4"/>
      <c r="J103" s="7"/>
      <c r="K103" s="7"/>
      <c r="L103" s="34"/>
      <c r="M103" s="4"/>
    </row>
    <row r="104" spans="1:13" ht="28.9" customHeight="1" x14ac:dyDescent="0.25">
      <c r="A104" s="85"/>
      <c r="B104" s="119"/>
      <c r="C104" s="4"/>
      <c r="D104" s="5"/>
      <c r="E104" s="5"/>
      <c r="F104" s="6"/>
      <c r="G104" s="4"/>
      <c r="H104" s="22"/>
      <c r="I104" s="4"/>
      <c r="J104" s="7"/>
      <c r="K104" s="7"/>
      <c r="L104" s="34"/>
      <c r="M104" s="4"/>
    </row>
    <row r="105" spans="1:13" ht="28.9" customHeight="1" x14ac:dyDescent="0.25">
      <c r="A105" s="85"/>
      <c r="B105" s="119"/>
      <c r="C105" s="4"/>
      <c r="D105" s="5"/>
      <c r="E105" s="5"/>
      <c r="F105" s="6"/>
      <c r="G105" s="4"/>
      <c r="H105" s="22"/>
      <c r="I105" s="4"/>
      <c r="J105" s="7"/>
      <c r="K105" s="7"/>
      <c r="L105" s="34"/>
      <c r="M105" s="4"/>
    </row>
    <row r="106" spans="1:13" ht="28.9" customHeight="1" x14ac:dyDescent="0.25">
      <c r="A106" s="85"/>
      <c r="B106" s="119"/>
      <c r="C106" s="4"/>
      <c r="D106" s="5"/>
      <c r="E106" s="5"/>
      <c r="F106" s="6"/>
      <c r="G106" s="4"/>
      <c r="H106" s="22"/>
      <c r="I106" s="4"/>
      <c r="J106" s="7"/>
      <c r="K106" s="7"/>
      <c r="L106" s="34"/>
      <c r="M106" s="4"/>
    </row>
    <row r="107" spans="1:13" ht="28.9" customHeight="1" x14ac:dyDescent="0.25">
      <c r="A107" s="85"/>
      <c r="B107" s="119"/>
      <c r="C107" s="4"/>
      <c r="D107" s="5"/>
      <c r="E107" s="5"/>
      <c r="F107" s="6"/>
      <c r="G107" s="4"/>
      <c r="H107" s="22"/>
      <c r="I107" s="4"/>
      <c r="J107" s="7"/>
      <c r="K107" s="7"/>
      <c r="L107" s="34"/>
      <c r="M107" s="4"/>
    </row>
    <row r="108" spans="1:13" ht="28.9" customHeight="1" x14ac:dyDescent="0.25">
      <c r="A108" s="85"/>
      <c r="B108" s="119"/>
      <c r="C108" s="4"/>
      <c r="D108" s="5"/>
      <c r="E108" s="5"/>
      <c r="F108" s="6"/>
      <c r="G108" s="4"/>
      <c r="H108" s="22"/>
      <c r="I108" s="4"/>
      <c r="J108" s="7"/>
      <c r="K108" s="7"/>
      <c r="L108" s="34"/>
      <c r="M108" s="4"/>
    </row>
    <row r="109" spans="1:13" ht="28.9" customHeight="1" x14ac:dyDescent="0.25">
      <c r="A109" s="85"/>
      <c r="B109" s="119"/>
      <c r="C109" s="4"/>
      <c r="D109" s="5"/>
      <c r="E109" s="5"/>
      <c r="F109" s="6"/>
      <c r="G109" s="4"/>
      <c r="H109" s="22"/>
      <c r="I109" s="4"/>
      <c r="J109" s="7"/>
      <c r="K109" s="7"/>
      <c r="L109" s="34"/>
      <c r="M109" s="4"/>
    </row>
    <row r="110" spans="1:13" ht="28.9" customHeight="1" x14ac:dyDescent="0.25">
      <c r="A110" s="85"/>
      <c r="B110" s="119"/>
      <c r="C110" s="4"/>
      <c r="D110" s="5"/>
      <c r="E110" s="5"/>
      <c r="F110" s="6"/>
      <c r="G110" s="4"/>
      <c r="H110" s="22"/>
      <c r="I110" s="4"/>
      <c r="J110" s="7"/>
      <c r="K110" s="7"/>
      <c r="L110" s="34"/>
      <c r="M110" s="4"/>
    </row>
    <row r="111" spans="1:13" ht="28.9" customHeight="1" x14ac:dyDescent="0.25">
      <c r="A111" s="85"/>
      <c r="B111" s="119"/>
      <c r="C111" s="4"/>
      <c r="D111" s="5"/>
      <c r="E111" s="5"/>
      <c r="F111" s="6"/>
      <c r="G111" s="4"/>
      <c r="H111" s="22"/>
      <c r="I111" s="4"/>
      <c r="J111" s="7"/>
      <c r="K111" s="7"/>
      <c r="L111" s="34"/>
      <c r="M111" s="4"/>
    </row>
    <row r="112" spans="1:13" ht="28.9" customHeight="1" x14ac:dyDescent="0.25">
      <c r="A112" s="85"/>
      <c r="B112" s="119"/>
      <c r="C112" s="4"/>
      <c r="D112" s="5"/>
      <c r="E112" s="5"/>
      <c r="F112" s="6"/>
      <c r="G112" s="4"/>
      <c r="H112" s="22"/>
      <c r="I112" s="4"/>
      <c r="J112" s="7"/>
      <c r="K112" s="7"/>
      <c r="L112" s="34"/>
      <c r="M112" s="4"/>
    </row>
    <row r="113" spans="1:13" ht="28.9" customHeight="1" x14ac:dyDescent="0.25">
      <c r="A113" s="85"/>
      <c r="B113" s="119"/>
      <c r="C113" s="4"/>
      <c r="D113" s="5"/>
      <c r="E113" s="5"/>
      <c r="F113" s="6"/>
      <c r="G113" s="4"/>
      <c r="H113" s="22"/>
      <c r="I113" s="4"/>
      <c r="J113" s="7"/>
      <c r="K113" s="7"/>
      <c r="L113" s="34"/>
      <c r="M113" s="4"/>
    </row>
    <row r="114" spans="1:13" ht="28.9" customHeight="1" x14ac:dyDescent="0.25">
      <c r="A114" s="85"/>
      <c r="B114" s="119"/>
      <c r="C114" s="4"/>
      <c r="D114" s="5"/>
      <c r="E114" s="5"/>
      <c r="F114" s="6"/>
      <c r="G114" s="4"/>
      <c r="H114" s="22"/>
      <c r="I114" s="4"/>
      <c r="J114" s="7"/>
      <c r="K114" s="7"/>
      <c r="L114" s="34"/>
      <c r="M114" s="4"/>
    </row>
    <row r="115" spans="1:13" ht="28.9" customHeight="1" x14ac:dyDescent="0.25">
      <c r="A115" s="85"/>
      <c r="B115" s="119"/>
      <c r="C115" s="4"/>
      <c r="D115" s="5"/>
      <c r="E115" s="5"/>
      <c r="F115" s="6"/>
      <c r="G115" s="4"/>
      <c r="H115" s="22"/>
      <c r="I115" s="4"/>
      <c r="J115" s="7"/>
      <c r="K115" s="7"/>
      <c r="L115" s="34"/>
      <c r="M115" s="4"/>
    </row>
    <row r="116" spans="1:13" ht="28.9" customHeight="1" x14ac:dyDescent="0.25">
      <c r="A116" s="85"/>
      <c r="B116" s="119"/>
      <c r="C116" s="4"/>
      <c r="D116" s="5"/>
      <c r="E116" s="5"/>
      <c r="F116" s="6"/>
      <c r="G116" s="4"/>
      <c r="H116" s="22"/>
      <c r="I116" s="4"/>
      <c r="J116" s="7"/>
      <c r="K116" s="7"/>
      <c r="L116" s="34"/>
      <c r="M116" s="4"/>
    </row>
    <row r="117" spans="1:13" ht="28.9" customHeight="1" x14ac:dyDescent="0.25">
      <c r="A117" s="85"/>
      <c r="B117" s="119"/>
      <c r="C117" s="4"/>
      <c r="D117" s="5"/>
      <c r="E117" s="5"/>
      <c r="F117" s="6"/>
      <c r="G117" s="4"/>
      <c r="H117" s="22"/>
      <c r="I117" s="4"/>
      <c r="J117" s="7"/>
      <c r="K117" s="7"/>
      <c r="L117" s="34"/>
      <c r="M117" s="4"/>
    </row>
    <row r="118" spans="1:13" ht="28.9" customHeight="1" x14ac:dyDescent="0.25">
      <c r="A118" s="85"/>
      <c r="B118" s="119"/>
      <c r="C118" s="4"/>
      <c r="D118" s="5"/>
      <c r="E118" s="5"/>
      <c r="F118" s="6"/>
      <c r="G118" s="4"/>
      <c r="H118" s="22"/>
      <c r="I118" s="4"/>
      <c r="J118" s="7"/>
      <c r="K118" s="7"/>
      <c r="L118" s="34"/>
      <c r="M118" s="4"/>
    </row>
    <row r="119" spans="1:13" ht="28.9" customHeight="1" x14ac:dyDescent="0.25">
      <c r="A119" s="85"/>
      <c r="B119" s="119"/>
      <c r="C119" s="4"/>
      <c r="D119" s="5"/>
      <c r="E119" s="5"/>
      <c r="F119" s="6"/>
      <c r="G119" s="4"/>
      <c r="H119" s="22"/>
      <c r="I119" s="4"/>
      <c r="J119" s="7"/>
      <c r="K119" s="7"/>
      <c r="L119" s="34"/>
      <c r="M119" s="4"/>
    </row>
    <row r="120" spans="1:13" ht="28.9" customHeight="1" x14ac:dyDescent="0.25">
      <c r="A120" s="85"/>
      <c r="B120" s="119"/>
      <c r="C120" s="4"/>
      <c r="D120" s="5"/>
      <c r="E120" s="5"/>
      <c r="F120" s="6"/>
      <c r="G120" s="4"/>
      <c r="H120" s="22"/>
      <c r="I120" s="4"/>
      <c r="J120" s="7"/>
      <c r="K120" s="7"/>
      <c r="L120" s="34"/>
      <c r="M120" s="4"/>
    </row>
    <row r="121" spans="1:13" ht="28.9" customHeight="1" x14ac:dyDescent="0.25">
      <c r="A121" s="85"/>
      <c r="B121" s="119"/>
      <c r="C121" s="4"/>
      <c r="D121" s="5"/>
      <c r="E121" s="5"/>
      <c r="F121" s="6"/>
      <c r="G121" s="4"/>
      <c r="H121" s="22"/>
      <c r="I121" s="4"/>
      <c r="J121" s="7"/>
      <c r="K121" s="7"/>
      <c r="L121" s="34"/>
      <c r="M121" s="4"/>
    </row>
    <row r="122" spans="1:13" ht="28.9" customHeight="1" x14ac:dyDescent="0.25">
      <c r="A122" s="85"/>
      <c r="B122" s="119"/>
      <c r="C122" s="4"/>
      <c r="D122" s="5"/>
      <c r="E122" s="5"/>
      <c r="F122" s="6"/>
      <c r="G122" s="4"/>
      <c r="H122" s="22"/>
      <c r="I122" s="4"/>
      <c r="J122" s="7"/>
      <c r="K122" s="7"/>
      <c r="L122" s="34"/>
      <c r="M122" s="4"/>
    </row>
    <row r="123" spans="1:13" ht="28.9" customHeight="1" x14ac:dyDescent="0.25">
      <c r="A123" s="85"/>
      <c r="B123" s="119"/>
      <c r="C123" s="4"/>
      <c r="D123" s="5"/>
      <c r="E123" s="5"/>
      <c r="F123" s="6"/>
      <c r="G123" s="4"/>
      <c r="H123" s="22"/>
      <c r="I123" s="4"/>
      <c r="J123" s="7"/>
      <c r="K123" s="7"/>
      <c r="L123" s="34"/>
      <c r="M123" s="4"/>
    </row>
    <row r="124" spans="1:13" ht="28.9" customHeight="1" x14ac:dyDescent="0.25">
      <c r="A124" s="85"/>
      <c r="B124" s="119"/>
      <c r="C124" s="4"/>
      <c r="D124" s="5"/>
      <c r="E124" s="5"/>
      <c r="F124" s="6"/>
      <c r="G124" s="4"/>
      <c r="H124" s="22"/>
      <c r="I124" s="4"/>
      <c r="J124" s="7"/>
      <c r="K124" s="7"/>
      <c r="L124" s="34"/>
      <c r="M124" s="4"/>
    </row>
    <row r="125" spans="1:13" ht="28.9" customHeight="1" x14ac:dyDescent="0.25">
      <c r="A125" s="85"/>
      <c r="B125" s="119"/>
      <c r="C125" s="4"/>
      <c r="D125" s="5"/>
      <c r="E125" s="5"/>
      <c r="F125" s="6"/>
      <c r="G125" s="4"/>
      <c r="H125" s="22"/>
      <c r="I125" s="4"/>
      <c r="J125" s="7"/>
      <c r="K125" s="7"/>
      <c r="L125" s="34"/>
      <c r="M125" s="4"/>
    </row>
    <row r="126" spans="1:13" ht="28.9" customHeight="1" x14ac:dyDescent="0.25">
      <c r="A126" s="85"/>
      <c r="B126" s="119"/>
      <c r="C126" s="4"/>
      <c r="D126" s="5"/>
      <c r="E126" s="5"/>
      <c r="F126" s="6"/>
      <c r="G126" s="4"/>
      <c r="H126" s="22"/>
      <c r="I126" s="4"/>
      <c r="J126" s="7"/>
      <c r="K126" s="7"/>
      <c r="L126" s="34"/>
      <c r="M126" s="4"/>
    </row>
    <row r="127" spans="1:13" ht="28.9" customHeight="1" x14ac:dyDescent="0.25">
      <c r="A127" s="85"/>
      <c r="B127" s="119"/>
      <c r="C127" s="4"/>
      <c r="D127" s="5"/>
      <c r="E127" s="5"/>
      <c r="F127" s="6"/>
      <c r="G127" s="4"/>
      <c r="H127" s="22"/>
      <c r="I127" s="4"/>
      <c r="J127" s="7"/>
      <c r="K127" s="7"/>
      <c r="L127" s="34"/>
      <c r="M127" s="4"/>
    </row>
    <row r="128" spans="1:13" ht="28.9" customHeight="1" x14ac:dyDescent="0.25">
      <c r="A128" s="85"/>
      <c r="B128" s="119"/>
      <c r="C128" s="4"/>
      <c r="D128" s="5"/>
      <c r="E128" s="5"/>
      <c r="F128" s="6"/>
      <c r="G128" s="4"/>
      <c r="H128" s="22"/>
      <c r="I128" s="4"/>
      <c r="J128" s="7"/>
      <c r="K128" s="7"/>
      <c r="L128" s="34"/>
      <c r="M128" s="4"/>
    </row>
    <row r="129" spans="1:13" ht="28.9" customHeight="1" x14ac:dyDescent="0.25">
      <c r="A129" s="85"/>
      <c r="B129" s="119"/>
      <c r="C129" s="4"/>
      <c r="D129" s="5"/>
      <c r="E129" s="5"/>
      <c r="F129" s="6"/>
      <c r="G129" s="4"/>
      <c r="H129" s="22"/>
      <c r="I129" s="4"/>
      <c r="J129" s="7"/>
      <c r="K129" s="7"/>
      <c r="L129" s="34"/>
      <c r="M129" s="4"/>
    </row>
    <row r="130" spans="1:13" ht="28.9" customHeight="1" x14ac:dyDescent="0.25">
      <c r="A130" s="85"/>
      <c r="B130" s="119"/>
      <c r="C130" s="4"/>
      <c r="D130" s="5"/>
      <c r="E130" s="5"/>
      <c r="F130" s="6"/>
      <c r="G130" s="4"/>
      <c r="H130" s="22"/>
      <c r="I130" s="4"/>
      <c r="J130" s="7"/>
      <c r="K130" s="7"/>
      <c r="L130" s="34"/>
      <c r="M130" s="4"/>
    </row>
    <row r="131" spans="1:13" ht="28.9" customHeight="1" x14ac:dyDescent="0.25">
      <c r="A131" s="85"/>
      <c r="B131" s="119"/>
      <c r="C131" s="4"/>
      <c r="D131" s="5"/>
      <c r="E131" s="5"/>
      <c r="F131" s="6"/>
      <c r="G131" s="4"/>
      <c r="H131" s="22"/>
      <c r="I131" s="4"/>
      <c r="J131" s="7"/>
      <c r="K131" s="7"/>
      <c r="L131" s="34"/>
      <c r="M131" s="4"/>
    </row>
    <row r="132" spans="1:13" ht="28.9" customHeight="1" x14ac:dyDescent="0.25">
      <c r="A132" s="85"/>
      <c r="B132" s="119"/>
      <c r="C132" s="4"/>
      <c r="D132" s="5"/>
      <c r="E132" s="5"/>
      <c r="F132" s="6"/>
      <c r="G132" s="4"/>
      <c r="H132" s="22"/>
      <c r="I132" s="4"/>
      <c r="J132" s="7"/>
      <c r="K132" s="7"/>
      <c r="L132" s="34"/>
      <c r="M132" s="4"/>
    </row>
    <row r="133" spans="1:13" ht="28.9" customHeight="1" x14ac:dyDescent="0.25">
      <c r="A133" s="85"/>
      <c r="B133" s="119"/>
      <c r="C133" s="4"/>
      <c r="D133" s="5"/>
      <c r="E133" s="5"/>
      <c r="F133" s="6"/>
      <c r="G133" s="4"/>
      <c r="H133" s="22"/>
      <c r="I133" s="4"/>
      <c r="J133" s="7"/>
      <c r="K133" s="7"/>
      <c r="L133" s="34"/>
      <c r="M133" s="4"/>
    </row>
    <row r="134" spans="1:13" ht="28.9" customHeight="1" x14ac:dyDescent="0.25">
      <c r="A134" s="85"/>
      <c r="B134" s="119"/>
      <c r="C134" s="4"/>
      <c r="D134" s="5"/>
      <c r="E134" s="5"/>
      <c r="F134" s="6"/>
      <c r="G134" s="4"/>
      <c r="H134" s="22"/>
      <c r="I134" s="4"/>
      <c r="J134" s="7"/>
      <c r="K134" s="7"/>
      <c r="L134" s="34"/>
      <c r="M134" s="4"/>
    </row>
    <row r="135" spans="1:13" ht="28.9" customHeight="1" x14ac:dyDescent="0.25">
      <c r="A135" s="85"/>
      <c r="B135" s="119"/>
      <c r="C135" s="4"/>
      <c r="D135" s="5"/>
      <c r="E135" s="5"/>
      <c r="F135" s="6"/>
      <c r="G135" s="4"/>
      <c r="H135" s="22"/>
      <c r="I135" s="4"/>
      <c r="J135" s="7"/>
      <c r="K135" s="7"/>
      <c r="L135" s="34"/>
      <c r="M135" s="4"/>
    </row>
    <row r="136" spans="1:13" ht="28.9" customHeight="1" x14ac:dyDescent="0.25">
      <c r="A136" s="85"/>
      <c r="B136" s="119"/>
      <c r="C136" s="4"/>
      <c r="D136" s="5"/>
      <c r="E136" s="5"/>
      <c r="F136" s="6"/>
      <c r="G136" s="4"/>
      <c r="H136" s="22"/>
      <c r="I136" s="4"/>
      <c r="J136" s="7"/>
      <c r="K136" s="7"/>
      <c r="L136" s="34"/>
      <c r="M136" s="4"/>
    </row>
    <row r="137" spans="1:13" ht="28.9" customHeight="1" x14ac:dyDescent="0.25">
      <c r="A137" s="85"/>
      <c r="B137" s="119"/>
      <c r="C137" s="4"/>
      <c r="D137" s="5"/>
      <c r="E137" s="5"/>
      <c r="F137" s="6"/>
      <c r="G137" s="4"/>
      <c r="H137" s="22"/>
      <c r="I137" s="4"/>
      <c r="J137" s="7"/>
      <c r="K137" s="7"/>
      <c r="L137" s="34"/>
      <c r="M137" s="4"/>
    </row>
    <row r="138" spans="1:13" ht="28.9" customHeight="1" x14ac:dyDescent="0.25">
      <c r="A138" s="85"/>
      <c r="B138" s="119"/>
      <c r="C138" s="4"/>
      <c r="D138" s="5"/>
      <c r="E138" s="5"/>
      <c r="F138" s="6"/>
      <c r="G138" s="4"/>
      <c r="H138" s="22"/>
      <c r="I138" s="4"/>
      <c r="J138" s="7"/>
      <c r="K138" s="7"/>
      <c r="L138" s="34"/>
      <c r="M138" s="4"/>
    </row>
    <row r="139" spans="1:13" ht="28.9" customHeight="1" x14ac:dyDescent="0.25">
      <c r="A139" s="85"/>
      <c r="B139" s="119"/>
      <c r="C139" s="4"/>
      <c r="D139" s="5"/>
      <c r="E139" s="5"/>
      <c r="F139" s="6"/>
      <c r="G139" s="4"/>
      <c r="H139" s="22"/>
      <c r="I139" s="4"/>
      <c r="J139" s="7"/>
      <c r="K139" s="7"/>
      <c r="L139" s="34"/>
      <c r="M139" s="4"/>
    </row>
    <row r="140" spans="1:13" ht="28.9" customHeight="1" x14ac:dyDescent="0.25">
      <c r="A140" s="85"/>
      <c r="B140" s="38" t="s">
        <v>1017</v>
      </c>
      <c r="C140" s="4" t="s">
        <v>57</v>
      </c>
      <c r="D140" s="5" t="s">
        <v>57</v>
      </c>
      <c r="E140" s="5" t="s">
        <v>57</v>
      </c>
      <c r="F140" s="6"/>
      <c r="G140" s="4" t="s">
        <v>57</v>
      </c>
      <c r="H140" s="22"/>
      <c r="I140" s="4"/>
      <c r="J140" s="7"/>
      <c r="K140" s="7"/>
      <c r="L140" s="34"/>
      <c r="M140" s="4"/>
    </row>
    <row r="141" spans="1:13" ht="28.9" customHeight="1" x14ac:dyDescent="0.25">
      <c r="A141" s="85"/>
      <c r="B141" s="38" t="s">
        <v>57</v>
      </c>
      <c r="C141" s="4"/>
      <c r="D141" s="5" t="s">
        <v>57</v>
      </c>
      <c r="E141" s="5" t="s">
        <v>57</v>
      </c>
      <c r="F141" s="6"/>
      <c r="G141" s="4" t="s">
        <v>57</v>
      </c>
      <c r="H141" s="22"/>
      <c r="I141" s="4"/>
      <c r="J141" s="7"/>
      <c r="K141" s="7"/>
      <c r="L141" s="34"/>
      <c r="M141" s="4"/>
    </row>
    <row r="142" spans="1:13" ht="28.9" customHeight="1" x14ac:dyDescent="0.25"/>
    <row r="143" spans="1:13" ht="28.9" customHeight="1" x14ac:dyDescent="0.25"/>
    <row r="144" spans="1:13" ht="28.9" customHeight="1" x14ac:dyDescent="0.25"/>
    <row r="145" ht="28.9" customHeight="1" x14ac:dyDescent="0.25"/>
    <row r="146" ht="28.9" customHeight="1" x14ac:dyDescent="0.25"/>
    <row r="147" ht="28.9" customHeight="1" x14ac:dyDescent="0.25"/>
    <row r="148" ht="28.9" customHeight="1" x14ac:dyDescent="0.25"/>
    <row r="149" ht="28.9" customHeight="1" x14ac:dyDescent="0.25"/>
    <row r="150" ht="28.9" customHeight="1" x14ac:dyDescent="0.25"/>
    <row r="151" ht="28.9" customHeight="1" x14ac:dyDescent="0.25"/>
    <row r="152" ht="28.9" customHeight="1" x14ac:dyDescent="0.25"/>
    <row r="153" ht="28.9" customHeight="1" x14ac:dyDescent="0.25"/>
    <row r="154" ht="28.9" customHeight="1" x14ac:dyDescent="0.25"/>
    <row r="155" ht="28.9" customHeight="1" x14ac:dyDescent="0.25"/>
    <row r="156" ht="28.9" customHeight="1" x14ac:dyDescent="0.25"/>
    <row r="157" ht="28.9" customHeight="1" x14ac:dyDescent="0.25"/>
    <row r="158" ht="28.9" customHeight="1" x14ac:dyDescent="0.25"/>
    <row r="159" ht="28.9" customHeight="1" x14ac:dyDescent="0.25"/>
    <row r="160" ht="28.9" customHeight="1" x14ac:dyDescent="0.25"/>
    <row r="161" ht="28.9" customHeight="1" x14ac:dyDescent="0.25"/>
    <row r="162" ht="28.9" customHeight="1" x14ac:dyDescent="0.25"/>
    <row r="163" ht="28.9" customHeight="1" x14ac:dyDescent="0.25"/>
    <row r="164" ht="28.9" customHeight="1" x14ac:dyDescent="0.25"/>
    <row r="165" ht="28.9" customHeight="1" x14ac:dyDescent="0.25"/>
    <row r="166" ht="28.9" customHeight="1" x14ac:dyDescent="0.25"/>
    <row r="167" ht="28.9" customHeight="1" x14ac:dyDescent="0.25"/>
    <row r="168" ht="28.9" customHeight="1" x14ac:dyDescent="0.25"/>
    <row r="169" ht="28.9" customHeight="1" x14ac:dyDescent="0.25"/>
    <row r="170" ht="28.9" customHeight="1" x14ac:dyDescent="0.25"/>
    <row r="171" ht="28.9" customHeight="1" x14ac:dyDescent="0.25"/>
    <row r="172" ht="28.9" customHeight="1" x14ac:dyDescent="0.25"/>
    <row r="173" ht="28.9" customHeight="1" x14ac:dyDescent="0.25"/>
    <row r="174" ht="28.9" customHeight="1" x14ac:dyDescent="0.25"/>
    <row r="175" ht="28.9" customHeight="1" x14ac:dyDescent="0.25"/>
    <row r="176" ht="28.9" customHeight="1" x14ac:dyDescent="0.25"/>
    <row r="177" ht="28.9" customHeight="1" x14ac:dyDescent="0.25"/>
    <row r="178" ht="28.9" customHeight="1" x14ac:dyDescent="0.25"/>
    <row r="179" ht="28.9" customHeight="1" x14ac:dyDescent="0.25"/>
    <row r="180" ht="28.9" customHeight="1" x14ac:dyDescent="0.25"/>
    <row r="181" ht="28.9" customHeight="1" x14ac:dyDescent="0.25"/>
    <row r="182" ht="28.9" customHeight="1" x14ac:dyDescent="0.25"/>
    <row r="183" ht="28.9" customHeight="1" x14ac:dyDescent="0.25"/>
    <row r="184" ht="28.9" customHeight="1" x14ac:dyDescent="0.25"/>
    <row r="185" ht="28.9" customHeight="1" x14ac:dyDescent="0.25"/>
    <row r="186" ht="28.9" customHeight="1" x14ac:dyDescent="0.25"/>
    <row r="187" ht="28.9" customHeight="1" x14ac:dyDescent="0.25"/>
    <row r="188" ht="28.9" customHeight="1" x14ac:dyDescent="0.25"/>
    <row r="189" ht="28.9" customHeight="1" x14ac:dyDescent="0.25"/>
    <row r="190" ht="28.9" customHeight="1" x14ac:dyDescent="0.25"/>
    <row r="191" ht="28.9" customHeight="1" x14ac:dyDescent="0.25"/>
    <row r="192" ht="28.9" customHeight="1" x14ac:dyDescent="0.25"/>
    <row r="193" ht="28.9" customHeight="1" x14ac:dyDescent="0.25"/>
    <row r="194" ht="28.9" customHeight="1" x14ac:dyDescent="0.25"/>
    <row r="195" ht="28.9" customHeight="1" x14ac:dyDescent="0.25"/>
    <row r="196" ht="28.9" customHeight="1" x14ac:dyDescent="0.25"/>
    <row r="197" ht="28.9" customHeight="1" x14ac:dyDescent="0.25"/>
    <row r="198" ht="28.9" customHeight="1" x14ac:dyDescent="0.25"/>
    <row r="199" ht="28.9" customHeight="1" x14ac:dyDescent="0.25"/>
    <row r="200" ht="28.9" customHeight="1" x14ac:dyDescent="0.25"/>
    <row r="201" ht="28.9" customHeight="1" x14ac:dyDescent="0.25"/>
    <row r="202" ht="28.9" customHeight="1" x14ac:dyDescent="0.25"/>
    <row r="203" ht="28.9" customHeight="1" x14ac:dyDescent="0.25"/>
    <row r="204" ht="28.9" customHeight="1" x14ac:dyDescent="0.25"/>
    <row r="205" ht="28.9" customHeight="1" x14ac:dyDescent="0.25"/>
    <row r="206" ht="28.9" customHeight="1" x14ac:dyDescent="0.25"/>
    <row r="207" ht="28.9" customHeight="1" x14ac:dyDescent="0.25"/>
    <row r="208" ht="28.9" customHeight="1" x14ac:dyDescent="0.25"/>
    <row r="209" ht="28.9" customHeight="1" x14ac:dyDescent="0.25"/>
    <row r="210" ht="28.9" customHeight="1" x14ac:dyDescent="0.25"/>
    <row r="211" ht="28.9" customHeight="1" x14ac:dyDescent="0.25"/>
    <row r="212" ht="28.9" customHeight="1" x14ac:dyDescent="0.25"/>
    <row r="213" ht="28.9" customHeight="1" x14ac:dyDescent="0.25"/>
    <row r="214" ht="28.9" customHeight="1" x14ac:dyDescent="0.25"/>
    <row r="215" ht="28.9" customHeight="1" x14ac:dyDescent="0.25"/>
    <row r="216" ht="28.9" customHeight="1" x14ac:dyDescent="0.25"/>
    <row r="217" ht="28.9" customHeight="1" x14ac:dyDescent="0.25"/>
    <row r="218" ht="28.9" customHeight="1" x14ac:dyDescent="0.25"/>
    <row r="219" ht="28.9" customHeight="1" x14ac:dyDescent="0.25"/>
    <row r="220" ht="28.9" customHeight="1" x14ac:dyDescent="0.25"/>
    <row r="221" ht="28.9" customHeight="1" x14ac:dyDescent="0.25"/>
    <row r="222" ht="28.9" customHeight="1" x14ac:dyDescent="0.25"/>
    <row r="223" ht="28.9" customHeight="1" x14ac:dyDescent="0.25"/>
    <row r="224" ht="28.9" customHeight="1" x14ac:dyDescent="0.25"/>
    <row r="225" ht="28.9" customHeight="1" x14ac:dyDescent="0.25"/>
    <row r="226" ht="28.9" customHeight="1" x14ac:dyDescent="0.25"/>
    <row r="227" ht="28.9" customHeight="1" x14ac:dyDescent="0.25"/>
    <row r="228" ht="28.9" customHeight="1" x14ac:dyDescent="0.25"/>
    <row r="229" ht="28.9" customHeight="1" x14ac:dyDescent="0.25"/>
    <row r="230" ht="28.9" customHeight="1" x14ac:dyDescent="0.25"/>
    <row r="231" ht="28.9" customHeight="1" x14ac:dyDescent="0.25"/>
    <row r="232" ht="28.9" customHeight="1" x14ac:dyDescent="0.25"/>
    <row r="233" ht="28.9" customHeight="1" x14ac:dyDescent="0.25"/>
    <row r="234" ht="28.9" customHeight="1" x14ac:dyDescent="0.25"/>
    <row r="235" ht="28.9" customHeight="1" x14ac:dyDescent="0.25"/>
    <row r="236" ht="28.9" customHeight="1" x14ac:dyDescent="0.25"/>
    <row r="237" ht="28.9" customHeight="1" x14ac:dyDescent="0.25"/>
    <row r="238" ht="28.9" customHeight="1" x14ac:dyDescent="0.25"/>
    <row r="239" ht="28.9" customHeight="1" x14ac:dyDescent="0.25"/>
    <row r="240" ht="28.9" customHeight="1" x14ac:dyDescent="0.25"/>
    <row r="241" ht="28.9" customHeight="1" x14ac:dyDescent="0.25"/>
    <row r="242" ht="28.9" customHeight="1" x14ac:dyDescent="0.25"/>
    <row r="243" ht="28.9" customHeight="1" x14ac:dyDescent="0.25"/>
    <row r="244" ht="28.9" customHeight="1" x14ac:dyDescent="0.25"/>
    <row r="245" ht="28.9" customHeight="1" x14ac:dyDescent="0.25"/>
    <row r="246" ht="28.9" customHeight="1" x14ac:dyDescent="0.25"/>
    <row r="247" ht="28.9" customHeight="1" x14ac:dyDescent="0.25"/>
    <row r="248" ht="28.9" customHeight="1" x14ac:dyDescent="0.25"/>
  </sheetData>
  <sheetProtection algorithmName="SHA-512" hashValue="d/W50s6QNDtUqWdGXdBLWnc+kt+13Q30lJKcD6SCiO8aAVfSjfXiVhj6istmd0zfteSQWjFyTbsstjOtMnhMtA==" saltValue="Vcd99Q01NJdzsqdQMbyWdw==" spinCount="100000" sheet="1" selectLockedCells="1" sort="0" autoFilter="0" selectUnlockedCells="1"/>
  <dataValidations count="3">
    <dataValidation type="list" allowBlank="1" showErrorMessage="1" sqref="I2">
      <formula1>$J$172:$J$233</formula1>
    </dataValidation>
    <dataValidation type="textLength" allowBlank="1" showInputMessage="1" showErrorMessage="1" error="This cell is limited to 95 characters.  Please revise your entry.  Thank you." sqref="G3:G93 G94:G101 G102:G141">
      <formula1>1</formula1>
      <formula2>95</formula2>
    </dataValidation>
    <dataValidation type="list" allowBlank="1" showInputMessage="1" showErrorMessage="1" sqref="K3:K141 H3:I141">
      <formula1>#REF!</formula1>
    </dataValidation>
  </dataValidations>
  <pageMargins left="0.7" right="0.7" top="0.75" bottom="0.75" header="0.3" footer="0.3"/>
  <pageSetup scale="5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5"/>
  <sheetViews>
    <sheetView zoomScale="85" zoomScaleNormal="85" workbookViewId="0">
      <selection activeCell="N1" sqref="N1:N1048576"/>
    </sheetView>
  </sheetViews>
  <sheetFormatPr defaultRowHeight="15" x14ac:dyDescent="0.25"/>
  <cols>
    <col min="1" max="1" width="12.85546875" customWidth="1"/>
    <col min="2" max="2" width="17.140625" customWidth="1"/>
    <col min="3" max="3" width="17" customWidth="1"/>
    <col min="4" max="4" width="14.42578125" customWidth="1"/>
    <col min="5" max="5" width="14.140625" customWidth="1"/>
    <col min="6" max="6" width="11.140625" customWidth="1"/>
    <col min="7" max="7" width="39.140625" customWidth="1"/>
    <col min="8" max="8" width="12.7109375" customWidth="1"/>
    <col min="9" max="9" width="15.140625" customWidth="1"/>
    <col min="12" max="12" width="15.42578125" customWidth="1"/>
    <col min="13" max="13" width="11.7109375" customWidth="1"/>
  </cols>
  <sheetData>
    <row r="1" spans="1:13" ht="28.9" customHeight="1" x14ac:dyDescent="0.25">
      <c r="A1" s="52" t="s">
        <v>210</v>
      </c>
      <c r="B1" s="36"/>
      <c r="C1" s="9"/>
      <c r="D1" s="10"/>
      <c r="E1" s="10"/>
      <c r="F1" s="11"/>
      <c r="G1" s="12"/>
      <c r="H1" s="1"/>
      <c r="I1" s="13"/>
      <c r="J1" s="14"/>
      <c r="K1" s="14"/>
      <c r="L1" s="32"/>
      <c r="M1" s="1"/>
    </row>
    <row r="2" spans="1:13" ht="28.9" customHeight="1" x14ac:dyDescent="0.25">
      <c r="A2" s="53" t="s">
        <v>0</v>
      </c>
      <c r="B2" s="37" t="s">
        <v>2</v>
      </c>
      <c r="C2" s="16" t="s">
        <v>1</v>
      </c>
      <c r="D2" s="17" t="s">
        <v>45</v>
      </c>
      <c r="E2" s="17" t="s">
        <v>46</v>
      </c>
      <c r="F2" s="17" t="s">
        <v>53</v>
      </c>
      <c r="G2" s="16" t="s">
        <v>47</v>
      </c>
      <c r="H2" s="16" t="s">
        <v>19</v>
      </c>
      <c r="I2" s="16" t="s">
        <v>3</v>
      </c>
      <c r="J2" s="18" t="s">
        <v>4</v>
      </c>
      <c r="K2" s="18" t="s">
        <v>16</v>
      </c>
      <c r="L2" s="33" t="s">
        <v>17</v>
      </c>
      <c r="M2" s="16" t="s">
        <v>18</v>
      </c>
    </row>
    <row r="3" spans="1:13" ht="28.9" customHeight="1" x14ac:dyDescent="0.25">
      <c r="A3" s="82">
        <v>6581</v>
      </c>
      <c r="B3" s="86" t="s">
        <v>419</v>
      </c>
      <c r="C3" s="3" t="s">
        <v>1194</v>
      </c>
      <c r="D3" s="87">
        <v>42220</v>
      </c>
      <c r="E3" s="87">
        <v>42257</v>
      </c>
      <c r="F3" s="88">
        <v>42247</v>
      </c>
      <c r="G3" s="3" t="s">
        <v>1195</v>
      </c>
      <c r="H3" s="89" t="s">
        <v>11</v>
      </c>
      <c r="I3" s="3" t="s">
        <v>37</v>
      </c>
      <c r="J3" s="90">
        <v>5.19</v>
      </c>
      <c r="K3" s="90" t="s">
        <v>43</v>
      </c>
      <c r="L3" s="91">
        <f>1+1+1+1+0.5+1</f>
        <v>5.5</v>
      </c>
      <c r="M3" s="3"/>
    </row>
    <row r="4" spans="1:13" ht="28.9" customHeight="1" x14ac:dyDescent="0.25">
      <c r="A4" s="102">
        <v>6582</v>
      </c>
      <c r="B4" s="86" t="s">
        <v>1197</v>
      </c>
      <c r="C4" s="3" t="s">
        <v>1198</v>
      </c>
      <c r="D4" s="87">
        <v>42220</v>
      </c>
      <c r="E4" s="87">
        <v>42227</v>
      </c>
      <c r="F4" s="88"/>
      <c r="G4" s="3" t="s">
        <v>1199</v>
      </c>
      <c r="H4" s="89" t="s">
        <v>10</v>
      </c>
      <c r="I4" s="3" t="s">
        <v>38</v>
      </c>
      <c r="J4" s="90"/>
      <c r="K4" s="90"/>
      <c r="L4" s="91">
        <f>0.5+0.25</f>
        <v>0.75</v>
      </c>
      <c r="M4" s="3"/>
    </row>
    <row r="5" spans="1:13" ht="28.9" customHeight="1" x14ac:dyDescent="0.25">
      <c r="A5" s="83">
        <v>6583</v>
      </c>
      <c r="B5" s="86" t="s">
        <v>1200</v>
      </c>
      <c r="C5" s="3"/>
      <c r="D5" s="87">
        <v>42220</v>
      </c>
      <c r="E5" s="87">
        <v>42257</v>
      </c>
      <c r="F5" s="88">
        <v>42247</v>
      </c>
      <c r="G5" s="3" t="s">
        <v>1201</v>
      </c>
      <c r="H5" s="89" t="s">
        <v>52</v>
      </c>
      <c r="I5" s="3" t="s">
        <v>39</v>
      </c>
      <c r="J5" s="90">
        <v>10.14</v>
      </c>
      <c r="K5" s="90" t="s">
        <v>43</v>
      </c>
      <c r="L5" s="91">
        <v>1</v>
      </c>
      <c r="M5" s="3">
        <f>2+3.5</f>
        <v>5.5</v>
      </c>
    </row>
    <row r="6" spans="1:13" ht="28.9" customHeight="1" x14ac:dyDescent="0.25">
      <c r="A6" s="81">
        <v>6584</v>
      </c>
      <c r="B6" s="86" t="s">
        <v>1033</v>
      </c>
      <c r="C6" s="3" t="s">
        <v>1035</v>
      </c>
      <c r="D6" s="87">
        <v>42220</v>
      </c>
      <c r="E6" s="87">
        <v>42257</v>
      </c>
      <c r="F6" s="88">
        <v>42247</v>
      </c>
      <c r="G6" s="3" t="s">
        <v>1196</v>
      </c>
      <c r="H6" s="89" t="s">
        <v>23</v>
      </c>
      <c r="I6" s="3" t="s">
        <v>39</v>
      </c>
      <c r="J6" s="90">
        <v>5.69</v>
      </c>
      <c r="K6" s="90" t="s">
        <v>43</v>
      </c>
      <c r="L6" s="91">
        <f>0.5+0.25</f>
        <v>0.75</v>
      </c>
      <c r="M6" s="3">
        <v>0.25</v>
      </c>
    </row>
    <row r="7" spans="1:13" ht="28.9" customHeight="1" x14ac:dyDescent="0.25">
      <c r="A7" s="82">
        <v>6585</v>
      </c>
      <c r="B7" s="86" t="s">
        <v>1202</v>
      </c>
      <c r="C7" s="3" t="s">
        <v>899</v>
      </c>
      <c r="D7" s="87">
        <v>42220</v>
      </c>
      <c r="E7" s="87">
        <v>42227</v>
      </c>
      <c r="F7" s="88"/>
      <c r="G7" s="3" t="s">
        <v>1203</v>
      </c>
      <c r="H7" s="89" t="s">
        <v>6</v>
      </c>
      <c r="I7" s="3" t="s">
        <v>37</v>
      </c>
      <c r="J7" s="90"/>
      <c r="K7" s="90"/>
      <c r="L7" s="91">
        <v>0.5</v>
      </c>
      <c r="M7" s="3"/>
    </row>
    <row r="8" spans="1:13" ht="28.9" customHeight="1" x14ac:dyDescent="0.25">
      <c r="A8" s="83">
        <v>6586</v>
      </c>
      <c r="B8" s="86" t="s">
        <v>1204</v>
      </c>
      <c r="C8" s="3"/>
      <c r="D8" s="87">
        <v>42221</v>
      </c>
      <c r="E8" s="87">
        <v>42258</v>
      </c>
      <c r="F8" s="88">
        <v>42248</v>
      </c>
      <c r="G8" s="3" t="s">
        <v>1205</v>
      </c>
      <c r="H8" s="89" t="s">
        <v>6</v>
      </c>
      <c r="I8" s="3" t="s">
        <v>39</v>
      </c>
      <c r="J8" s="90">
        <v>14.71</v>
      </c>
      <c r="K8" s="90" t="s">
        <v>43</v>
      </c>
      <c r="L8" s="91">
        <v>1</v>
      </c>
      <c r="M8" s="3">
        <v>1.5</v>
      </c>
    </row>
    <row r="9" spans="1:13" ht="28.9" customHeight="1" x14ac:dyDescent="0.25">
      <c r="A9" s="83">
        <v>6587</v>
      </c>
      <c r="B9" s="86" t="s">
        <v>1164</v>
      </c>
      <c r="C9" s="3"/>
      <c r="D9" s="87">
        <v>42220</v>
      </c>
      <c r="E9" s="87">
        <v>42227</v>
      </c>
      <c r="F9" s="88"/>
      <c r="G9" s="3" t="s">
        <v>1206</v>
      </c>
      <c r="H9" s="89" t="s">
        <v>6</v>
      </c>
      <c r="I9" s="3" t="s">
        <v>37</v>
      </c>
      <c r="J9" s="90"/>
      <c r="K9" s="90"/>
      <c r="L9" s="91">
        <f>0.25+0.25</f>
        <v>0.5</v>
      </c>
      <c r="M9" s="3"/>
    </row>
    <row r="10" spans="1:13" ht="28.9" customHeight="1" x14ac:dyDescent="0.25">
      <c r="A10" s="82">
        <v>6588</v>
      </c>
      <c r="B10" s="86" t="s">
        <v>64</v>
      </c>
      <c r="C10" s="3"/>
      <c r="D10" s="87">
        <v>42221</v>
      </c>
      <c r="E10" s="87">
        <v>42258</v>
      </c>
      <c r="F10" s="88">
        <v>42248</v>
      </c>
      <c r="G10" s="3" t="s">
        <v>1207</v>
      </c>
      <c r="H10" s="89" t="s">
        <v>52</v>
      </c>
      <c r="I10" s="3" t="s">
        <v>39</v>
      </c>
      <c r="J10" s="90">
        <v>3.39</v>
      </c>
      <c r="K10" s="90" t="s">
        <v>43</v>
      </c>
      <c r="L10" s="91">
        <f>1+1</f>
        <v>2</v>
      </c>
      <c r="M10" s="3"/>
    </row>
    <row r="11" spans="1:13" ht="28.9" customHeight="1" x14ac:dyDescent="0.25">
      <c r="A11" s="102">
        <v>6589</v>
      </c>
      <c r="B11" s="86" t="s">
        <v>1208</v>
      </c>
      <c r="C11" s="3"/>
      <c r="D11" s="87">
        <v>42221</v>
      </c>
      <c r="E11" s="87">
        <v>42228</v>
      </c>
      <c r="F11" s="88"/>
      <c r="G11" s="3" t="s">
        <v>1209</v>
      </c>
      <c r="H11" s="89" t="s">
        <v>5</v>
      </c>
      <c r="I11" s="3" t="s">
        <v>39</v>
      </c>
      <c r="J11" s="90"/>
      <c r="K11" s="90"/>
      <c r="L11" s="91">
        <v>0.25</v>
      </c>
      <c r="M11" s="3">
        <v>0.25</v>
      </c>
    </row>
    <row r="12" spans="1:13" ht="28.9" customHeight="1" x14ac:dyDescent="0.25">
      <c r="A12" s="81">
        <v>6590</v>
      </c>
      <c r="B12" s="86" t="s">
        <v>119</v>
      </c>
      <c r="C12" s="3" t="s">
        <v>124</v>
      </c>
      <c r="D12" s="87">
        <v>42221</v>
      </c>
      <c r="E12" s="87">
        <v>42228</v>
      </c>
      <c r="F12" s="88"/>
      <c r="G12" s="3" t="s">
        <v>1210</v>
      </c>
      <c r="H12" s="89" t="s">
        <v>25</v>
      </c>
      <c r="I12" s="3" t="s">
        <v>37</v>
      </c>
      <c r="J12" s="90">
        <v>4.04</v>
      </c>
      <c r="K12" s="90" t="s">
        <v>43</v>
      </c>
      <c r="L12" s="91">
        <f>1.25+0.25</f>
        <v>1.5</v>
      </c>
      <c r="M12" s="3"/>
    </row>
    <row r="13" spans="1:13" ht="28.9" customHeight="1" x14ac:dyDescent="0.25">
      <c r="A13" s="82">
        <v>6591</v>
      </c>
      <c r="B13" s="86" t="s">
        <v>336</v>
      </c>
      <c r="C13" s="3" t="s">
        <v>1086</v>
      </c>
      <c r="D13" s="87">
        <v>42222</v>
      </c>
      <c r="E13" s="87">
        <v>42229</v>
      </c>
      <c r="F13" s="88"/>
      <c r="G13" s="3" t="s">
        <v>1211</v>
      </c>
      <c r="H13" s="89" t="s">
        <v>6</v>
      </c>
      <c r="I13" s="3" t="s">
        <v>40</v>
      </c>
      <c r="J13" s="90"/>
      <c r="K13" s="90"/>
      <c r="L13" s="91"/>
      <c r="M13" s="3"/>
    </row>
    <row r="14" spans="1:13" ht="28.9" customHeight="1" x14ac:dyDescent="0.25">
      <c r="A14" s="81">
        <v>6592</v>
      </c>
      <c r="B14" s="86" t="s">
        <v>440</v>
      </c>
      <c r="C14" s="3" t="s">
        <v>495</v>
      </c>
      <c r="D14" s="87">
        <v>42222</v>
      </c>
      <c r="E14" s="87">
        <v>42259</v>
      </c>
      <c r="F14" s="88">
        <v>42249</v>
      </c>
      <c r="G14" s="3" t="s">
        <v>1212</v>
      </c>
      <c r="H14" s="89" t="s">
        <v>8</v>
      </c>
      <c r="I14" s="3" t="s">
        <v>39</v>
      </c>
      <c r="J14" s="90"/>
      <c r="K14" s="90"/>
      <c r="L14" s="91">
        <f>0.75+0.25</f>
        <v>1</v>
      </c>
      <c r="M14" s="3"/>
    </row>
    <row r="15" spans="1:13" ht="28.9" customHeight="1" x14ac:dyDescent="0.25">
      <c r="A15" s="81">
        <v>6593</v>
      </c>
      <c r="B15" s="86" t="s">
        <v>822</v>
      </c>
      <c r="C15" s="3" t="s">
        <v>808</v>
      </c>
      <c r="D15" s="87">
        <v>42222</v>
      </c>
      <c r="E15" s="87">
        <v>42229</v>
      </c>
      <c r="F15" s="88"/>
      <c r="G15" s="3" t="s">
        <v>1213</v>
      </c>
      <c r="H15" s="89" t="s">
        <v>6</v>
      </c>
      <c r="I15" s="3" t="s">
        <v>41</v>
      </c>
      <c r="J15" s="90"/>
      <c r="K15" s="90"/>
      <c r="L15" s="91">
        <f>1.5+0.25</f>
        <v>1.75</v>
      </c>
      <c r="M15" s="3"/>
    </row>
    <row r="16" spans="1:13" ht="28.9" customHeight="1" x14ac:dyDescent="0.25">
      <c r="A16" s="81">
        <v>6594</v>
      </c>
      <c r="B16" s="86" t="s">
        <v>1214</v>
      </c>
      <c r="C16" s="3" t="s">
        <v>1215</v>
      </c>
      <c r="D16" s="87">
        <v>42223</v>
      </c>
      <c r="E16" s="87">
        <v>42261</v>
      </c>
      <c r="F16" s="88">
        <v>42251</v>
      </c>
      <c r="G16" s="3" t="s">
        <v>1216</v>
      </c>
      <c r="H16" s="89" t="s">
        <v>34</v>
      </c>
      <c r="I16" s="3" t="s">
        <v>40</v>
      </c>
      <c r="J16" s="90"/>
      <c r="K16" s="90"/>
      <c r="L16" s="91"/>
      <c r="M16" s="3"/>
    </row>
    <row r="17" spans="1:13" ht="28.9" customHeight="1" x14ac:dyDescent="0.25">
      <c r="A17" s="102">
        <v>6595</v>
      </c>
      <c r="B17" s="86" t="s">
        <v>1217</v>
      </c>
      <c r="C17" s="3"/>
      <c r="D17" s="87">
        <v>42223</v>
      </c>
      <c r="E17" s="87">
        <v>42230</v>
      </c>
      <c r="F17" s="88"/>
      <c r="G17" s="3" t="s">
        <v>1218</v>
      </c>
      <c r="H17" s="89"/>
      <c r="I17" s="3" t="s">
        <v>37</v>
      </c>
      <c r="J17" s="90"/>
      <c r="K17" s="90"/>
      <c r="L17" s="91">
        <v>0.25</v>
      </c>
      <c r="M17" s="3"/>
    </row>
    <row r="18" spans="1:13" ht="28.9" customHeight="1" x14ac:dyDescent="0.25">
      <c r="A18" s="82">
        <v>6596</v>
      </c>
      <c r="B18" s="86" t="s">
        <v>1219</v>
      </c>
      <c r="C18" s="3" t="s">
        <v>1220</v>
      </c>
      <c r="D18" s="87">
        <v>42223</v>
      </c>
      <c r="E18" s="87">
        <v>42230</v>
      </c>
      <c r="F18" s="88"/>
      <c r="G18" s="3" t="s">
        <v>1221</v>
      </c>
      <c r="H18" s="89" t="s">
        <v>25</v>
      </c>
      <c r="I18" s="3" t="s">
        <v>37</v>
      </c>
      <c r="J18" s="90">
        <v>4.29</v>
      </c>
      <c r="K18" s="90" t="s">
        <v>42</v>
      </c>
      <c r="L18" s="91">
        <f>1.5+0.25</f>
        <v>1.75</v>
      </c>
      <c r="M18" s="3"/>
    </row>
    <row r="19" spans="1:13" ht="28.9" customHeight="1" x14ac:dyDescent="0.25">
      <c r="A19" s="83">
        <v>6597</v>
      </c>
      <c r="B19" s="86" t="s">
        <v>1222</v>
      </c>
      <c r="C19" s="3"/>
      <c r="D19" s="87">
        <v>42223</v>
      </c>
      <c r="E19" s="87">
        <v>42261</v>
      </c>
      <c r="F19" s="88">
        <v>42251</v>
      </c>
      <c r="G19" s="3" t="s">
        <v>1223</v>
      </c>
      <c r="H19" s="89" t="s">
        <v>6</v>
      </c>
      <c r="I19" s="3" t="s">
        <v>37</v>
      </c>
      <c r="J19" s="90"/>
      <c r="K19" s="90"/>
      <c r="L19" s="91">
        <f>0.25+0.25</f>
        <v>0.5</v>
      </c>
      <c r="M19" s="3"/>
    </row>
    <row r="20" spans="1:13" ht="28.9" customHeight="1" x14ac:dyDescent="0.25">
      <c r="A20" s="83">
        <v>6598</v>
      </c>
      <c r="B20" s="86" t="s">
        <v>1224</v>
      </c>
      <c r="C20" s="3"/>
      <c r="D20" s="87">
        <v>42226</v>
      </c>
      <c r="E20" s="87">
        <v>42263</v>
      </c>
      <c r="F20" s="88">
        <v>42253</v>
      </c>
      <c r="G20" s="3" t="s">
        <v>1227</v>
      </c>
      <c r="H20" s="89" t="s">
        <v>9</v>
      </c>
      <c r="I20" s="3" t="s">
        <v>39</v>
      </c>
      <c r="J20" s="90"/>
      <c r="K20" s="90"/>
      <c r="L20" s="91"/>
      <c r="M20" s="3"/>
    </row>
    <row r="21" spans="1:13" ht="28.9" customHeight="1" x14ac:dyDescent="0.25">
      <c r="A21" s="81">
        <v>6599</v>
      </c>
      <c r="B21" s="86" t="s">
        <v>1228</v>
      </c>
      <c r="C21" s="3"/>
      <c r="D21" s="87">
        <v>42226</v>
      </c>
      <c r="E21" s="87">
        <v>42263</v>
      </c>
      <c r="F21" s="88">
        <v>42253</v>
      </c>
      <c r="G21" s="3" t="s">
        <v>1229</v>
      </c>
      <c r="H21" s="89" t="s">
        <v>9</v>
      </c>
      <c r="I21" s="3" t="s">
        <v>37</v>
      </c>
      <c r="J21" s="90"/>
      <c r="K21" s="90"/>
      <c r="L21" s="91">
        <f>3+0.5</f>
        <v>3.5</v>
      </c>
      <c r="M21" s="3"/>
    </row>
    <row r="22" spans="1:13" ht="28.9" customHeight="1" x14ac:dyDescent="0.25">
      <c r="A22" s="81">
        <v>6600</v>
      </c>
      <c r="B22" s="86" t="s">
        <v>1225</v>
      </c>
      <c r="C22" s="3"/>
      <c r="D22" s="87">
        <v>42226</v>
      </c>
      <c r="E22" s="87">
        <v>42233</v>
      </c>
      <c r="F22" s="88"/>
      <c r="G22" s="3" t="s">
        <v>1226</v>
      </c>
      <c r="H22" s="89" t="s">
        <v>8</v>
      </c>
      <c r="I22" s="3" t="s">
        <v>37</v>
      </c>
      <c r="J22" s="90">
        <v>9.44</v>
      </c>
      <c r="K22" s="90" t="s">
        <v>43</v>
      </c>
      <c r="L22" s="91">
        <f>2.5+0.5</f>
        <v>3</v>
      </c>
      <c r="M22" s="3"/>
    </row>
    <row r="23" spans="1:13" ht="28.9" customHeight="1" x14ac:dyDescent="0.25">
      <c r="A23" s="82">
        <v>6601</v>
      </c>
      <c r="B23" s="86" t="s">
        <v>440</v>
      </c>
      <c r="C23" s="3" t="s">
        <v>495</v>
      </c>
      <c r="D23" s="87">
        <v>42226</v>
      </c>
      <c r="E23" s="87">
        <v>42233</v>
      </c>
      <c r="F23" s="88"/>
      <c r="G23" s="3" t="s">
        <v>1230</v>
      </c>
      <c r="H23" s="89" t="s">
        <v>23</v>
      </c>
      <c r="I23" s="3" t="s">
        <v>37</v>
      </c>
      <c r="J23" s="90">
        <v>10.34</v>
      </c>
      <c r="K23" s="90" t="s">
        <v>42</v>
      </c>
      <c r="L23" s="91">
        <f>1.5+0.5</f>
        <v>2</v>
      </c>
      <c r="M23" s="3"/>
    </row>
    <row r="24" spans="1:13" ht="28.9" customHeight="1" x14ac:dyDescent="0.25">
      <c r="A24" s="82">
        <v>6602</v>
      </c>
      <c r="B24" s="86" t="s">
        <v>1231</v>
      </c>
      <c r="C24" s="3"/>
      <c r="D24" s="87">
        <v>42226</v>
      </c>
      <c r="E24" s="87">
        <v>42263</v>
      </c>
      <c r="F24" s="88">
        <v>42253</v>
      </c>
      <c r="G24" s="3" t="s">
        <v>2099</v>
      </c>
      <c r="H24" s="89" t="s">
        <v>22</v>
      </c>
      <c r="I24" s="3" t="s">
        <v>38</v>
      </c>
      <c r="J24" s="90"/>
      <c r="K24" s="90"/>
      <c r="L24" s="91">
        <f>2.5+0.5</f>
        <v>3</v>
      </c>
      <c r="M24" s="3"/>
    </row>
    <row r="25" spans="1:13" ht="28.9" customHeight="1" x14ac:dyDescent="0.25">
      <c r="A25" s="83">
        <v>6603</v>
      </c>
      <c r="B25" s="86" t="s">
        <v>1232</v>
      </c>
      <c r="C25" s="3" t="s">
        <v>1233</v>
      </c>
      <c r="D25" s="87">
        <v>42227</v>
      </c>
      <c r="E25" s="87">
        <v>42264</v>
      </c>
      <c r="F25" s="88">
        <v>42254</v>
      </c>
      <c r="G25" s="3" t="s">
        <v>1234</v>
      </c>
      <c r="H25" s="89" t="s">
        <v>22</v>
      </c>
      <c r="I25" s="3" t="s">
        <v>39</v>
      </c>
      <c r="J25" s="90"/>
      <c r="K25" s="90"/>
      <c r="L25" s="91">
        <f>2.5+0.5</f>
        <v>3</v>
      </c>
      <c r="M25" s="3"/>
    </row>
    <row r="26" spans="1:13" ht="28.9" customHeight="1" x14ac:dyDescent="0.25">
      <c r="A26" s="82">
        <v>6604</v>
      </c>
      <c r="B26" s="86" t="s">
        <v>1235</v>
      </c>
      <c r="C26" s="3"/>
      <c r="D26" s="87">
        <v>42227</v>
      </c>
      <c r="E26" s="87">
        <v>42234</v>
      </c>
      <c r="F26" s="88"/>
      <c r="G26" s="3" t="s">
        <v>1236</v>
      </c>
      <c r="H26" s="89" t="s">
        <v>23</v>
      </c>
      <c r="I26" s="3" t="s">
        <v>37</v>
      </c>
      <c r="J26" s="90">
        <v>14.14</v>
      </c>
      <c r="K26" s="90" t="s">
        <v>42</v>
      </c>
      <c r="L26" s="91">
        <f>0.5+0.25</f>
        <v>0.75</v>
      </c>
      <c r="M26" s="3"/>
    </row>
    <row r="27" spans="1:13" ht="28.9" customHeight="1" x14ac:dyDescent="0.25">
      <c r="A27" s="83">
        <v>6605</v>
      </c>
      <c r="B27" s="86" t="s">
        <v>1237</v>
      </c>
      <c r="C27" s="3"/>
      <c r="D27" s="87">
        <v>42228</v>
      </c>
      <c r="E27" s="87">
        <v>42235</v>
      </c>
      <c r="F27" s="88"/>
      <c r="G27" s="3" t="s">
        <v>1238</v>
      </c>
      <c r="H27" s="89" t="s">
        <v>52</v>
      </c>
      <c r="I27" s="3" t="s">
        <v>39</v>
      </c>
      <c r="J27" s="90"/>
      <c r="K27" s="90"/>
      <c r="L27" s="91">
        <v>0.5</v>
      </c>
      <c r="M27" s="3"/>
    </row>
    <row r="28" spans="1:13" ht="28.9" customHeight="1" x14ac:dyDescent="0.25">
      <c r="A28" s="82">
        <v>6606</v>
      </c>
      <c r="B28" s="86" t="s">
        <v>440</v>
      </c>
      <c r="C28" s="3" t="s">
        <v>495</v>
      </c>
      <c r="D28" s="87">
        <v>42228</v>
      </c>
      <c r="E28" s="87">
        <v>42235</v>
      </c>
      <c r="F28" s="88"/>
      <c r="G28" s="3" t="s">
        <v>1239</v>
      </c>
      <c r="H28" s="89" t="s">
        <v>7</v>
      </c>
      <c r="I28" s="3" t="s">
        <v>39</v>
      </c>
      <c r="J28" s="90"/>
      <c r="K28" s="90"/>
      <c r="L28" s="91">
        <f>1+0.25</f>
        <v>1.25</v>
      </c>
      <c r="M28" s="3"/>
    </row>
    <row r="29" spans="1:13" ht="28.9" customHeight="1" x14ac:dyDescent="0.25">
      <c r="A29" s="81">
        <v>6607</v>
      </c>
      <c r="B29" s="86" t="s">
        <v>1003</v>
      </c>
      <c r="C29" s="3" t="s">
        <v>1240</v>
      </c>
      <c r="D29" s="87">
        <v>42228</v>
      </c>
      <c r="E29" s="87">
        <v>42235</v>
      </c>
      <c r="F29" s="88"/>
      <c r="G29" s="3" t="s">
        <v>1241</v>
      </c>
      <c r="H29" s="89" t="s">
        <v>8</v>
      </c>
      <c r="I29" s="3" t="s">
        <v>41</v>
      </c>
      <c r="J29" s="90"/>
      <c r="K29" s="90"/>
      <c r="L29" s="91">
        <f>1+0.25</f>
        <v>1.25</v>
      </c>
      <c r="M29" s="3"/>
    </row>
    <row r="30" spans="1:13" ht="28.9" customHeight="1" x14ac:dyDescent="0.25">
      <c r="A30" s="81">
        <v>6008</v>
      </c>
      <c r="B30" s="86" t="s">
        <v>1242</v>
      </c>
      <c r="C30" s="3" t="s">
        <v>1243</v>
      </c>
      <c r="D30" s="87">
        <v>42228</v>
      </c>
      <c r="E30" s="87">
        <v>42235</v>
      </c>
      <c r="F30" s="88"/>
      <c r="G30" s="3" t="s">
        <v>1244</v>
      </c>
      <c r="H30" s="89" t="s">
        <v>34</v>
      </c>
      <c r="I30" s="3" t="s">
        <v>37</v>
      </c>
      <c r="J30" s="90">
        <v>10.14</v>
      </c>
      <c r="K30" s="90" t="s">
        <v>43</v>
      </c>
      <c r="L30" s="91">
        <f>0.5+0.25</f>
        <v>0.75</v>
      </c>
      <c r="M30" s="3"/>
    </row>
    <row r="31" spans="1:13" ht="28.9" customHeight="1" x14ac:dyDescent="0.25">
      <c r="A31" s="82">
        <v>6609</v>
      </c>
      <c r="B31" s="86" t="s">
        <v>1123</v>
      </c>
      <c r="C31" s="3" t="s">
        <v>1245</v>
      </c>
      <c r="D31" s="87">
        <v>42228</v>
      </c>
      <c r="E31" s="87">
        <v>42235</v>
      </c>
      <c r="F31" s="88"/>
      <c r="G31" s="3" t="s">
        <v>1246</v>
      </c>
      <c r="H31" s="89" t="s">
        <v>23</v>
      </c>
      <c r="I31" s="3" t="s">
        <v>39</v>
      </c>
      <c r="J31" s="90">
        <v>28.7</v>
      </c>
      <c r="K31" s="90" t="s">
        <v>43</v>
      </c>
      <c r="L31" s="91">
        <f>1+0.25</f>
        <v>1.25</v>
      </c>
      <c r="M31" s="3"/>
    </row>
    <row r="32" spans="1:13" ht="28.9" customHeight="1" x14ac:dyDescent="0.25">
      <c r="A32" s="83">
        <v>6610</v>
      </c>
      <c r="B32" s="86" t="s">
        <v>1247</v>
      </c>
      <c r="C32" s="3"/>
      <c r="D32" s="87">
        <v>42229</v>
      </c>
      <c r="E32" s="87">
        <v>42268</v>
      </c>
      <c r="F32" s="88">
        <v>42258</v>
      </c>
      <c r="G32" s="3" t="s">
        <v>1248</v>
      </c>
      <c r="H32" s="89" t="s">
        <v>6</v>
      </c>
      <c r="I32" s="3" t="s">
        <v>39</v>
      </c>
      <c r="J32" s="90">
        <v>10.14</v>
      </c>
      <c r="K32" s="90" t="s">
        <v>43</v>
      </c>
      <c r="L32" s="91">
        <f>1+1</f>
        <v>2</v>
      </c>
      <c r="M32" s="3"/>
    </row>
    <row r="33" spans="1:13" ht="28.9" customHeight="1" x14ac:dyDescent="0.25">
      <c r="A33" s="81">
        <v>6611</v>
      </c>
      <c r="B33" s="86" t="s">
        <v>1249</v>
      </c>
      <c r="C33" s="3" t="s">
        <v>1250</v>
      </c>
      <c r="D33" s="87">
        <v>42229</v>
      </c>
      <c r="E33" s="87">
        <v>42236</v>
      </c>
      <c r="F33" s="88"/>
      <c r="G33" s="3" t="s">
        <v>1251</v>
      </c>
      <c r="H33" s="89" t="s">
        <v>8</v>
      </c>
      <c r="I33" s="3" t="s">
        <v>39</v>
      </c>
      <c r="J33" s="90">
        <v>6.19</v>
      </c>
      <c r="K33" s="90" t="s">
        <v>43</v>
      </c>
      <c r="L33" s="91">
        <f>1.75+0.5</f>
        <v>2.25</v>
      </c>
      <c r="M33" s="3">
        <v>0.25</v>
      </c>
    </row>
    <row r="34" spans="1:13" ht="28.9" customHeight="1" x14ac:dyDescent="0.25">
      <c r="A34" s="81">
        <v>6612</v>
      </c>
      <c r="B34" s="86" t="s">
        <v>1033</v>
      </c>
      <c r="C34" s="3" t="s">
        <v>1035</v>
      </c>
      <c r="D34" s="87">
        <v>42230</v>
      </c>
      <c r="E34" s="87">
        <v>42237</v>
      </c>
      <c r="F34" s="88"/>
      <c r="G34" s="3" t="s">
        <v>1252</v>
      </c>
      <c r="H34" s="89" t="s">
        <v>23</v>
      </c>
      <c r="I34" s="3" t="s">
        <v>39</v>
      </c>
      <c r="J34" s="90">
        <v>55.8</v>
      </c>
      <c r="K34" s="90" t="s">
        <v>42</v>
      </c>
      <c r="L34" s="91">
        <f>3+0.5</f>
        <v>3.5</v>
      </c>
      <c r="M34" s="3">
        <v>2</v>
      </c>
    </row>
    <row r="35" spans="1:13" ht="28.9" customHeight="1" x14ac:dyDescent="0.25">
      <c r="A35" s="81">
        <v>6613</v>
      </c>
      <c r="B35" s="86" t="s">
        <v>807</v>
      </c>
      <c r="C35" s="3" t="s">
        <v>808</v>
      </c>
      <c r="D35" s="87">
        <v>42230</v>
      </c>
      <c r="E35" s="87">
        <v>42268</v>
      </c>
      <c r="F35" s="88">
        <v>42258</v>
      </c>
      <c r="G35" s="3" t="s">
        <v>1253</v>
      </c>
      <c r="H35" s="89" t="s">
        <v>9</v>
      </c>
      <c r="I35" s="3" t="s">
        <v>41</v>
      </c>
      <c r="J35" s="90"/>
      <c r="K35" s="90"/>
      <c r="L35" s="91"/>
      <c r="M35" s="3"/>
    </row>
    <row r="36" spans="1:13" ht="28.9" customHeight="1" x14ac:dyDescent="0.25">
      <c r="A36" s="83">
        <v>6614</v>
      </c>
      <c r="B36" s="86" t="s">
        <v>1254</v>
      </c>
      <c r="C36" s="3"/>
      <c r="D36" s="87">
        <v>42233</v>
      </c>
      <c r="E36" s="87">
        <v>42270</v>
      </c>
      <c r="F36" s="88">
        <v>42261</v>
      </c>
      <c r="G36" s="3" t="s">
        <v>1255</v>
      </c>
      <c r="H36" s="89" t="s">
        <v>6</v>
      </c>
      <c r="I36" s="3" t="s">
        <v>39</v>
      </c>
      <c r="J36" s="90"/>
      <c r="K36" s="90"/>
      <c r="L36" s="91">
        <f>1.5+0.25</f>
        <v>1.75</v>
      </c>
      <c r="M36" s="3"/>
    </row>
    <row r="37" spans="1:13" ht="28.9" customHeight="1" x14ac:dyDescent="0.25">
      <c r="A37" s="82">
        <v>6615</v>
      </c>
      <c r="B37" s="86" t="s">
        <v>1256</v>
      </c>
      <c r="C37" s="3"/>
      <c r="D37" s="87">
        <v>42227</v>
      </c>
      <c r="E37" s="87">
        <v>42234</v>
      </c>
      <c r="F37" s="88"/>
      <c r="G37" s="3" t="s">
        <v>1257</v>
      </c>
      <c r="H37" s="89" t="s">
        <v>22</v>
      </c>
      <c r="I37" s="3" t="s">
        <v>41</v>
      </c>
      <c r="J37" s="90"/>
      <c r="K37" s="90"/>
      <c r="L37" s="91">
        <f>1+0.25</f>
        <v>1.25</v>
      </c>
      <c r="M37" s="3"/>
    </row>
    <row r="38" spans="1:13" ht="28.9" customHeight="1" x14ac:dyDescent="0.25">
      <c r="A38" s="82">
        <v>6616</v>
      </c>
      <c r="B38" s="86" t="s">
        <v>1258</v>
      </c>
      <c r="C38" s="3"/>
      <c r="D38" s="87">
        <v>42233</v>
      </c>
      <c r="E38" s="87">
        <v>42270</v>
      </c>
      <c r="F38" s="88">
        <v>42261</v>
      </c>
      <c r="G38" s="3" t="s">
        <v>1259</v>
      </c>
      <c r="H38" s="89" t="s">
        <v>52</v>
      </c>
      <c r="I38" s="3" t="s">
        <v>39</v>
      </c>
      <c r="J38" s="90"/>
      <c r="K38" s="90"/>
      <c r="L38" s="91"/>
      <c r="M38" s="3"/>
    </row>
    <row r="39" spans="1:13" ht="28.9" customHeight="1" x14ac:dyDescent="0.25">
      <c r="A39" s="82">
        <v>6617</v>
      </c>
      <c r="B39" s="86" t="s">
        <v>1030</v>
      </c>
      <c r="C39" s="3" t="s">
        <v>808</v>
      </c>
      <c r="D39" s="87">
        <v>42233</v>
      </c>
      <c r="E39" s="87">
        <v>42240</v>
      </c>
      <c r="F39" s="88"/>
      <c r="G39" s="3" t="s">
        <v>1260</v>
      </c>
      <c r="H39" s="89" t="s">
        <v>6</v>
      </c>
      <c r="I39" s="3" t="s">
        <v>37</v>
      </c>
      <c r="J39" s="90"/>
      <c r="K39" s="90"/>
      <c r="L39" s="91">
        <v>0.5</v>
      </c>
      <c r="M39" s="3"/>
    </row>
    <row r="40" spans="1:13" ht="28.9" customHeight="1" x14ac:dyDescent="0.25">
      <c r="A40" s="81">
        <v>6618</v>
      </c>
      <c r="B40" s="86" t="s">
        <v>1261</v>
      </c>
      <c r="C40" s="3" t="s">
        <v>1262</v>
      </c>
      <c r="D40" s="87">
        <v>42233</v>
      </c>
      <c r="E40" s="87">
        <v>42270</v>
      </c>
      <c r="F40" s="88">
        <v>42261</v>
      </c>
      <c r="G40" s="3" t="s">
        <v>1263</v>
      </c>
      <c r="H40" s="89" t="s">
        <v>24</v>
      </c>
      <c r="I40" s="3" t="s">
        <v>39</v>
      </c>
      <c r="J40" s="90"/>
      <c r="K40" s="90"/>
      <c r="L40" s="91">
        <f>4+0.75</f>
        <v>4.75</v>
      </c>
      <c r="M40" s="3">
        <v>0.5</v>
      </c>
    </row>
    <row r="41" spans="1:13" ht="28.9" customHeight="1" x14ac:dyDescent="0.25">
      <c r="A41" s="82">
        <v>6619</v>
      </c>
      <c r="B41" s="86" t="s">
        <v>1264</v>
      </c>
      <c r="C41" s="3"/>
      <c r="D41" s="87">
        <v>42234</v>
      </c>
      <c r="E41" s="87">
        <v>42271</v>
      </c>
      <c r="F41" s="88">
        <v>42261</v>
      </c>
      <c r="G41" s="3" t="s">
        <v>1271</v>
      </c>
      <c r="H41" s="89" t="s">
        <v>6</v>
      </c>
      <c r="I41" s="3" t="s">
        <v>39</v>
      </c>
      <c r="J41" s="90"/>
      <c r="K41" s="90"/>
      <c r="L41" s="91">
        <f>2+0.5</f>
        <v>2.5</v>
      </c>
      <c r="M41" s="3"/>
    </row>
    <row r="42" spans="1:13" ht="28.9" customHeight="1" x14ac:dyDescent="0.25">
      <c r="A42" s="83">
        <v>6620</v>
      </c>
      <c r="B42" s="86" t="s">
        <v>1265</v>
      </c>
      <c r="C42" s="3"/>
      <c r="D42" s="87">
        <v>42234</v>
      </c>
      <c r="E42" s="87">
        <v>42271</v>
      </c>
      <c r="F42" s="88">
        <v>42261</v>
      </c>
      <c r="G42" s="3" t="s">
        <v>1272</v>
      </c>
      <c r="H42" s="89" t="s">
        <v>36</v>
      </c>
      <c r="I42" s="3" t="s">
        <v>37</v>
      </c>
      <c r="J42" s="90"/>
      <c r="K42" s="90"/>
      <c r="L42" s="91">
        <f>3+0.75</f>
        <v>3.75</v>
      </c>
      <c r="M42" s="3"/>
    </row>
    <row r="43" spans="1:13" ht="28.9" customHeight="1" x14ac:dyDescent="0.25">
      <c r="A43" s="81">
        <v>6621</v>
      </c>
      <c r="B43" s="86" t="s">
        <v>629</v>
      </c>
      <c r="C43" s="3" t="s">
        <v>808</v>
      </c>
      <c r="D43" s="87">
        <v>42235</v>
      </c>
      <c r="E43" s="87">
        <v>42242</v>
      </c>
      <c r="F43" s="88"/>
      <c r="G43" s="3" t="s">
        <v>1273</v>
      </c>
      <c r="H43" s="89" t="s">
        <v>24</v>
      </c>
      <c r="I43" s="3" t="s">
        <v>37</v>
      </c>
      <c r="J43" s="90"/>
      <c r="K43" s="90"/>
      <c r="L43" s="91">
        <f>0.5+0.25</f>
        <v>0.75</v>
      </c>
      <c r="M43" s="3"/>
    </row>
    <row r="44" spans="1:13" ht="28.9" customHeight="1" x14ac:dyDescent="0.25">
      <c r="A44" s="82">
        <v>6622</v>
      </c>
      <c r="B44" s="86" t="s">
        <v>1266</v>
      </c>
      <c r="C44" s="3"/>
      <c r="D44" s="87">
        <v>42235</v>
      </c>
      <c r="E44" s="87">
        <v>42242</v>
      </c>
      <c r="F44" s="88"/>
      <c r="G44" s="3" t="s">
        <v>1274</v>
      </c>
      <c r="H44" s="89" t="s">
        <v>22</v>
      </c>
      <c r="I44" s="3" t="s">
        <v>41</v>
      </c>
      <c r="J44" s="90"/>
      <c r="K44" s="90"/>
      <c r="L44" s="91">
        <f>1+0.25</f>
        <v>1.25</v>
      </c>
      <c r="M44" s="3"/>
    </row>
    <row r="45" spans="1:13" ht="28.9" customHeight="1" x14ac:dyDescent="0.25">
      <c r="A45" s="83">
        <v>6623</v>
      </c>
      <c r="B45" s="86" t="s">
        <v>1267</v>
      </c>
      <c r="C45" s="3" t="s">
        <v>1270</v>
      </c>
      <c r="D45" s="87">
        <v>42235</v>
      </c>
      <c r="E45" s="87">
        <v>42242</v>
      </c>
      <c r="F45" s="88"/>
      <c r="G45" s="3" t="s">
        <v>1275</v>
      </c>
      <c r="H45" s="89" t="s">
        <v>12</v>
      </c>
      <c r="I45" s="3" t="s">
        <v>39</v>
      </c>
      <c r="J45" s="90">
        <v>7.64</v>
      </c>
      <c r="K45" s="90" t="s">
        <v>43</v>
      </c>
      <c r="L45" s="91">
        <v>3</v>
      </c>
      <c r="M45" s="3">
        <v>0.5</v>
      </c>
    </row>
    <row r="46" spans="1:13" ht="28.9" customHeight="1" x14ac:dyDescent="0.25">
      <c r="A46" s="81">
        <v>6624</v>
      </c>
      <c r="B46" s="86" t="s">
        <v>1268</v>
      </c>
      <c r="C46" s="3" t="s">
        <v>808</v>
      </c>
      <c r="D46" s="87">
        <v>42235</v>
      </c>
      <c r="E46" s="87">
        <v>42242</v>
      </c>
      <c r="F46" s="88"/>
      <c r="G46" s="3" t="s">
        <v>1276</v>
      </c>
      <c r="H46" s="89" t="s">
        <v>6</v>
      </c>
      <c r="I46" s="3" t="s">
        <v>41</v>
      </c>
      <c r="J46" s="90"/>
      <c r="K46" s="90"/>
      <c r="L46" s="91">
        <f>0.5+0.25</f>
        <v>0.75</v>
      </c>
      <c r="M46" s="3"/>
    </row>
    <row r="47" spans="1:13" ht="28.9" customHeight="1" x14ac:dyDescent="0.25">
      <c r="A47" s="82">
        <v>6625</v>
      </c>
      <c r="B47" s="86" t="s">
        <v>1269</v>
      </c>
      <c r="C47" s="3" t="s">
        <v>1262</v>
      </c>
      <c r="D47" s="87">
        <v>42235</v>
      </c>
      <c r="E47" s="87">
        <v>42272</v>
      </c>
      <c r="F47" s="88">
        <v>42262</v>
      </c>
      <c r="G47" s="3" t="s">
        <v>1277</v>
      </c>
      <c r="H47" s="89" t="s">
        <v>21</v>
      </c>
      <c r="I47" s="3" t="s">
        <v>38</v>
      </c>
      <c r="J47" s="90"/>
      <c r="K47" s="90"/>
      <c r="L47" s="91">
        <f>0.5+0.25+0.25</f>
        <v>1</v>
      </c>
      <c r="M47" s="3"/>
    </row>
    <row r="48" spans="1:13" ht="28.9" customHeight="1" x14ac:dyDescent="0.25">
      <c r="A48" s="81">
        <v>6626</v>
      </c>
      <c r="B48" s="86" t="s">
        <v>1278</v>
      </c>
      <c r="C48" s="3" t="s">
        <v>1279</v>
      </c>
      <c r="D48" s="87">
        <v>42236</v>
      </c>
      <c r="E48" s="87">
        <v>42243</v>
      </c>
      <c r="F48" s="88"/>
      <c r="G48" s="3" t="s">
        <v>1280</v>
      </c>
      <c r="H48" s="89" t="s">
        <v>8</v>
      </c>
      <c r="I48" s="3" t="s">
        <v>39</v>
      </c>
      <c r="J48" s="90">
        <v>11.54</v>
      </c>
      <c r="K48" s="90" t="s">
        <v>42</v>
      </c>
      <c r="L48" s="91">
        <f>1.25+0.25</f>
        <v>1.5</v>
      </c>
      <c r="M48" s="3">
        <v>0.25</v>
      </c>
    </row>
    <row r="49" spans="1:13" ht="28.9" customHeight="1" x14ac:dyDescent="0.25">
      <c r="A49" s="82">
        <v>6627</v>
      </c>
      <c r="B49" s="86" t="s">
        <v>521</v>
      </c>
      <c r="C49" s="3" t="s">
        <v>935</v>
      </c>
      <c r="D49" s="87">
        <v>42236</v>
      </c>
      <c r="E49" s="87">
        <v>42243</v>
      </c>
      <c r="F49" s="88"/>
      <c r="G49" s="3" t="s">
        <v>1281</v>
      </c>
      <c r="H49" s="89" t="s">
        <v>25</v>
      </c>
      <c r="I49" s="3" t="s">
        <v>40</v>
      </c>
      <c r="J49" s="90"/>
      <c r="K49" s="90"/>
      <c r="L49" s="91"/>
      <c r="M49" s="3"/>
    </row>
    <row r="50" spans="1:13" ht="28.9" customHeight="1" x14ac:dyDescent="0.25">
      <c r="A50" s="83">
        <v>6628</v>
      </c>
      <c r="B50" s="86" t="s">
        <v>603</v>
      </c>
      <c r="C50" s="3" t="s">
        <v>603</v>
      </c>
      <c r="D50" s="87">
        <v>42237</v>
      </c>
      <c r="E50" s="87">
        <v>42244</v>
      </c>
      <c r="F50" s="88"/>
      <c r="G50" s="3" t="s">
        <v>1282</v>
      </c>
      <c r="H50" s="89" t="s">
        <v>5</v>
      </c>
      <c r="I50" s="3" t="s">
        <v>41</v>
      </c>
      <c r="J50" s="90"/>
      <c r="K50" s="90"/>
      <c r="L50" s="91">
        <v>1</v>
      </c>
      <c r="M50" s="3"/>
    </row>
    <row r="51" spans="1:13" ht="28.9" customHeight="1" x14ac:dyDescent="0.25">
      <c r="A51" s="82">
        <v>6629</v>
      </c>
      <c r="B51" s="86" t="s">
        <v>1283</v>
      </c>
      <c r="C51" s="3"/>
      <c r="D51" s="87">
        <v>42237</v>
      </c>
      <c r="E51" s="87">
        <v>42244</v>
      </c>
      <c r="F51" s="88"/>
      <c r="G51" s="3" t="s">
        <v>1284</v>
      </c>
      <c r="H51" s="89" t="s">
        <v>23</v>
      </c>
      <c r="I51" s="3" t="s">
        <v>39</v>
      </c>
      <c r="J51" s="90">
        <v>3.29</v>
      </c>
      <c r="K51" s="90" t="s">
        <v>42</v>
      </c>
      <c r="L51" s="91">
        <v>1</v>
      </c>
      <c r="M51" s="3"/>
    </row>
    <row r="52" spans="1:13" ht="28.9" customHeight="1" x14ac:dyDescent="0.25">
      <c r="A52" s="83">
        <v>6630</v>
      </c>
      <c r="B52" s="86" t="s">
        <v>1285</v>
      </c>
      <c r="C52" s="3"/>
      <c r="D52" s="87">
        <v>42237</v>
      </c>
      <c r="E52" s="87">
        <v>42244</v>
      </c>
      <c r="F52" s="88"/>
      <c r="G52" s="3" t="s">
        <v>1286</v>
      </c>
      <c r="H52" s="89" t="s">
        <v>6</v>
      </c>
      <c r="I52" s="3" t="s">
        <v>41</v>
      </c>
      <c r="J52" s="90"/>
      <c r="K52" s="90"/>
      <c r="L52" s="91">
        <f>0.5+0.25</f>
        <v>0.75</v>
      </c>
      <c r="M52" s="3"/>
    </row>
    <row r="53" spans="1:13" ht="28.9" customHeight="1" x14ac:dyDescent="0.25">
      <c r="A53" s="82">
        <v>6631</v>
      </c>
      <c r="B53" s="86" t="s">
        <v>440</v>
      </c>
      <c r="C53" s="3" t="s">
        <v>495</v>
      </c>
      <c r="D53" s="87">
        <v>42237</v>
      </c>
      <c r="E53" s="87">
        <v>42244</v>
      </c>
      <c r="F53" s="88"/>
      <c r="G53" s="3" t="s">
        <v>1287</v>
      </c>
      <c r="H53" s="89" t="s">
        <v>6</v>
      </c>
      <c r="I53" s="3" t="s">
        <v>39</v>
      </c>
      <c r="J53" s="90">
        <v>10.14</v>
      </c>
      <c r="K53" s="90" t="s">
        <v>43</v>
      </c>
      <c r="L53" s="91">
        <f>2+0.5</f>
        <v>2.5</v>
      </c>
      <c r="M53" s="3"/>
    </row>
    <row r="54" spans="1:13" ht="28.9" customHeight="1" x14ac:dyDescent="0.25">
      <c r="A54" s="81">
        <v>6632</v>
      </c>
      <c r="B54" s="86" t="s">
        <v>440</v>
      </c>
      <c r="C54" s="3" t="s">
        <v>495</v>
      </c>
      <c r="D54" s="87">
        <v>42240</v>
      </c>
      <c r="E54" s="87">
        <v>42247</v>
      </c>
      <c r="F54" s="88"/>
      <c r="G54" s="3" t="s">
        <v>1288</v>
      </c>
      <c r="H54" s="89" t="s">
        <v>22</v>
      </c>
      <c r="I54" s="3" t="s">
        <v>39</v>
      </c>
      <c r="J54" s="90"/>
      <c r="K54" s="90"/>
      <c r="L54" s="91">
        <v>1</v>
      </c>
      <c r="M54" s="3"/>
    </row>
    <row r="55" spans="1:13" ht="28.9" customHeight="1" x14ac:dyDescent="0.25">
      <c r="A55" s="82">
        <v>6633</v>
      </c>
      <c r="B55" s="86" t="s">
        <v>1289</v>
      </c>
      <c r="C55" s="3" t="s">
        <v>1290</v>
      </c>
      <c r="D55" s="87">
        <v>42240</v>
      </c>
      <c r="E55" s="87">
        <v>42277</v>
      </c>
      <c r="F55" s="88">
        <v>42268</v>
      </c>
      <c r="G55" s="3" t="s">
        <v>1292</v>
      </c>
      <c r="H55" s="89" t="s">
        <v>24</v>
      </c>
      <c r="I55" s="3" t="s">
        <v>39</v>
      </c>
      <c r="J55" s="90"/>
      <c r="K55" s="90"/>
      <c r="L55" s="91">
        <f>8+0.75</f>
        <v>8.75</v>
      </c>
      <c r="M55" s="3">
        <v>3</v>
      </c>
    </row>
    <row r="56" spans="1:13" ht="28.9" customHeight="1" x14ac:dyDescent="0.25">
      <c r="A56" s="81">
        <v>6634</v>
      </c>
      <c r="B56" s="86" t="s">
        <v>1093</v>
      </c>
      <c r="C56" s="3"/>
      <c r="D56" s="87">
        <v>42240</v>
      </c>
      <c r="E56" s="87">
        <v>42277</v>
      </c>
      <c r="F56" s="88">
        <v>42268</v>
      </c>
      <c r="G56" s="3" t="s">
        <v>1291</v>
      </c>
      <c r="H56" s="89" t="s">
        <v>34</v>
      </c>
      <c r="I56" s="3" t="s">
        <v>39</v>
      </c>
      <c r="J56" s="90"/>
      <c r="K56" s="90"/>
      <c r="L56" s="91">
        <f>1+0.25</f>
        <v>1.25</v>
      </c>
      <c r="M56" s="3"/>
    </row>
    <row r="57" spans="1:13" ht="28.9" customHeight="1" x14ac:dyDescent="0.25">
      <c r="A57" s="83">
        <v>6635</v>
      </c>
      <c r="B57" s="86" t="s">
        <v>1293</v>
      </c>
      <c r="C57" s="3" t="s">
        <v>1293</v>
      </c>
      <c r="D57" s="87">
        <v>42240</v>
      </c>
      <c r="E57" s="87">
        <v>42247</v>
      </c>
      <c r="F57" s="88"/>
      <c r="G57" s="3" t="s">
        <v>1294</v>
      </c>
      <c r="H57" s="89" t="s">
        <v>52</v>
      </c>
      <c r="I57" s="3"/>
      <c r="J57" s="90"/>
      <c r="K57" s="90"/>
      <c r="L57" s="91"/>
      <c r="M57" s="3"/>
    </row>
    <row r="58" spans="1:13" ht="28.9" customHeight="1" x14ac:dyDescent="0.25">
      <c r="A58" s="81">
        <v>6636</v>
      </c>
      <c r="B58" s="86" t="s">
        <v>289</v>
      </c>
      <c r="C58" s="3" t="s">
        <v>1295</v>
      </c>
      <c r="D58" s="87">
        <v>42240</v>
      </c>
      <c r="E58" s="87">
        <v>42247</v>
      </c>
      <c r="F58" s="88"/>
      <c r="G58" s="3" t="s">
        <v>1296</v>
      </c>
      <c r="H58" s="89" t="s">
        <v>24</v>
      </c>
      <c r="I58" s="3" t="s">
        <v>39</v>
      </c>
      <c r="J58" s="90"/>
      <c r="K58" s="90"/>
      <c r="L58" s="91">
        <f>0.5+0.25</f>
        <v>0.75</v>
      </c>
      <c r="M58" s="3"/>
    </row>
    <row r="59" spans="1:13" ht="28.9" customHeight="1" x14ac:dyDescent="0.25">
      <c r="A59" s="102">
        <v>6637</v>
      </c>
      <c r="B59" s="86" t="s">
        <v>1297</v>
      </c>
      <c r="C59" s="3" t="s">
        <v>762</v>
      </c>
      <c r="D59" s="87">
        <v>42240</v>
      </c>
      <c r="E59" s="87">
        <v>42247</v>
      </c>
      <c r="F59" s="88"/>
      <c r="G59" s="3" t="s">
        <v>1298</v>
      </c>
      <c r="H59" s="89"/>
      <c r="I59" s="3" t="s">
        <v>39</v>
      </c>
      <c r="J59" s="90"/>
      <c r="K59" s="90"/>
      <c r="L59" s="91">
        <v>0.5</v>
      </c>
      <c r="M59" s="3"/>
    </row>
    <row r="60" spans="1:13" ht="28.9" customHeight="1" x14ac:dyDescent="0.25">
      <c r="A60" s="83">
        <v>6638</v>
      </c>
      <c r="B60" s="86" t="s">
        <v>1299</v>
      </c>
      <c r="C60" s="3" t="s">
        <v>1300</v>
      </c>
      <c r="D60" s="87">
        <v>42241</v>
      </c>
      <c r="E60" s="87">
        <v>42278</v>
      </c>
      <c r="F60" s="88">
        <v>42268</v>
      </c>
      <c r="G60" s="3" t="s">
        <v>1301</v>
      </c>
      <c r="H60" s="89" t="s">
        <v>20</v>
      </c>
      <c r="I60" s="3" t="s">
        <v>39</v>
      </c>
      <c r="J60" s="90"/>
      <c r="K60" s="90"/>
      <c r="L60" s="91">
        <f>0.5+0.5+10+0.5+2.75+2+3+0.5+2.75+1+3</f>
        <v>26.5</v>
      </c>
      <c r="M60" s="3">
        <f>0.5+0.5+6</f>
        <v>7</v>
      </c>
    </row>
    <row r="61" spans="1:13" ht="28.9" customHeight="1" x14ac:dyDescent="0.25">
      <c r="A61" s="82">
        <v>6639</v>
      </c>
      <c r="B61" s="86" t="s">
        <v>393</v>
      </c>
      <c r="C61" s="3" t="s">
        <v>397</v>
      </c>
      <c r="D61" s="87">
        <v>42242</v>
      </c>
      <c r="E61" s="87">
        <v>42249</v>
      </c>
      <c r="F61" s="88"/>
      <c r="G61" s="3" t="s">
        <v>1302</v>
      </c>
      <c r="H61" s="89" t="s">
        <v>7</v>
      </c>
      <c r="I61" s="3" t="s">
        <v>37</v>
      </c>
      <c r="J61" s="90"/>
      <c r="K61" s="90"/>
      <c r="L61" s="91">
        <v>0.25</v>
      </c>
      <c r="M61" s="3"/>
    </row>
    <row r="62" spans="1:13" ht="28.9" customHeight="1" x14ac:dyDescent="0.25">
      <c r="A62" s="81">
        <v>6640</v>
      </c>
      <c r="B62" s="86" t="s">
        <v>1303</v>
      </c>
      <c r="C62" s="3"/>
      <c r="D62" s="87">
        <v>42242</v>
      </c>
      <c r="E62" s="87">
        <v>42249</v>
      </c>
      <c r="F62" s="88"/>
      <c r="G62" s="3" t="s">
        <v>1304</v>
      </c>
      <c r="H62" s="89" t="s">
        <v>9</v>
      </c>
      <c r="I62" s="3" t="s">
        <v>41</v>
      </c>
      <c r="J62" s="90"/>
      <c r="K62" s="90"/>
      <c r="L62" s="91">
        <v>0.5</v>
      </c>
      <c r="M62" s="3"/>
    </row>
    <row r="63" spans="1:13" ht="28.9" customHeight="1" x14ac:dyDescent="0.25">
      <c r="A63" s="81">
        <v>6641</v>
      </c>
      <c r="B63" s="86" t="s">
        <v>1305</v>
      </c>
      <c r="C63" s="3" t="s">
        <v>1306</v>
      </c>
      <c r="D63" s="87">
        <v>42242</v>
      </c>
      <c r="E63" s="87">
        <v>42249</v>
      </c>
      <c r="F63" s="88"/>
      <c r="G63" s="3" t="s">
        <v>1307</v>
      </c>
      <c r="H63" s="89" t="s">
        <v>8</v>
      </c>
      <c r="I63" s="3" t="s">
        <v>41</v>
      </c>
      <c r="J63" s="90"/>
      <c r="K63" s="90"/>
      <c r="L63" s="91">
        <f>1.5+0.25</f>
        <v>1.75</v>
      </c>
      <c r="M63" s="3"/>
    </row>
    <row r="64" spans="1:13" ht="28.9" customHeight="1" x14ac:dyDescent="0.25">
      <c r="A64" s="102">
        <v>6642</v>
      </c>
      <c r="B64" s="86" t="s">
        <v>208</v>
      </c>
      <c r="C64" s="3"/>
      <c r="D64" s="87">
        <v>42243</v>
      </c>
      <c r="E64" s="87">
        <v>42250</v>
      </c>
      <c r="F64" s="88"/>
      <c r="G64" s="3" t="s">
        <v>1309</v>
      </c>
      <c r="H64" s="89"/>
      <c r="I64" s="3" t="s">
        <v>38</v>
      </c>
      <c r="J64" s="90"/>
      <c r="K64" s="90"/>
      <c r="L64" s="91"/>
      <c r="M64" s="3"/>
    </row>
    <row r="65" spans="1:13" ht="28.9" customHeight="1" x14ac:dyDescent="0.25">
      <c r="A65" s="102">
        <v>6643</v>
      </c>
      <c r="B65" s="86" t="s">
        <v>208</v>
      </c>
      <c r="C65" s="3"/>
      <c r="D65" s="87">
        <v>42243</v>
      </c>
      <c r="E65" s="87">
        <v>42250</v>
      </c>
      <c r="F65" s="88"/>
      <c r="G65" s="3" t="s">
        <v>1310</v>
      </c>
      <c r="H65" s="89"/>
      <c r="I65" s="3" t="s">
        <v>38</v>
      </c>
      <c r="J65" s="90"/>
      <c r="K65" s="90"/>
      <c r="L65" s="91"/>
      <c r="M65" s="3"/>
    </row>
    <row r="66" spans="1:13" ht="28.9" customHeight="1" x14ac:dyDescent="0.25">
      <c r="A66" s="82">
        <v>6644</v>
      </c>
      <c r="B66" s="86" t="s">
        <v>882</v>
      </c>
      <c r="C66" s="3"/>
      <c r="D66" s="87">
        <v>42243</v>
      </c>
      <c r="E66" s="87">
        <v>42250</v>
      </c>
      <c r="F66" s="88"/>
      <c r="G66" s="3" t="s">
        <v>1311</v>
      </c>
      <c r="H66" s="89" t="s">
        <v>20</v>
      </c>
      <c r="I66" s="3" t="s">
        <v>37</v>
      </c>
      <c r="J66" s="90">
        <v>5.74</v>
      </c>
      <c r="K66" s="90" t="s">
        <v>42</v>
      </c>
      <c r="L66" s="91">
        <f>0.5+0.25</f>
        <v>0.75</v>
      </c>
      <c r="M66" s="3"/>
    </row>
    <row r="67" spans="1:13" ht="28.9" customHeight="1" x14ac:dyDescent="0.25">
      <c r="A67" s="102">
        <v>6645</v>
      </c>
      <c r="B67" s="86" t="s">
        <v>1308</v>
      </c>
      <c r="C67" s="3"/>
      <c r="D67" s="87">
        <v>42240</v>
      </c>
      <c r="E67" s="87">
        <v>42247</v>
      </c>
      <c r="F67" s="88"/>
      <c r="G67" s="3" t="s">
        <v>1312</v>
      </c>
      <c r="H67" s="89" t="s">
        <v>12</v>
      </c>
      <c r="I67" s="3" t="s">
        <v>39</v>
      </c>
      <c r="J67" s="90">
        <v>10.14</v>
      </c>
      <c r="K67" s="90" t="s">
        <v>43</v>
      </c>
      <c r="L67" s="91">
        <v>0</v>
      </c>
      <c r="M67" s="3"/>
    </row>
    <row r="68" spans="1:13" ht="28.9" customHeight="1" x14ac:dyDescent="0.25">
      <c r="A68" s="81">
        <v>6646</v>
      </c>
      <c r="B68" s="86" t="s">
        <v>1313</v>
      </c>
      <c r="C68" s="3"/>
      <c r="D68" s="87">
        <v>42243</v>
      </c>
      <c r="E68" s="87">
        <v>42250</v>
      </c>
      <c r="F68" s="88"/>
      <c r="G68" s="3" t="s">
        <v>1314</v>
      </c>
      <c r="H68" s="89" t="s">
        <v>34</v>
      </c>
      <c r="I68" s="3" t="s">
        <v>39</v>
      </c>
      <c r="J68" s="90">
        <v>3.54</v>
      </c>
      <c r="K68" s="90" t="s">
        <v>43</v>
      </c>
      <c r="L68" s="91">
        <f>0.25+0.25</f>
        <v>0.5</v>
      </c>
      <c r="M68" s="3"/>
    </row>
    <row r="69" spans="1:13" ht="28.9" customHeight="1" x14ac:dyDescent="0.25">
      <c r="A69" s="81">
        <v>6647</v>
      </c>
      <c r="B69" s="86" t="s">
        <v>1315</v>
      </c>
      <c r="C69" s="3"/>
      <c r="D69" s="87">
        <v>42242</v>
      </c>
      <c r="E69" s="87">
        <v>42249</v>
      </c>
      <c r="F69" s="88"/>
      <c r="G69" s="3" t="s">
        <v>1316</v>
      </c>
      <c r="H69" s="89" t="s">
        <v>52</v>
      </c>
      <c r="I69" s="3"/>
      <c r="J69" s="90"/>
      <c r="K69" s="90"/>
      <c r="L69" s="91">
        <v>1</v>
      </c>
      <c r="M69" s="3"/>
    </row>
    <row r="70" spans="1:13" ht="28.9" customHeight="1" x14ac:dyDescent="0.25">
      <c r="A70" s="102">
        <v>6648</v>
      </c>
      <c r="B70" s="86" t="s">
        <v>1117</v>
      </c>
      <c r="C70" s="3"/>
      <c r="D70" s="87">
        <v>42244</v>
      </c>
      <c r="E70" s="87">
        <v>42251</v>
      </c>
      <c r="F70" s="88"/>
      <c r="G70" s="3" t="s">
        <v>1118</v>
      </c>
      <c r="H70" s="89"/>
      <c r="I70" s="3" t="s">
        <v>38</v>
      </c>
      <c r="J70" s="90"/>
      <c r="K70" s="90"/>
      <c r="L70" s="91">
        <v>0</v>
      </c>
      <c r="M70" s="3"/>
    </row>
    <row r="71" spans="1:13" ht="28.9" customHeight="1" x14ac:dyDescent="0.25">
      <c r="A71" s="82">
        <v>6649</v>
      </c>
      <c r="B71" s="86" t="s">
        <v>1317</v>
      </c>
      <c r="C71" s="3" t="s">
        <v>808</v>
      </c>
      <c r="D71" s="87">
        <v>42244</v>
      </c>
      <c r="E71" s="87">
        <v>42251</v>
      </c>
      <c r="F71" s="88"/>
      <c r="G71" s="3" t="s">
        <v>1318</v>
      </c>
      <c r="H71" s="89" t="s">
        <v>6</v>
      </c>
      <c r="I71" s="3" t="s">
        <v>41</v>
      </c>
      <c r="J71" s="90"/>
      <c r="K71" s="90"/>
      <c r="L71" s="91">
        <v>0.5</v>
      </c>
      <c r="M71" s="3"/>
    </row>
    <row r="72" spans="1:13" ht="28.9" customHeight="1" x14ac:dyDescent="0.25">
      <c r="A72" s="81">
        <v>6650</v>
      </c>
      <c r="B72" s="86" t="s">
        <v>1319</v>
      </c>
      <c r="C72" s="3" t="s">
        <v>1320</v>
      </c>
      <c r="D72" s="87">
        <v>42244</v>
      </c>
      <c r="E72" s="87">
        <v>42251</v>
      </c>
      <c r="F72" s="88"/>
      <c r="G72" s="3" t="s">
        <v>1321</v>
      </c>
      <c r="H72" s="89" t="s">
        <v>23</v>
      </c>
      <c r="I72" s="3" t="s">
        <v>39</v>
      </c>
      <c r="J72" s="90"/>
      <c r="K72" s="90"/>
      <c r="L72" s="91">
        <f>1+0.25</f>
        <v>1.25</v>
      </c>
      <c r="M72" s="3"/>
    </row>
    <row r="73" spans="1:13" ht="28.9" customHeight="1" x14ac:dyDescent="0.25">
      <c r="A73" s="102">
        <v>6651</v>
      </c>
      <c r="B73" s="86" t="s">
        <v>1322</v>
      </c>
      <c r="C73" s="3"/>
      <c r="D73" s="87">
        <v>42244</v>
      </c>
      <c r="E73" s="87">
        <v>42251</v>
      </c>
      <c r="F73" s="88"/>
      <c r="G73" s="3" t="s">
        <v>1323</v>
      </c>
      <c r="H73" s="89"/>
      <c r="I73" s="3"/>
      <c r="J73" s="90"/>
      <c r="K73" s="90"/>
      <c r="L73" s="91">
        <v>0</v>
      </c>
      <c r="M73" s="3"/>
    </row>
    <row r="74" spans="1:13" ht="28.9" customHeight="1" x14ac:dyDescent="0.25">
      <c r="A74" s="82">
        <v>6652</v>
      </c>
      <c r="B74" s="86" t="s">
        <v>1266</v>
      </c>
      <c r="C74" s="3"/>
      <c r="D74" s="87">
        <v>42244</v>
      </c>
      <c r="E74" s="87">
        <v>42251</v>
      </c>
      <c r="F74" s="88"/>
      <c r="G74" s="3" t="s">
        <v>1324</v>
      </c>
      <c r="H74" s="89" t="s">
        <v>22</v>
      </c>
      <c r="I74" s="3" t="s">
        <v>37</v>
      </c>
      <c r="J74" s="90">
        <v>10.14</v>
      </c>
      <c r="K74" s="90" t="s">
        <v>43</v>
      </c>
      <c r="L74" s="91">
        <v>0</v>
      </c>
      <c r="M74" s="3"/>
    </row>
    <row r="75" spans="1:13" ht="28.9" customHeight="1" x14ac:dyDescent="0.25">
      <c r="A75" s="82">
        <v>6653</v>
      </c>
      <c r="B75" s="86" t="s">
        <v>1325</v>
      </c>
      <c r="C75" s="3" t="s">
        <v>1326</v>
      </c>
      <c r="D75" s="87">
        <v>42244</v>
      </c>
      <c r="E75" s="87">
        <v>42282</v>
      </c>
      <c r="F75" s="88">
        <v>42272</v>
      </c>
      <c r="G75" s="3" t="s">
        <v>1327</v>
      </c>
      <c r="H75" s="89" t="s">
        <v>25</v>
      </c>
      <c r="I75" s="3" t="s">
        <v>39</v>
      </c>
      <c r="J75" s="90"/>
      <c r="K75" s="90"/>
      <c r="L75" s="91">
        <f>9+3+0.75</f>
        <v>12.75</v>
      </c>
      <c r="M75" s="3"/>
    </row>
    <row r="76" spans="1:13" ht="28.9" customHeight="1" x14ac:dyDescent="0.25">
      <c r="A76" s="83">
        <v>6654</v>
      </c>
      <c r="B76" s="86" t="s">
        <v>1328</v>
      </c>
      <c r="C76" s="3" t="s">
        <v>1306</v>
      </c>
      <c r="D76" s="87">
        <v>42244</v>
      </c>
      <c r="E76" s="87">
        <v>42282</v>
      </c>
      <c r="F76" s="88">
        <v>42272</v>
      </c>
      <c r="G76" s="3" t="s">
        <v>1329</v>
      </c>
      <c r="H76" s="89" t="s">
        <v>5</v>
      </c>
      <c r="I76" s="3" t="s">
        <v>39</v>
      </c>
      <c r="J76" s="90"/>
      <c r="K76" s="90"/>
      <c r="L76" s="91">
        <f>2+0.5</f>
        <v>2.5</v>
      </c>
      <c r="M76" s="3">
        <v>0.25</v>
      </c>
    </row>
    <row r="77" spans="1:13" ht="28.9" customHeight="1" x14ac:dyDescent="0.25">
      <c r="A77" s="81">
        <v>6655</v>
      </c>
      <c r="B77" s="86" t="s">
        <v>1330</v>
      </c>
      <c r="C77" s="3"/>
      <c r="D77" s="87">
        <v>42247</v>
      </c>
      <c r="E77" s="87">
        <v>42255</v>
      </c>
      <c r="F77" s="88"/>
      <c r="G77" s="3" t="s">
        <v>1331</v>
      </c>
      <c r="H77" s="89" t="s">
        <v>9</v>
      </c>
      <c r="I77" s="3" t="s">
        <v>41</v>
      </c>
      <c r="J77" s="90"/>
      <c r="K77" s="90"/>
      <c r="L77" s="91">
        <v>0.25</v>
      </c>
      <c r="M77" s="3"/>
    </row>
    <row r="78" spans="1:13" ht="28.9" customHeight="1" x14ac:dyDescent="0.25">
      <c r="A78" s="83">
        <v>6656</v>
      </c>
      <c r="B78" s="86" t="s">
        <v>1332</v>
      </c>
      <c r="C78" s="3" t="s">
        <v>1333</v>
      </c>
      <c r="D78" s="87">
        <v>42247</v>
      </c>
      <c r="E78" s="87">
        <v>42255</v>
      </c>
      <c r="F78" s="88"/>
      <c r="G78" s="3" t="s">
        <v>1334</v>
      </c>
      <c r="H78" s="89" t="s">
        <v>22</v>
      </c>
      <c r="I78" s="3"/>
      <c r="J78" s="90"/>
      <c r="K78" s="90"/>
      <c r="L78" s="91">
        <f>1+0.25</f>
        <v>1.25</v>
      </c>
      <c r="M78" s="3"/>
    </row>
    <row r="79" spans="1:13" ht="28.9" customHeight="1" x14ac:dyDescent="0.25">
      <c r="A79" s="85"/>
      <c r="B79" s="38"/>
      <c r="C79" s="4"/>
      <c r="D79" s="5"/>
      <c r="E79" s="5"/>
      <c r="F79" s="6"/>
      <c r="G79" s="4"/>
      <c r="H79" s="22"/>
      <c r="I79" s="4"/>
      <c r="J79" s="7"/>
      <c r="K79" s="7"/>
      <c r="L79" s="34"/>
      <c r="M79" s="4"/>
    </row>
    <row r="80" spans="1:13" ht="28.9" customHeight="1" x14ac:dyDescent="0.25">
      <c r="A80" s="99" t="s">
        <v>61</v>
      </c>
      <c r="B80" s="38"/>
      <c r="C80" s="4"/>
      <c r="D80" s="5"/>
      <c r="E80" s="5"/>
      <c r="F80" s="6"/>
      <c r="G80" s="4"/>
      <c r="H80" s="22"/>
      <c r="I80" s="4"/>
      <c r="J80" s="7">
        <f>+SUM(J3:J78)</f>
        <v>254.51</v>
      </c>
      <c r="K80" s="7"/>
      <c r="L80" s="7">
        <f>+SUM(L3:L78)*26</f>
        <v>3562</v>
      </c>
      <c r="M80" s="7">
        <f>+SUM(M3:M78)*26</f>
        <v>552.5</v>
      </c>
    </row>
    <row r="81" spans="1:13" ht="28.9" customHeight="1" x14ac:dyDescent="0.25">
      <c r="A81" s="85"/>
      <c r="B81" s="38"/>
      <c r="C81" s="4"/>
      <c r="D81" s="5"/>
      <c r="E81" s="5"/>
      <c r="F81" s="6"/>
      <c r="G81" s="4"/>
      <c r="H81" s="22"/>
      <c r="I81" s="4"/>
      <c r="J81" s="7"/>
      <c r="K81" s="7"/>
      <c r="L81" s="34"/>
      <c r="M81" s="4"/>
    </row>
    <row r="82" spans="1:13" ht="28.9" customHeight="1" x14ac:dyDescent="0.25">
      <c r="A82" s="122"/>
      <c r="B82" s="122"/>
      <c r="C82" s="122"/>
      <c r="D82" s="122"/>
      <c r="E82" s="122"/>
      <c r="F82" s="122"/>
      <c r="G82" s="122"/>
      <c r="H82" s="122" t="s">
        <v>1088</v>
      </c>
      <c r="I82" s="122"/>
      <c r="J82" s="127">
        <f>+J80</f>
        <v>254.51</v>
      </c>
      <c r="K82" s="122"/>
      <c r="L82" s="127">
        <f>+L80</f>
        <v>3562</v>
      </c>
      <c r="M82" s="122"/>
    </row>
    <row r="83" spans="1:13" ht="19.899999999999999" customHeight="1" x14ac:dyDescent="0.25">
      <c r="A83" s="122"/>
      <c r="B83" s="122" t="s">
        <v>1089</v>
      </c>
      <c r="C83" s="122" t="s">
        <v>37</v>
      </c>
      <c r="D83" s="122">
        <v>18</v>
      </c>
      <c r="E83" s="122"/>
      <c r="F83" s="122"/>
      <c r="G83" s="122" t="s">
        <v>1763</v>
      </c>
      <c r="H83" s="122"/>
      <c r="I83" s="122"/>
      <c r="J83" s="122"/>
      <c r="K83" s="122"/>
      <c r="L83" s="122" t="s">
        <v>57</v>
      </c>
      <c r="M83" s="122"/>
    </row>
    <row r="84" spans="1:13" ht="19.899999999999999" customHeight="1" x14ac:dyDescent="0.25">
      <c r="A84" s="122"/>
      <c r="B84" s="122"/>
      <c r="C84" s="122" t="s">
        <v>1090</v>
      </c>
      <c r="D84" s="122">
        <v>33</v>
      </c>
      <c r="E84" s="122"/>
      <c r="F84" s="122"/>
      <c r="G84" s="122" t="s">
        <v>1765</v>
      </c>
      <c r="H84" s="122"/>
      <c r="I84" s="122"/>
      <c r="J84" s="122"/>
      <c r="K84" s="122"/>
      <c r="L84" s="125">
        <f>3*26*2</f>
        <v>156</v>
      </c>
      <c r="M84" s="122"/>
    </row>
    <row r="85" spans="1:13" ht="19.899999999999999" customHeight="1" x14ac:dyDescent="0.25">
      <c r="A85" s="122"/>
      <c r="B85" s="122"/>
      <c r="C85" s="122" t="s">
        <v>38</v>
      </c>
      <c r="D85" s="122">
        <v>4</v>
      </c>
      <c r="E85" s="122"/>
      <c r="F85" s="122"/>
      <c r="G85" s="122" t="s">
        <v>1766</v>
      </c>
      <c r="H85" s="122"/>
      <c r="I85" s="122"/>
      <c r="J85" s="122"/>
      <c r="K85" s="122"/>
      <c r="L85" s="125">
        <f>1.25*26*3</f>
        <v>97.5</v>
      </c>
      <c r="M85" s="122"/>
    </row>
    <row r="86" spans="1:13" ht="19.899999999999999" customHeight="1" x14ac:dyDescent="0.25">
      <c r="A86" s="122"/>
      <c r="B86" s="122"/>
      <c r="C86" s="122" t="s">
        <v>41</v>
      </c>
      <c r="D86" s="122">
        <v>12</v>
      </c>
      <c r="E86" s="122"/>
      <c r="F86" s="122"/>
      <c r="G86" s="122"/>
      <c r="H86" s="122"/>
      <c r="I86" s="122"/>
      <c r="J86" s="122"/>
      <c r="K86" s="122"/>
      <c r="L86" s="125">
        <f>+L85+L84+L82</f>
        <v>3815.5</v>
      </c>
      <c r="M86" s="122"/>
    </row>
    <row r="87" spans="1:13" ht="19.899999999999999" customHeight="1" x14ac:dyDescent="0.25">
      <c r="A87" s="122"/>
      <c r="B87" s="122"/>
      <c r="C87" s="122" t="s">
        <v>1091</v>
      </c>
      <c r="D87" s="122">
        <v>5</v>
      </c>
      <c r="E87" s="122"/>
      <c r="F87" s="122"/>
      <c r="G87" s="122"/>
      <c r="H87" s="122"/>
      <c r="I87" s="122"/>
      <c r="J87" s="122"/>
      <c r="K87" s="122"/>
      <c r="L87" s="122"/>
      <c r="M87" s="122"/>
    </row>
    <row r="88" spans="1:13" ht="19.899999999999999" customHeight="1" x14ac:dyDescent="0.25">
      <c r="A88" s="122"/>
      <c r="B88" s="122"/>
      <c r="C88" s="122" t="s">
        <v>1764</v>
      </c>
      <c r="D88" s="122">
        <v>1</v>
      </c>
      <c r="E88" s="122"/>
      <c r="F88" s="122"/>
      <c r="G88" s="122"/>
      <c r="H88" s="122"/>
      <c r="I88" s="122"/>
      <c r="J88" s="122"/>
      <c r="K88" s="122"/>
      <c r="L88" s="122"/>
      <c r="M88" s="122"/>
    </row>
    <row r="89" spans="1:13" ht="19.899999999999999" customHeight="1" x14ac:dyDescent="0.25">
      <c r="A89" s="122"/>
      <c r="B89" s="122"/>
      <c r="C89" s="122" t="s">
        <v>1092</v>
      </c>
      <c r="D89" s="122">
        <v>3</v>
      </c>
      <c r="E89" s="122"/>
      <c r="F89" s="122"/>
      <c r="G89" s="122"/>
      <c r="H89" s="122"/>
      <c r="I89" s="122"/>
      <c r="J89" s="122"/>
      <c r="K89" s="122"/>
      <c r="L89" s="122"/>
      <c r="M89" s="122"/>
    </row>
    <row r="90" spans="1:13" ht="19.899999999999999" customHeight="1" x14ac:dyDescent="0.25">
      <c r="D90">
        <f>+SUM(D83:D89)</f>
        <v>76</v>
      </c>
    </row>
    <row r="91" spans="1:13" ht="28.9" customHeight="1" x14ac:dyDescent="0.25">
      <c r="A91" s="85"/>
      <c r="B91" s="38"/>
      <c r="C91" s="4"/>
      <c r="D91" s="5"/>
      <c r="E91" s="5"/>
      <c r="F91" s="6"/>
      <c r="G91" s="4"/>
      <c r="H91" s="22"/>
      <c r="I91" s="4"/>
      <c r="J91" s="7"/>
      <c r="K91" s="7"/>
      <c r="L91" s="34"/>
      <c r="M91" s="4"/>
    </row>
    <row r="92" spans="1:13" ht="28.9" customHeight="1" x14ac:dyDescent="0.25">
      <c r="A92" s="85"/>
      <c r="B92" s="38"/>
      <c r="C92" s="4"/>
      <c r="D92" s="5"/>
      <c r="E92" s="5"/>
      <c r="F92" s="6"/>
      <c r="G92" s="4"/>
      <c r="H92" s="22"/>
      <c r="I92" s="4"/>
      <c r="J92" s="7"/>
      <c r="K92" s="7"/>
      <c r="L92" s="34"/>
      <c r="M92" s="4"/>
    </row>
    <row r="93" spans="1:13" ht="28.9" customHeight="1" x14ac:dyDescent="0.25">
      <c r="A93" s="85"/>
      <c r="B93" s="38"/>
      <c r="C93" s="4"/>
      <c r="D93" s="5"/>
      <c r="E93" s="5"/>
      <c r="F93" s="6"/>
      <c r="G93" s="4"/>
      <c r="H93" s="22"/>
      <c r="I93" s="4"/>
      <c r="J93" s="7"/>
      <c r="K93" s="7"/>
      <c r="L93" s="34"/>
      <c r="M93" s="4"/>
    </row>
    <row r="94" spans="1:13" ht="28.9" customHeight="1" x14ac:dyDescent="0.25">
      <c r="A94" s="85"/>
      <c r="B94" s="38"/>
      <c r="C94" s="4"/>
      <c r="D94" s="5"/>
      <c r="E94" s="5"/>
      <c r="F94" s="6"/>
      <c r="G94" s="4"/>
      <c r="H94" s="22"/>
      <c r="I94" s="4"/>
      <c r="J94" s="7"/>
      <c r="K94" s="7"/>
      <c r="L94" s="34"/>
      <c r="M94" s="4"/>
    </row>
    <row r="95" spans="1:13" ht="28.9" customHeight="1" x14ac:dyDescent="0.25">
      <c r="A95" s="85"/>
      <c r="B95" s="38"/>
      <c r="C95" s="4"/>
      <c r="D95" s="5"/>
      <c r="E95" s="5"/>
      <c r="F95" s="6"/>
      <c r="G95" s="4"/>
      <c r="H95" s="22"/>
      <c r="I95" s="4"/>
      <c r="J95" s="7"/>
      <c r="K95" s="7"/>
      <c r="L95" s="34"/>
      <c r="M95" s="4"/>
    </row>
    <row r="96" spans="1:13" ht="28.9" customHeight="1" x14ac:dyDescent="0.25">
      <c r="A96" s="85"/>
      <c r="B96" s="38"/>
      <c r="C96" s="4"/>
      <c r="D96" s="5"/>
      <c r="E96" s="5"/>
      <c r="F96" s="6"/>
      <c r="G96" s="4"/>
      <c r="H96" s="22"/>
      <c r="I96" s="4"/>
      <c r="J96" s="7"/>
      <c r="K96" s="7"/>
      <c r="L96" s="34"/>
      <c r="M96" s="4"/>
    </row>
    <row r="97" spans="1:13" ht="28.9" customHeight="1" x14ac:dyDescent="0.25">
      <c r="A97" s="85"/>
      <c r="B97" s="38"/>
      <c r="C97" s="4"/>
      <c r="D97" s="5"/>
      <c r="E97" s="5"/>
      <c r="F97" s="6"/>
      <c r="G97" s="4"/>
      <c r="H97" s="22"/>
      <c r="I97" s="4"/>
      <c r="J97" s="7"/>
      <c r="K97" s="7"/>
      <c r="L97" s="34"/>
      <c r="M97" s="4"/>
    </row>
    <row r="98" spans="1:13" ht="28.9" customHeight="1" x14ac:dyDescent="0.25">
      <c r="A98" s="85"/>
      <c r="B98" s="38"/>
      <c r="C98" s="4"/>
      <c r="D98" s="5"/>
      <c r="E98" s="5"/>
      <c r="F98" s="6"/>
      <c r="G98" s="4"/>
      <c r="H98" s="22"/>
      <c r="I98" s="4"/>
      <c r="J98" s="7"/>
      <c r="K98" s="7"/>
      <c r="L98" s="34"/>
      <c r="M98" s="4"/>
    </row>
    <row r="99" spans="1:13" ht="28.9" customHeight="1" x14ac:dyDescent="0.25">
      <c r="A99" s="85"/>
      <c r="B99" s="38"/>
      <c r="C99" s="4"/>
      <c r="D99" s="5"/>
      <c r="E99" s="5"/>
      <c r="F99" s="6"/>
      <c r="G99" s="4"/>
      <c r="H99" s="22"/>
      <c r="I99" s="4"/>
      <c r="J99" s="7"/>
      <c r="K99" s="7"/>
      <c r="L99" s="34"/>
      <c r="M99" s="4"/>
    </row>
    <row r="100" spans="1:13" ht="28.9" customHeight="1" x14ac:dyDescent="0.25">
      <c r="A100" s="85"/>
      <c r="B100" s="38"/>
      <c r="C100" s="4"/>
      <c r="D100" s="5"/>
      <c r="E100" s="5"/>
      <c r="F100" s="6"/>
      <c r="G100" s="4"/>
      <c r="H100" s="22"/>
      <c r="I100" s="4"/>
      <c r="J100" s="7"/>
      <c r="K100" s="7"/>
      <c r="L100" s="34"/>
      <c r="M100" s="4"/>
    </row>
    <row r="101" spans="1:13" ht="28.9" customHeight="1" x14ac:dyDescent="0.25">
      <c r="A101" s="85"/>
      <c r="B101" s="38"/>
      <c r="C101" s="4"/>
      <c r="D101" s="5"/>
      <c r="E101" s="5"/>
      <c r="F101" s="6"/>
      <c r="G101" s="4"/>
      <c r="H101" s="22"/>
      <c r="I101" s="4"/>
      <c r="J101" s="7"/>
      <c r="K101" s="7"/>
      <c r="L101" s="34"/>
      <c r="M101" s="4"/>
    </row>
    <row r="102" spans="1:13" ht="28.9" customHeight="1" x14ac:dyDescent="0.25">
      <c r="A102" s="85"/>
      <c r="B102" s="38"/>
      <c r="C102" s="4"/>
      <c r="D102" s="5"/>
      <c r="E102" s="5"/>
      <c r="F102" s="6"/>
      <c r="G102" s="4"/>
      <c r="H102" s="22"/>
      <c r="I102" s="4"/>
      <c r="J102" s="7"/>
      <c r="K102" s="7"/>
      <c r="L102" s="34"/>
      <c r="M102" s="4"/>
    </row>
    <row r="103" spans="1:13" ht="28.9" customHeight="1" x14ac:dyDescent="0.25">
      <c r="A103" s="85"/>
      <c r="B103" s="38"/>
      <c r="C103" s="4"/>
      <c r="D103" s="5"/>
      <c r="E103" s="5"/>
      <c r="F103" s="6"/>
      <c r="G103" s="4"/>
      <c r="H103" s="22"/>
      <c r="I103" s="4"/>
      <c r="J103" s="7"/>
      <c r="K103" s="7"/>
      <c r="L103" s="34"/>
      <c r="M103" s="4"/>
    </row>
    <row r="104" spans="1:13" ht="28.9" customHeight="1" x14ac:dyDescent="0.25">
      <c r="A104" s="85"/>
      <c r="B104" s="38"/>
      <c r="C104" s="4"/>
      <c r="D104" s="5"/>
      <c r="E104" s="5"/>
      <c r="F104" s="6"/>
      <c r="G104" s="4"/>
      <c r="H104" s="22"/>
      <c r="I104" s="4"/>
      <c r="J104" s="7"/>
      <c r="K104" s="7"/>
      <c r="L104" s="34"/>
      <c r="M104" s="4"/>
    </row>
    <row r="105" spans="1:13" ht="28.9" customHeight="1" x14ac:dyDescent="0.25">
      <c r="A105" s="85"/>
      <c r="B105" s="38"/>
      <c r="C105" s="4"/>
      <c r="D105" s="5"/>
      <c r="E105" s="5"/>
      <c r="F105" s="6"/>
      <c r="G105" s="4"/>
      <c r="H105" s="22"/>
      <c r="I105" s="4"/>
      <c r="J105" s="7"/>
      <c r="K105" s="7"/>
      <c r="L105" s="34"/>
      <c r="M105" s="4"/>
    </row>
    <row r="106" spans="1:13" ht="28.9" customHeight="1" x14ac:dyDescent="0.25">
      <c r="A106" s="85"/>
      <c r="B106" s="38"/>
      <c r="C106" s="4"/>
      <c r="D106" s="5"/>
      <c r="E106" s="5"/>
      <c r="F106" s="6"/>
      <c r="G106" s="4"/>
      <c r="H106" s="22"/>
      <c r="I106" s="4"/>
      <c r="J106" s="7"/>
      <c r="K106" s="7"/>
      <c r="L106" s="34"/>
      <c r="M106" s="4"/>
    </row>
    <row r="107" spans="1:13" ht="28.9" customHeight="1" x14ac:dyDescent="0.25">
      <c r="A107" s="85"/>
      <c r="B107" s="38"/>
      <c r="C107" s="4"/>
      <c r="D107" s="5"/>
      <c r="E107" s="5"/>
      <c r="F107" s="6"/>
      <c r="G107" s="4"/>
      <c r="H107" s="22"/>
      <c r="I107" s="4"/>
      <c r="J107" s="7"/>
      <c r="K107" s="7"/>
      <c r="L107" s="34"/>
      <c r="M107" s="4"/>
    </row>
    <row r="108" spans="1:13" ht="28.9" customHeight="1" x14ac:dyDescent="0.25">
      <c r="A108" s="85"/>
      <c r="B108" s="38"/>
      <c r="C108" s="4"/>
      <c r="D108" s="5"/>
      <c r="E108" s="5"/>
      <c r="F108" s="6"/>
      <c r="G108" s="4"/>
      <c r="H108" s="22"/>
      <c r="I108" s="4"/>
      <c r="J108" s="7"/>
      <c r="K108" s="7"/>
      <c r="L108" s="34"/>
      <c r="M108" s="4"/>
    </row>
    <row r="109" spans="1:13" ht="28.9" customHeight="1" x14ac:dyDescent="0.25">
      <c r="A109" s="85"/>
      <c r="B109" s="38"/>
      <c r="C109" s="4"/>
      <c r="D109" s="5"/>
      <c r="E109" s="5"/>
      <c r="F109" s="6"/>
      <c r="G109" s="4"/>
      <c r="H109" s="22"/>
      <c r="I109" s="4"/>
      <c r="J109" s="7"/>
      <c r="K109" s="7"/>
      <c r="L109" s="34"/>
      <c r="M109" s="4"/>
    </row>
    <row r="110" spans="1:13" ht="28.9" customHeight="1" x14ac:dyDescent="0.25">
      <c r="A110" s="85"/>
      <c r="B110" s="38"/>
      <c r="C110" s="4"/>
      <c r="D110" s="5"/>
      <c r="E110" s="5"/>
      <c r="F110" s="6"/>
      <c r="G110" s="4"/>
      <c r="H110" s="22"/>
      <c r="I110" s="4"/>
      <c r="J110" s="7"/>
      <c r="K110" s="7"/>
      <c r="L110" s="34"/>
      <c r="M110" s="4"/>
    </row>
    <row r="111" spans="1:13" ht="28.9" customHeight="1" x14ac:dyDescent="0.25">
      <c r="A111" s="85"/>
      <c r="B111" s="38"/>
      <c r="C111" s="4"/>
      <c r="D111" s="5"/>
      <c r="E111" s="5"/>
      <c r="F111" s="6"/>
      <c r="G111" s="4"/>
      <c r="H111" s="22"/>
      <c r="I111" s="4"/>
      <c r="J111" s="7"/>
      <c r="K111" s="7"/>
      <c r="L111" s="34"/>
      <c r="M111" s="4"/>
    </row>
    <row r="112" spans="1:13" ht="28.9" customHeight="1" x14ac:dyDescent="0.25">
      <c r="A112" s="85"/>
      <c r="B112" s="38"/>
      <c r="C112" s="4"/>
      <c r="D112" s="5"/>
      <c r="E112" s="5"/>
      <c r="F112" s="6"/>
      <c r="G112" s="4"/>
      <c r="H112" s="22"/>
      <c r="I112" s="4"/>
      <c r="J112" s="7"/>
      <c r="K112" s="7"/>
      <c r="L112" s="34"/>
      <c r="M112" s="4"/>
    </row>
    <row r="113" spans="1:13" ht="28.9" customHeight="1" x14ac:dyDescent="0.25">
      <c r="A113" s="85"/>
      <c r="B113" s="38"/>
      <c r="C113" s="4"/>
      <c r="D113" s="5"/>
      <c r="E113" s="5"/>
      <c r="F113" s="6"/>
      <c r="G113" s="4"/>
      <c r="H113" s="22"/>
      <c r="I113" s="4"/>
      <c r="J113" s="7"/>
      <c r="K113" s="7"/>
      <c r="L113" s="34"/>
      <c r="M113" s="4"/>
    </row>
    <row r="114" spans="1:13" ht="28.9" customHeight="1" x14ac:dyDescent="0.25">
      <c r="A114" s="85"/>
      <c r="B114" s="38"/>
      <c r="C114" s="4"/>
      <c r="D114" s="5"/>
      <c r="E114" s="5"/>
      <c r="F114" s="6"/>
      <c r="G114" s="4"/>
      <c r="H114" s="22"/>
      <c r="I114" s="4"/>
      <c r="J114" s="7"/>
      <c r="K114" s="7"/>
      <c r="L114" s="34"/>
      <c r="M114" s="4"/>
    </row>
    <row r="115" spans="1:13" ht="28.9" customHeight="1" x14ac:dyDescent="0.25">
      <c r="A115" s="85"/>
      <c r="B115" s="38"/>
      <c r="C115" s="4"/>
      <c r="D115" s="5"/>
      <c r="E115" s="5"/>
      <c r="F115" s="6"/>
      <c r="G115" s="4"/>
      <c r="H115" s="22"/>
      <c r="I115" s="4"/>
      <c r="J115" s="7"/>
      <c r="K115" s="7"/>
      <c r="L115" s="34"/>
      <c r="M115" s="4"/>
    </row>
    <row r="116" spans="1:13" ht="28.9" customHeight="1" x14ac:dyDescent="0.25">
      <c r="A116" s="85"/>
      <c r="B116" s="38"/>
      <c r="C116" s="4"/>
      <c r="D116" s="5"/>
      <c r="E116" s="5"/>
      <c r="F116" s="6"/>
      <c r="G116" s="4"/>
      <c r="H116" s="22"/>
      <c r="I116" s="4"/>
      <c r="J116" s="7"/>
      <c r="K116" s="7"/>
      <c r="L116" s="34"/>
      <c r="M116" s="4"/>
    </row>
    <row r="117" spans="1:13" ht="28.9" customHeight="1" x14ac:dyDescent="0.25">
      <c r="A117" s="85"/>
      <c r="B117" s="38"/>
      <c r="C117" s="4"/>
      <c r="D117" s="5"/>
      <c r="E117" s="5"/>
      <c r="F117" s="6"/>
      <c r="G117" s="4"/>
      <c r="H117" s="22"/>
      <c r="I117" s="4"/>
      <c r="J117" s="7"/>
      <c r="K117" s="7"/>
      <c r="L117" s="34"/>
      <c r="M117" s="4"/>
    </row>
    <row r="118" spans="1:13" ht="28.9" customHeight="1" x14ac:dyDescent="0.25">
      <c r="A118" s="85"/>
      <c r="B118" s="38"/>
      <c r="C118" s="4"/>
      <c r="D118" s="5"/>
      <c r="E118" s="5"/>
      <c r="F118" s="6"/>
      <c r="G118" s="4"/>
      <c r="H118" s="22"/>
      <c r="I118" s="4"/>
      <c r="J118" s="7"/>
      <c r="K118" s="7"/>
      <c r="L118" s="34"/>
      <c r="M118" s="4"/>
    </row>
    <row r="119" spans="1:13" ht="28.9" customHeight="1" x14ac:dyDescent="0.25">
      <c r="A119" s="85"/>
      <c r="B119" s="38"/>
      <c r="C119" s="4"/>
      <c r="D119" s="5"/>
      <c r="E119" s="5"/>
      <c r="F119" s="6"/>
      <c r="G119" s="4"/>
      <c r="H119" s="22"/>
      <c r="I119" s="4"/>
      <c r="J119" s="7"/>
      <c r="K119" s="7"/>
      <c r="L119" s="34"/>
      <c r="M119" s="4"/>
    </row>
    <row r="120" spans="1:13" ht="28.9" customHeight="1" x14ac:dyDescent="0.25">
      <c r="A120" s="85"/>
      <c r="B120" s="38"/>
      <c r="C120" s="4"/>
      <c r="D120" s="5"/>
      <c r="E120" s="5"/>
      <c r="F120" s="6"/>
      <c r="G120" s="4"/>
      <c r="H120" s="22"/>
      <c r="I120" s="4"/>
      <c r="J120" s="7"/>
      <c r="K120" s="7"/>
      <c r="L120" s="34"/>
      <c r="M120" s="4"/>
    </row>
    <row r="121" spans="1:13" ht="28.9" customHeight="1" x14ac:dyDescent="0.25">
      <c r="A121" s="85"/>
      <c r="B121" s="38"/>
      <c r="C121" s="4"/>
      <c r="D121" s="5"/>
      <c r="E121" s="5"/>
      <c r="F121" s="6"/>
      <c r="G121" s="4"/>
      <c r="H121" s="22"/>
      <c r="I121" s="4"/>
      <c r="J121" s="7"/>
      <c r="K121" s="7"/>
      <c r="L121" s="34"/>
      <c r="M121" s="4"/>
    </row>
    <row r="122" spans="1:13" ht="28.9" customHeight="1" x14ac:dyDescent="0.25">
      <c r="A122" s="85"/>
      <c r="B122" s="38"/>
      <c r="C122" s="4"/>
      <c r="D122" s="5"/>
      <c r="E122" s="5"/>
      <c r="F122" s="6"/>
      <c r="G122" s="4"/>
      <c r="H122" s="22"/>
      <c r="I122" s="4"/>
      <c r="J122" s="7"/>
      <c r="K122" s="7"/>
      <c r="L122" s="34"/>
      <c r="M122" s="4"/>
    </row>
    <row r="123" spans="1:13" ht="28.9" customHeight="1" x14ac:dyDescent="0.25">
      <c r="A123" s="85"/>
      <c r="B123" s="38"/>
      <c r="C123" s="4"/>
      <c r="D123" s="5"/>
      <c r="E123" s="5"/>
      <c r="F123" s="6"/>
      <c r="G123" s="4"/>
      <c r="H123" s="22"/>
      <c r="I123" s="4"/>
      <c r="J123" s="7"/>
      <c r="K123" s="7"/>
      <c r="L123" s="34"/>
      <c r="M123" s="4"/>
    </row>
    <row r="124" spans="1:13" ht="28.9" customHeight="1" x14ac:dyDescent="0.25">
      <c r="A124" s="85"/>
      <c r="B124" s="38"/>
      <c r="C124" s="4"/>
      <c r="D124" s="5"/>
      <c r="E124" s="5"/>
      <c r="F124" s="6"/>
      <c r="G124" s="4"/>
      <c r="H124" s="22"/>
      <c r="I124" s="4"/>
      <c r="J124" s="7"/>
      <c r="K124" s="7"/>
      <c r="L124" s="34"/>
      <c r="M124" s="4"/>
    </row>
    <row r="125" spans="1:13" ht="28.9" customHeight="1" x14ac:dyDescent="0.25">
      <c r="A125" s="85"/>
      <c r="B125" s="38"/>
      <c r="C125" s="4"/>
      <c r="D125" s="5"/>
      <c r="E125" s="5"/>
      <c r="F125" s="6"/>
      <c r="G125" s="4"/>
      <c r="H125" s="22"/>
      <c r="I125" s="4"/>
      <c r="J125" s="7"/>
      <c r="K125" s="7"/>
      <c r="L125" s="34"/>
      <c r="M125" s="4"/>
    </row>
    <row r="126" spans="1:13" ht="28.9" customHeight="1" x14ac:dyDescent="0.25">
      <c r="A126" s="85"/>
      <c r="B126" s="38"/>
      <c r="C126" s="4"/>
      <c r="D126" s="5"/>
      <c r="E126" s="5"/>
      <c r="F126" s="6"/>
      <c r="G126" s="4"/>
      <c r="H126" s="22"/>
      <c r="I126" s="4"/>
      <c r="J126" s="7"/>
      <c r="K126" s="7"/>
      <c r="L126" s="34"/>
      <c r="M126" s="4"/>
    </row>
    <row r="127" spans="1:13" ht="28.9" customHeight="1" x14ac:dyDescent="0.25">
      <c r="A127" s="85"/>
      <c r="B127" s="38"/>
      <c r="C127" s="4"/>
      <c r="D127" s="5"/>
      <c r="E127" s="5"/>
      <c r="F127" s="6"/>
      <c r="G127" s="4"/>
      <c r="H127" s="22"/>
      <c r="I127" s="4"/>
      <c r="J127" s="7"/>
      <c r="K127" s="7"/>
      <c r="L127" s="34"/>
      <c r="M127" s="4"/>
    </row>
    <row r="128" spans="1:13" ht="28.9" customHeight="1" x14ac:dyDescent="0.25">
      <c r="A128" s="85"/>
      <c r="B128" s="38"/>
      <c r="C128" s="4"/>
      <c r="D128" s="5"/>
      <c r="E128" s="5"/>
      <c r="F128" s="6"/>
      <c r="G128" s="4"/>
      <c r="H128" s="22"/>
      <c r="I128" s="4"/>
      <c r="J128" s="7"/>
      <c r="K128" s="7"/>
      <c r="L128" s="34"/>
      <c r="M128" s="4"/>
    </row>
    <row r="129" spans="1:13" ht="28.9" customHeight="1" x14ac:dyDescent="0.25">
      <c r="A129" s="85"/>
      <c r="B129" s="38"/>
      <c r="C129" s="4"/>
      <c r="D129" s="5"/>
      <c r="E129" s="5"/>
      <c r="F129" s="6"/>
      <c r="G129" s="4"/>
      <c r="H129" s="22"/>
      <c r="I129" s="4"/>
      <c r="J129" s="7"/>
      <c r="K129" s="7"/>
      <c r="L129" s="34"/>
      <c r="M129" s="4"/>
    </row>
    <row r="130" spans="1:13" ht="28.9" customHeight="1" x14ac:dyDescent="0.25">
      <c r="A130" s="85"/>
      <c r="B130" s="38"/>
      <c r="C130" s="4"/>
      <c r="D130" s="5"/>
      <c r="E130" s="5"/>
      <c r="F130" s="6"/>
      <c r="G130" s="4"/>
      <c r="H130" s="22"/>
      <c r="I130" s="4"/>
      <c r="J130" s="7"/>
      <c r="K130" s="7"/>
      <c r="L130" s="34"/>
      <c r="M130" s="4"/>
    </row>
    <row r="131" spans="1:13" ht="28.9" customHeight="1" x14ac:dyDescent="0.25">
      <c r="A131" s="85"/>
      <c r="B131" s="38"/>
      <c r="C131" s="4"/>
      <c r="D131" s="5"/>
      <c r="E131" s="5"/>
      <c r="F131" s="6"/>
      <c r="G131" s="4"/>
      <c r="H131" s="22"/>
      <c r="I131" s="4"/>
      <c r="J131" s="7"/>
      <c r="K131" s="7"/>
      <c r="L131" s="34"/>
      <c r="M131" s="4"/>
    </row>
    <row r="132" spans="1:13" ht="28.9" customHeight="1" x14ac:dyDescent="0.25">
      <c r="A132" s="85"/>
      <c r="B132" s="38"/>
      <c r="C132" s="4"/>
      <c r="D132" s="5"/>
      <c r="E132" s="5"/>
      <c r="F132" s="6"/>
      <c r="G132" s="4"/>
      <c r="H132" s="22"/>
      <c r="I132" s="4"/>
      <c r="J132" s="7"/>
      <c r="K132" s="7"/>
      <c r="L132" s="34"/>
      <c r="M132" s="4"/>
    </row>
    <row r="133" spans="1:13" ht="28.9" customHeight="1" x14ac:dyDescent="0.25">
      <c r="A133" s="85"/>
      <c r="B133" s="38"/>
      <c r="C133" s="4"/>
      <c r="D133" s="5"/>
      <c r="E133" s="5"/>
      <c r="F133" s="6"/>
      <c r="G133" s="4"/>
      <c r="H133" s="22"/>
      <c r="I133" s="4"/>
      <c r="J133" s="7"/>
      <c r="K133" s="7"/>
      <c r="L133" s="34"/>
      <c r="M133" s="4"/>
    </row>
    <row r="134" spans="1:13" ht="28.9" customHeight="1" x14ac:dyDescent="0.25">
      <c r="A134" s="85"/>
      <c r="B134" s="38"/>
      <c r="C134" s="4"/>
      <c r="D134" s="5"/>
      <c r="E134" s="5"/>
      <c r="F134" s="6"/>
      <c r="G134" s="4"/>
      <c r="H134" s="22"/>
      <c r="I134" s="4"/>
      <c r="J134" s="7"/>
      <c r="K134" s="7"/>
      <c r="L134" s="34"/>
      <c r="M134" s="4"/>
    </row>
    <row r="135" spans="1:13" ht="28.9" customHeight="1" x14ac:dyDescent="0.25">
      <c r="A135" s="85"/>
      <c r="B135" s="38"/>
      <c r="C135" s="4"/>
      <c r="D135" s="5"/>
      <c r="E135" s="5"/>
      <c r="F135" s="6"/>
      <c r="G135" s="4"/>
      <c r="H135" s="22"/>
      <c r="I135" s="4"/>
      <c r="J135" s="7"/>
      <c r="K135" s="7"/>
      <c r="L135" s="34"/>
      <c r="M135" s="4"/>
    </row>
  </sheetData>
  <sheetProtection algorithmName="SHA-512" hashValue="yzmacNYd6s/PJni2Xl3qz787TBIu4LZ4sPa2Ts5f2MzTUBNC1JZuds+Y8EXCKyly0hXCWPC20W0UwsLeIkehhQ==" saltValue="MQLnfRiLhiiJ86PQmp0Xdw==" spinCount="100000" sheet="1" selectLockedCells="1" sort="0" autoFilter="0" selectUnlockedCells="1"/>
  <dataValidations count="3">
    <dataValidation type="list" allowBlank="1" showErrorMessage="1" sqref="I2">
      <formula1>$J$205:$J$266</formula1>
    </dataValidation>
    <dataValidation type="textLength" allowBlank="1" showInputMessage="1" showErrorMessage="1" error="This cell is limited to 95 characters.  Please revise your entry.  Thank you." sqref="G3:G81 G91:G135">
      <formula1>1</formula1>
      <formula2>95</formula2>
    </dataValidation>
    <dataValidation type="list" allowBlank="1" showInputMessage="1" showErrorMessage="1" sqref="K3:K81 K91:K135 H3:I81 H91:I135">
      <formula1>#REF!</formula1>
    </dataValidation>
  </dataValidations>
  <pageMargins left="0.7" right="0.7" top="0.75" bottom="0.75" header="0.3" footer="0.3"/>
  <pageSetup scale="5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8"/>
  <sheetViews>
    <sheetView zoomScale="85" zoomScaleNormal="85" workbookViewId="0">
      <selection activeCell="N1" sqref="N1:N1048576"/>
    </sheetView>
  </sheetViews>
  <sheetFormatPr defaultRowHeight="15" x14ac:dyDescent="0.25"/>
  <cols>
    <col min="1" max="1" width="12.85546875" customWidth="1"/>
    <col min="2" max="2" width="17.140625" customWidth="1"/>
    <col min="3" max="3" width="17" customWidth="1"/>
    <col min="4" max="4" width="14.42578125" customWidth="1"/>
    <col min="5" max="5" width="14.140625" customWidth="1"/>
    <col min="6" max="6" width="11.140625" customWidth="1"/>
    <col min="7" max="7" width="39.140625" customWidth="1"/>
    <col min="8" max="8" width="12.7109375" customWidth="1"/>
    <col min="9" max="9" width="15.140625" customWidth="1"/>
    <col min="10" max="10" width="11.140625" customWidth="1"/>
    <col min="12" max="12" width="15.42578125" customWidth="1"/>
    <col min="13" max="13" width="11.7109375" customWidth="1"/>
  </cols>
  <sheetData>
    <row r="1" spans="1:13" ht="33.75" x14ac:dyDescent="0.25">
      <c r="A1" s="52" t="s">
        <v>210</v>
      </c>
      <c r="B1" s="36"/>
      <c r="C1" s="9"/>
      <c r="D1" s="10"/>
      <c r="E1" s="10"/>
      <c r="F1" s="11"/>
      <c r="G1" s="12"/>
      <c r="H1" s="1"/>
      <c r="I1" s="13"/>
      <c r="J1" s="14"/>
      <c r="K1" s="14"/>
      <c r="L1" s="32"/>
      <c r="M1" s="1"/>
    </row>
    <row r="2" spans="1:13" ht="30" x14ac:dyDescent="0.25">
      <c r="A2" s="53" t="s">
        <v>0</v>
      </c>
      <c r="B2" s="37" t="s">
        <v>2</v>
      </c>
      <c r="C2" s="16" t="s">
        <v>1</v>
      </c>
      <c r="D2" s="17" t="s">
        <v>45</v>
      </c>
      <c r="E2" s="17" t="s">
        <v>46</v>
      </c>
      <c r="F2" s="17" t="s">
        <v>53</v>
      </c>
      <c r="G2" s="16" t="s">
        <v>47</v>
      </c>
      <c r="H2" s="16" t="s">
        <v>19</v>
      </c>
      <c r="I2" s="16" t="s">
        <v>3</v>
      </c>
      <c r="J2" s="18" t="s">
        <v>4</v>
      </c>
      <c r="K2" s="18" t="s">
        <v>16</v>
      </c>
      <c r="L2" s="33" t="s">
        <v>17</v>
      </c>
      <c r="M2" s="16" t="s">
        <v>18</v>
      </c>
    </row>
    <row r="3" spans="1:13" ht="28.9" customHeight="1" x14ac:dyDescent="0.25">
      <c r="A3" s="83">
        <v>6657</v>
      </c>
      <c r="B3" s="86" t="s">
        <v>1299</v>
      </c>
      <c r="C3" s="3" t="s">
        <v>1335</v>
      </c>
      <c r="D3" s="87">
        <v>42248</v>
      </c>
      <c r="E3" s="87">
        <v>42286</v>
      </c>
      <c r="F3" s="88">
        <v>42277</v>
      </c>
      <c r="G3" s="3" t="s">
        <v>1336</v>
      </c>
      <c r="H3" s="89" t="s">
        <v>11</v>
      </c>
      <c r="I3" s="3" t="s">
        <v>39</v>
      </c>
      <c r="J3" s="90">
        <v>11.34</v>
      </c>
      <c r="K3" s="90"/>
      <c r="L3" s="91">
        <v>1</v>
      </c>
      <c r="M3" s="3"/>
    </row>
    <row r="4" spans="1:13" ht="28.9" customHeight="1" x14ac:dyDescent="0.25">
      <c r="A4" s="121">
        <v>6658</v>
      </c>
      <c r="B4" s="86" t="s">
        <v>1337</v>
      </c>
      <c r="C4" s="3"/>
      <c r="D4" s="87">
        <v>42248</v>
      </c>
      <c r="E4" s="87">
        <v>42256</v>
      </c>
      <c r="F4" s="88"/>
      <c r="G4" s="3" t="s">
        <v>1340</v>
      </c>
      <c r="H4" s="89" t="s">
        <v>52</v>
      </c>
      <c r="I4" s="3" t="s">
        <v>41</v>
      </c>
      <c r="J4" s="90"/>
      <c r="K4" s="90"/>
      <c r="L4" s="91">
        <v>0.25</v>
      </c>
      <c r="M4" s="3"/>
    </row>
    <row r="5" spans="1:13" ht="28.9" customHeight="1" x14ac:dyDescent="0.25">
      <c r="A5" s="81">
        <v>6659</v>
      </c>
      <c r="B5" s="86" t="s">
        <v>1338</v>
      </c>
      <c r="C5" s="3" t="s">
        <v>1341</v>
      </c>
      <c r="D5" s="87">
        <v>42248</v>
      </c>
      <c r="E5" s="87">
        <v>42256</v>
      </c>
      <c r="F5" s="88"/>
      <c r="G5" s="3" t="s">
        <v>1342</v>
      </c>
      <c r="H5" s="89" t="s">
        <v>21</v>
      </c>
      <c r="I5" s="3" t="s">
        <v>38</v>
      </c>
      <c r="J5" s="90"/>
      <c r="K5" s="90"/>
      <c r="L5" s="91">
        <f>0.25+0.25</f>
        <v>0.5</v>
      </c>
      <c r="M5" s="3"/>
    </row>
    <row r="6" spans="1:13" ht="28.9" customHeight="1" x14ac:dyDescent="0.25">
      <c r="A6" s="81">
        <v>6660</v>
      </c>
      <c r="B6" s="86" t="s">
        <v>1339</v>
      </c>
      <c r="C6" s="3"/>
      <c r="D6" s="87">
        <v>42248</v>
      </c>
      <c r="E6" s="87">
        <v>42256</v>
      </c>
      <c r="F6" s="88"/>
      <c r="G6" s="3" t="s">
        <v>1343</v>
      </c>
      <c r="H6" s="89" t="s">
        <v>21</v>
      </c>
      <c r="I6" s="3" t="s">
        <v>38</v>
      </c>
      <c r="J6" s="90"/>
      <c r="K6" s="90"/>
      <c r="L6" s="91">
        <f>0.25+0.25</f>
        <v>0.5</v>
      </c>
      <c r="M6" s="3"/>
    </row>
    <row r="7" spans="1:13" ht="28.9" customHeight="1" x14ac:dyDescent="0.25">
      <c r="A7" s="121">
        <v>6661</v>
      </c>
      <c r="B7" s="86" t="s">
        <v>1344</v>
      </c>
      <c r="C7" s="3"/>
      <c r="D7" s="87">
        <v>42248</v>
      </c>
      <c r="E7" s="87">
        <v>42256</v>
      </c>
      <c r="F7" s="88"/>
      <c r="G7" s="3" t="s">
        <v>1346</v>
      </c>
      <c r="H7" s="89" t="s">
        <v>52</v>
      </c>
      <c r="I7" s="3" t="s">
        <v>37</v>
      </c>
      <c r="J7" s="90">
        <v>6.94</v>
      </c>
      <c r="K7" s="90" t="s">
        <v>42</v>
      </c>
      <c r="L7" s="91">
        <v>0.5</v>
      </c>
      <c r="M7" s="3"/>
    </row>
    <row r="8" spans="1:13" ht="28.9" customHeight="1" x14ac:dyDescent="0.25">
      <c r="A8" s="82">
        <v>6662</v>
      </c>
      <c r="B8" s="86" t="s">
        <v>1345</v>
      </c>
      <c r="C8" s="3"/>
      <c r="D8" s="87">
        <v>42248</v>
      </c>
      <c r="E8" s="87">
        <v>42256</v>
      </c>
      <c r="F8" s="88"/>
      <c r="G8" s="3" t="s">
        <v>1347</v>
      </c>
      <c r="H8" s="89" t="s">
        <v>8</v>
      </c>
      <c r="I8" s="3" t="s">
        <v>37</v>
      </c>
      <c r="J8" s="90">
        <v>10.14</v>
      </c>
      <c r="K8" s="90" t="s">
        <v>42</v>
      </c>
      <c r="L8" s="91">
        <f>1.75+0.25</f>
        <v>2</v>
      </c>
      <c r="M8" s="3"/>
    </row>
    <row r="9" spans="1:13" ht="28.9" customHeight="1" x14ac:dyDescent="0.25">
      <c r="A9" s="83">
        <v>6663</v>
      </c>
      <c r="B9" s="86" t="s">
        <v>1352</v>
      </c>
      <c r="C9" s="3" t="s">
        <v>1353</v>
      </c>
      <c r="D9" s="87">
        <v>42249</v>
      </c>
      <c r="E9" s="87">
        <v>42257</v>
      </c>
      <c r="F9" s="88"/>
      <c r="G9" s="3" t="s">
        <v>1354</v>
      </c>
      <c r="H9" s="89"/>
      <c r="I9" s="3" t="s">
        <v>41</v>
      </c>
      <c r="J9" s="90"/>
      <c r="K9" s="90"/>
      <c r="L9" s="91">
        <v>1</v>
      </c>
      <c r="M9" s="3"/>
    </row>
    <row r="10" spans="1:13" ht="28.9" customHeight="1" x14ac:dyDescent="0.25">
      <c r="A10" s="81">
        <v>6664</v>
      </c>
      <c r="B10" s="86" t="s">
        <v>698</v>
      </c>
      <c r="C10" s="3"/>
      <c r="D10" s="87">
        <v>42249</v>
      </c>
      <c r="E10" s="87">
        <v>42257</v>
      </c>
      <c r="F10" s="88"/>
      <c r="G10" s="3" t="s">
        <v>1348</v>
      </c>
      <c r="H10" s="89" t="s">
        <v>52</v>
      </c>
      <c r="I10" s="3"/>
      <c r="J10" s="90"/>
      <c r="K10" s="90"/>
      <c r="L10" s="91"/>
      <c r="M10" s="3"/>
    </row>
    <row r="11" spans="1:13" ht="28.9" customHeight="1" x14ac:dyDescent="0.25">
      <c r="A11" s="82">
        <v>6665</v>
      </c>
      <c r="B11" s="86" t="s">
        <v>336</v>
      </c>
      <c r="C11" s="3" t="s">
        <v>785</v>
      </c>
      <c r="D11" s="87">
        <v>42249</v>
      </c>
      <c r="E11" s="87">
        <v>42257</v>
      </c>
      <c r="F11" s="88"/>
      <c r="G11" s="3" t="s">
        <v>1349</v>
      </c>
      <c r="H11" s="89" t="s">
        <v>24</v>
      </c>
      <c r="I11" s="3" t="s">
        <v>37</v>
      </c>
      <c r="J11" s="90"/>
      <c r="K11" s="90"/>
      <c r="L11" s="91">
        <f>2+0.5</f>
        <v>2.5</v>
      </c>
      <c r="M11" s="3"/>
    </row>
    <row r="12" spans="1:13" ht="28.9" customHeight="1" x14ac:dyDescent="0.25">
      <c r="A12" s="82">
        <v>6666</v>
      </c>
      <c r="B12" s="86" t="s">
        <v>64</v>
      </c>
      <c r="C12" s="3" t="s">
        <v>1350</v>
      </c>
      <c r="D12" s="87">
        <v>42249</v>
      </c>
      <c r="E12" s="87">
        <v>42290</v>
      </c>
      <c r="F12" s="88">
        <v>42279</v>
      </c>
      <c r="G12" s="3" t="s">
        <v>1351</v>
      </c>
      <c r="H12" s="89" t="s">
        <v>24</v>
      </c>
      <c r="I12" s="3" t="s">
        <v>37</v>
      </c>
      <c r="J12" s="90"/>
      <c r="K12" s="90"/>
      <c r="L12" s="91">
        <v>1</v>
      </c>
      <c r="M12" s="3"/>
    </row>
    <row r="13" spans="1:13" ht="28.9" customHeight="1" x14ac:dyDescent="0.25">
      <c r="A13" s="81">
        <v>6667</v>
      </c>
      <c r="B13" s="86" t="s">
        <v>1363</v>
      </c>
      <c r="C13" s="3" t="s">
        <v>1364</v>
      </c>
      <c r="D13" s="87">
        <v>42249</v>
      </c>
      <c r="E13" s="87">
        <v>42290</v>
      </c>
      <c r="F13" s="88">
        <v>42279</v>
      </c>
      <c r="G13" s="3" t="s">
        <v>1365</v>
      </c>
      <c r="H13" s="89" t="s">
        <v>52</v>
      </c>
      <c r="I13" s="3" t="s">
        <v>41</v>
      </c>
      <c r="J13" s="90"/>
      <c r="K13" s="90"/>
      <c r="L13" s="91"/>
      <c r="M13" s="3"/>
    </row>
    <row r="14" spans="1:13" ht="28.9" customHeight="1" x14ac:dyDescent="0.25">
      <c r="A14" s="121">
        <v>6668</v>
      </c>
      <c r="B14" s="86" t="s">
        <v>432</v>
      </c>
      <c r="C14" s="3" t="s">
        <v>1361</v>
      </c>
      <c r="D14" s="87">
        <v>42249</v>
      </c>
      <c r="E14" s="87">
        <v>42257</v>
      </c>
      <c r="F14" s="88"/>
      <c r="G14" s="3" t="s">
        <v>1362</v>
      </c>
      <c r="H14" s="89" t="s">
        <v>9</v>
      </c>
      <c r="I14" s="3" t="s">
        <v>37</v>
      </c>
      <c r="J14" s="90"/>
      <c r="K14" s="90"/>
      <c r="L14" s="91">
        <f>2+0.5</f>
        <v>2.5</v>
      </c>
      <c r="M14" s="3"/>
    </row>
    <row r="15" spans="1:13" ht="28.9" customHeight="1" x14ac:dyDescent="0.25">
      <c r="A15" s="81">
        <v>6669</v>
      </c>
      <c r="B15" s="86" t="s">
        <v>1358</v>
      </c>
      <c r="C15" s="3" t="s">
        <v>1359</v>
      </c>
      <c r="D15" s="87">
        <v>42248</v>
      </c>
      <c r="E15" s="87">
        <v>42256</v>
      </c>
      <c r="F15" s="88"/>
      <c r="G15" s="3" t="s">
        <v>1360</v>
      </c>
      <c r="H15" s="89" t="s">
        <v>52</v>
      </c>
      <c r="I15" s="3" t="s">
        <v>41</v>
      </c>
      <c r="J15" s="90"/>
      <c r="K15" s="90"/>
      <c r="L15" s="91">
        <v>1</v>
      </c>
      <c r="M15" s="3"/>
    </row>
    <row r="16" spans="1:13" ht="28.9" customHeight="1" x14ac:dyDescent="0.25">
      <c r="A16" s="81">
        <v>6670</v>
      </c>
      <c r="B16" s="86" t="s">
        <v>1355</v>
      </c>
      <c r="C16" s="3" t="s">
        <v>1356</v>
      </c>
      <c r="D16" s="87">
        <v>42250</v>
      </c>
      <c r="E16" s="87">
        <v>42258</v>
      </c>
      <c r="F16" s="88"/>
      <c r="G16" s="3" t="s">
        <v>1357</v>
      </c>
      <c r="H16" s="89" t="s">
        <v>34</v>
      </c>
      <c r="I16" s="3" t="s">
        <v>37</v>
      </c>
      <c r="J16" s="90"/>
      <c r="K16" s="90"/>
      <c r="L16" s="91">
        <f>3+0.75</f>
        <v>3.75</v>
      </c>
      <c r="M16" s="3"/>
    </row>
    <row r="17" spans="1:13" ht="28.9" customHeight="1" x14ac:dyDescent="0.25">
      <c r="A17" s="82">
        <v>6671</v>
      </c>
      <c r="B17" s="86" t="s">
        <v>1366</v>
      </c>
      <c r="C17" s="3"/>
      <c r="D17" s="87">
        <v>42250</v>
      </c>
      <c r="E17" s="87">
        <v>42290</v>
      </c>
      <c r="F17" s="88">
        <v>42279</v>
      </c>
      <c r="G17" s="3" t="s">
        <v>1367</v>
      </c>
      <c r="H17" s="89" t="s">
        <v>6</v>
      </c>
      <c r="I17" s="3" t="s">
        <v>41</v>
      </c>
      <c r="J17" s="90"/>
      <c r="K17" s="90"/>
      <c r="L17" s="91">
        <f>0.5+0.25</f>
        <v>0.75</v>
      </c>
      <c r="M17" s="3"/>
    </row>
    <row r="18" spans="1:13" ht="28.9" customHeight="1" x14ac:dyDescent="0.25">
      <c r="A18" s="81">
        <v>6672</v>
      </c>
      <c r="B18" s="86" t="s">
        <v>1368</v>
      </c>
      <c r="C18" s="3" t="s">
        <v>808</v>
      </c>
      <c r="D18" s="87">
        <v>42250</v>
      </c>
      <c r="E18" s="87">
        <v>42258</v>
      </c>
      <c r="F18" s="88"/>
      <c r="G18" s="3" t="s">
        <v>1369</v>
      </c>
      <c r="H18" s="89" t="s">
        <v>6</v>
      </c>
      <c r="I18" s="3" t="s">
        <v>37</v>
      </c>
      <c r="J18" s="90"/>
      <c r="K18" s="90"/>
      <c r="L18" s="91">
        <v>1</v>
      </c>
      <c r="M18" s="3"/>
    </row>
    <row r="19" spans="1:13" ht="28.9" customHeight="1" x14ac:dyDescent="0.25">
      <c r="A19" s="82">
        <v>6673</v>
      </c>
      <c r="B19" s="113" t="s">
        <v>732</v>
      </c>
      <c r="C19" s="31" t="s">
        <v>1370</v>
      </c>
      <c r="D19" s="114">
        <v>42251</v>
      </c>
      <c r="E19" s="114">
        <v>42291</v>
      </c>
      <c r="F19" s="115">
        <v>42282</v>
      </c>
      <c r="G19" s="31" t="s">
        <v>1371</v>
      </c>
      <c r="H19" s="116" t="s">
        <v>25</v>
      </c>
      <c r="I19" s="31" t="s">
        <v>38</v>
      </c>
      <c r="J19" s="117">
        <v>1058.75</v>
      </c>
      <c r="K19" s="117" t="s">
        <v>44</v>
      </c>
      <c r="L19" s="118"/>
      <c r="M19" s="31"/>
    </row>
    <row r="20" spans="1:13" ht="28.9" customHeight="1" x14ac:dyDescent="0.25">
      <c r="A20" s="83">
        <v>6674</v>
      </c>
      <c r="B20" s="86" t="s">
        <v>1372</v>
      </c>
      <c r="C20" s="3"/>
      <c r="D20" s="87">
        <v>42251</v>
      </c>
      <c r="E20" s="87">
        <v>42261</v>
      </c>
      <c r="F20" s="88"/>
      <c r="G20" s="3" t="s">
        <v>1373</v>
      </c>
      <c r="H20" s="89" t="s">
        <v>11</v>
      </c>
      <c r="I20" s="3"/>
      <c r="J20" s="90"/>
      <c r="K20" s="90"/>
      <c r="L20" s="91"/>
      <c r="M20" s="3"/>
    </row>
    <row r="21" spans="1:13" ht="28.9" customHeight="1" x14ac:dyDescent="0.25">
      <c r="A21" s="82">
        <v>6675</v>
      </c>
      <c r="B21" s="86" t="s">
        <v>1374</v>
      </c>
      <c r="C21" s="3"/>
      <c r="D21" s="87">
        <v>42251</v>
      </c>
      <c r="E21" s="87">
        <v>42261</v>
      </c>
      <c r="F21" s="88"/>
      <c r="G21" s="3" t="s">
        <v>1375</v>
      </c>
      <c r="H21" s="89" t="s">
        <v>24</v>
      </c>
      <c r="I21" s="3" t="s">
        <v>41</v>
      </c>
      <c r="J21" s="90"/>
      <c r="K21" s="90"/>
      <c r="L21" s="91">
        <f>1+0.25</f>
        <v>1.25</v>
      </c>
      <c r="M21" s="3"/>
    </row>
    <row r="22" spans="1:13" ht="28.9" customHeight="1" x14ac:dyDescent="0.25">
      <c r="A22" s="121">
        <v>6676</v>
      </c>
      <c r="B22" s="86" t="s">
        <v>1376</v>
      </c>
      <c r="C22" s="3"/>
      <c r="D22" s="87">
        <v>42248</v>
      </c>
      <c r="E22" s="87">
        <v>42255</v>
      </c>
      <c r="F22" s="88"/>
      <c r="G22" s="3" t="s">
        <v>1409</v>
      </c>
      <c r="H22" s="89" t="s">
        <v>22</v>
      </c>
      <c r="I22" s="3" t="s">
        <v>38</v>
      </c>
      <c r="J22" s="90"/>
      <c r="K22" s="90"/>
      <c r="L22" s="91">
        <v>0.5</v>
      </c>
      <c r="M22" s="3"/>
    </row>
    <row r="23" spans="1:13" ht="28.9" customHeight="1" x14ac:dyDescent="0.25">
      <c r="A23" s="82">
        <v>6677</v>
      </c>
      <c r="B23" s="86" t="s">
        <v>870</v>
      </c>
      <c r="C23" s="3" t="s">
        <v>1378</v>
      </c>
      <c r="D23" s="87">
        <v>42251</v>
      </c>
      <c r="E23" s="87">
        <v>42261</v>
      </c>
      <c r="F23" s="88"/>
      <c r="G23" s="3" t="s">
        <v>1408</v>
      </c>
      <c r="H23" s="89" t="s">
        <v>23</v>
      </c>
      <c r="I23" s="3" t="s">
        <v>39</v>
      </c>
      <c r="J23" s="90">
        <v>72.2</v>
      </c>
      <c r="K23" s="90" t="s">
        <v>42</v>
      </c>
      <c r="L23" s="91">
        <f>1+0.25</f>
        <v>1.25</v>
      </c>
      <c r="M23" s="3">
        <v>0.5</v>
      </c>
    </row>
    <row r="24" spans="1:13" ht="28.9" customHeight="1" x14ac:dyDescent="0.25">
      <c r="A24" s="83">
        <v>6678</v>
      </c>
      <c r="B24" s="86" t="s">
        <v>1377</v>
      </c>
      <c r="C24" s="3" t="s">
        <v>1380</v>
      </c>
      <c r="D24" s="87">
        <v>42251</v>
      </c>
      <c r="E24" s="87">
        <v>42291</v>
      </c>
      <c r="F24" s="88">
        <v>42282</v>
      </c>
      <c r="G24" s="3" t="s">
        <v>1379</v>
      </c>
      <c r="H24" s="89" t="s">
        <v>23</v>
      </c>
      <c r="I24" s="3" t="s">
        <v>39</v>
      </c>
      <c r="J24" s="90">
        <v>10.34</v>
      </c>
      <c r="K24" s="90" t="s">
        <v>43</v>
      </c>
      <c r="L24" s="91">
        <f>10+0.75</f>
        <v>10.75</v>
      </c>
      <c r="M24" s="3"/>
    </row>
    <row r="25" spans="1:13" ht="28.9" customHeight="1" x14ac:dyDescent="0.25">
      <c r="A25" s="83">
        <v>6679</v>
      </c>
      <c r="B25" s="86" t="s">
        <v>282</v>
      </c>
      <c r="C25" s="3"/>
      <c r="D25" s="87">
        <v>42251</v>
      </c>
      <c r="E25" s="87">
        <v>42261</v>
      </c>
      <c r="F25" s="88"/>
      <c r="G25" s="3" t="s">
        <v>1381</v>
      </c>
      <c r="H25" s="89" t="s">
        <v>22</v>
      </c>
      <c r="I25" s="3" t="s">
        <v>40</v>
      </c>
      <c r="J25" s="90"/>
      <c r="K25" s="90"/>
      <c r="L25" s="91">
        <v>1</v>
      </c>
      <c r="M25" s="3"/>
    </row>
    <row r="26" spans="1:13" ht="28.9" customHeight="1" x14ac:dyDescent="0.25">
      <c r="A26" s="121">
        <v>6680</v>
      </c>
      <c r="B26" s="86" t="s">
        <v>1382</v>
      </c>
      <c r="C26" s="3" t="s">
        <v>1383</v>
      </c>
      <c r="D26" s="87">
        <v>42255</v>
      </c>
      <c r="E26" s="87">
        <v>42292</v>
      </c>
      <c r="F26" s="88">
        <v>42282</v>
      </c>
      <c r="G26" s="3" t="s">
        <v>1384</v>
      </c>
      <c r="H26" s="89" t="s">
        <v>12</v>
      </c>
      <c r="I26" s="3" t="s">
        <v>39</v>
      </c>
      <c r="J26" s="90">
        <v>8.0399999999999991</v>
      </c>
      <c r="K26" s="90" t="s">
        <v>43</v>
      </c>
      <c r="L26" s="91">
        <f>1+1+2</f>
        <v>4</v>
      </c>
      <c r="M26" s="3"/>
    </row>
    <row r="27" spans="1:13" ht="28.9" customHeight="1" x14ac:dyDescent="0.25">
      <c r="A27" s="121">
        <v>6681</v>
      </c>
      <c r="B27" s="86" t="s">
        <v>1389</v>
      </c>
      <c r="C27" s="3"/>
      <c r="D27" s="87">
        <v>42255</v>
      </c>
      <c r="E27" s="87">
        <v>42262</v>
      </c>
      <c r="F27" s="88"/>
      <c r="G27" s="3" t="s">
        <v>1390</v>
      </c>
      <c r="H27" s="89" t="s">
        <v>52</v>
      </c>
      <c r="I27" s="3" t="s">
        <v>37</v>
      </c>
      <c r="J27" s="90"/>
      <c r="K27" s="90"/>
      <c r="L27" s="91">
        <v>0.5</v>
      </c>
      <c r="M27" s="3"/>
    </row>
    <row r="28" spans="1:13" ht="28.9" customHeight="1" x14ac:dyDescent="0.25">
      <c r="A28" s="121">
        <v>6682</v>
      </c>
      <c r="B28" s="86" t="s">
        <v>1385</v>
      </c>
      <c r="C28" s="3" t="s">
        <v>1386</v>
      </c>
      <c r="D28" s="87">
        <v>42255</v>
      </c>
      <c r="E28" s="87">
        <v>42262</v>
      </c>
      <c r="F28" s="88"/>
      <c r="G28" s="3" t="s">
        <v>1387</v>
      </c>
      <c r="H28" s="89" t="s">
        <v>6</v>
      </c>
      <c r="I28" s="3"/>
      <c r="J28" s="90"/>
      <c r="K28" s="90"/>
      <c r="L28" s="91"/>
      <c r="M28" s="3"/>
    </row>
    <row r="29" spans="1:13" ht="28.9" customHeight="1" x14ac:dyDescent="0.25">
      <c r="A29" s="82">
        <v>6683</v>
      </c>
      <c r="B29" s="86" t="s">
        <v>1283</v>
      </c>
      <c r="C29" s="3"/>
      <c r="D29" s="87">
        <v>42255</v>
      </c>
      <c r="E29" s="87">
        <v>42262</v>
      </c>
      <c r="F29" s="88"/>
      <c r="G29" s="3" t="s">
        <v>1388</v>
      </c>
      <c r="H29" s="89" t="s">
        <v>23</v>
      </c>
      <c r="I29" s="3" t="s">
        <v>37</v>
      </c>
      <c r="J29" s="90"/>
      <c r="K29" s="90"/>
      <c r="L29" s="91">
        <v>0.25</v>
      </c>
      <c r="M29" s="3"/>
    </row>
    <row r="30" spans="1:13" ht="28.9" customHeight="1" x14ac:dyDescent="0.25">
      <c r="A30" s="82">
        <v>6684</v>
      </c>
      <c r="B30" s="86" t="s">
        <v>633</v>
      </c>
      <c r="C30" s="3" t="s">
        <v>1391</v>
      </c>
      <c r="D30" s="87">
        <v>42255</v>
      </c>
      <c r="E30" s="87">
        <v>42292</v>
      </c>
      <c r="F30" s="88">
        <v>42282</v>
      </c>
      <c r="G30" s="3" t="s">
        <v>1392</v>
      </c>
      <c r="H30" s="89" t="s">
        <v>22</v>
      </c>
      <c r="I30" s="3" t="s">
        <v>39</v>
      </c>
      <c r="J30" s="90" t="s">
        <v>1908</v>
      </c>
      <c r="K30" s="90" t="s">
        <v>42</v>
      </c>
      <c r="L30" s="91">
        <f>3.5+1+0.75</f>
        <v>5.25</v>
      </c>
      <c r="M30" s="3"/>
    </row>
    <row r="31" spans="1:13" ht="28.9" customHeight="1" x14ac:dyDescent="0.25">
      <c r="A31" s="83">
        <v>6685</v>
      </c>
      <c r="B31" s="86" t="s">
        <v>1393</v>
      </c>
      <c r="C31" s="3"/>
      <c r="D31" s="87">
        <v>42255</v>
      </c>
      <c r="E31" s="87">
        <v>42262</v>
      </c>
      <c r="F31" s="88"/>
      <c r="G31" s="3" t="s">
        <v>1394</v>
      </c>
      <c r="H31" s="89" t="s">
        <v>5</v>
      </c>
      <c r="I31" s="3" t="s">
        <v>37</v>
      </c>
      <c r="J31" s="90">
        <v>20.7</v>
      </c>
      <c r="K31" s="90" t="s">
        <v>42</v>
      </c>
      <c r="L31" s="91">
        <f>3+0.5</f>
        <v>3.5</v>
      </c>
      <c r="M31" s="3"/>
    </row>
    <row r="32" spans="1:13" ht="28.9" customHeight="1" x14ac:dyDescent="0.25">
      <c r="A32" s="82">
        <v>6686</v>
      </c>
      <c r="B32" s="86" t="s">
        <v>1395</v>
      </c>
      <c r="C32" s="3" t="s">
        <v>1396</v>
      </c>
      <c r="D32" s="87">
        <v>42255</v>
      </c>
      <c r="E32" s="87">
        <v>42292</v>
      </c>
      <c r="F32" s="88">
        <v>42282</v>
      </c>
      <c r="G32" s="3" t="s">
        <v>1397</v>
      </c>
      <c r="H32" s="89" t="s">
        <v>6</v>
      </c>
      <c r="I32" s="3" t="s">
        <v>39</v>
      </c>
      <c r="J32" s="90">
        <v>66.95</v>
      </c>
      <c r="K32" s="90" t="s">
        <v>42</v>
      </c>
      <c r="L32" s="91">
        <f>3+4+0.75</f>
        <v>7.75</v>
      </c>
      <c r="M32" s="3"/>
    </row>
    <row r="33" spans="1:14" ht="28.9" customHeight="1" x14ac:dyDescent="0.25">
      <c r="A33" s="81">
        <v>6687</v>
      </c>
      <c r="B33" s="86" t="s">
        <v>1127</v>
      </c>
      <c r="C33" s="3"/>
      <c r="D33" s="87">
        <v>42255</v>
      </c>
      <c r="E33" s="87">
        <v>42262</v>
      </c>
      <c r="F33" s="88"/>
      <c r="G33" s="3" t="s">
        <v>1398</v>
      </c>
      <c r="H33" s="89" t="s">
        <v>23</v>
      </c>
      <c r="I33" s="3" t="s">
        <v>39</v>
      </c>
      <c r="J33" s="90">
        <v>29.43</v>
      </c>
      <c r="K33" s="90" t="s">
        <v>43</v>
      </c>
      <c r="L33" s="91">
        <f>2.5+0.25</f>
        <v>2.75</v>
      </c>
      <c r="M33" s="3"/>
    </row>
    <row r="34" spans="1:14" ht="28.9" customHeight="1" x14ac:dyDescent="0.25">
      <c r="A34" s="83">
        <v>6688</v>
      </c>
      <c r="B34" s="86" t="s">
        <v>1399</v>
      </c>
      <c r="C34" s="3" t="s">
        <v>808</v>
      </c>
      <c r="D34" s="87">
        <v>42256</v>
      </c>
      <c r="E34" s="87">
        <v>42293</v>
      </c>
      <c r="F34" s="88">
        <v>42283</v>
      </c>
      <c r="G34" s="3" t="s">
        <v>1400</v>
      </c>
      <c r="H34" s="89" t="s">
        <v>6</v>
      </c>
      <c r="I34" s="3" t="s">
        <v>41</v>
      </c>
      <c r="J34" s="90"/>
      <c r="K34" s="90"/>
      <c r="L34" s="91">
        <f>1.5+0.25</f>
        <v>1.75</v>
      </c>
      <c r="M34" s="3"/>
      <c r="N34" s="122"/>
    </row>
    <row r="35" spans="1:14" ht="28.9" customHeight="1" x14ac:dyDescent="0.25">
      <c r="A35" s="83">
        <v>6689</v>
      </c>
      <c r="B35" s="86" t="s">
        <v>440</v>
      </c>
      <c r="C35" s="3" t="s">
        <v>1401</v>
      </c>
      <c r="D35" s="87">
        <v>42256</v>
      </c>
      <c r="E35" s="87">
        <v>42293</v>
      </c>
      <c r="F35" s="88">
        <v>42283</v>
      </c>
      <c r="G35" s="3" t="s">
        <v>1402</v>
      </c>
      <c r="H35" s="89" t="s">
        <v>6</v>
      </c>
      <c r="I35" s="3" t="s">
        <v>39</v>
      </c>
      <c r="J35" s="90">
        <v>10.14</v>
      </c>
      <c r="K35" s="90" t="s">
        <v>42</v>
      </c>
      <c r="L35" s="91"/>
      <c r="M35" s="3"/>
    </row>
    <row r="36" spans="1:14" ht="28.9" customHeight="1" x14ac:dyDescent="0.25">
      <c r="A36" s="81">
        <v>6690</v>
      </c>
      <c r="B36" s="86" t="s">
        <v>440</v>
      </c>
      <c r="C36" s="3" t="s">
        <v>1401</v>
      </c>
      <c r="D36" s="87">
        <v>42256</v>
      </c>
      <c r="E36" s="87">
        <v>42263</v>
      </c>
      <c r="F36" s="88"/>
      <c r="G36" s="3" t="s">
        <v>1403</v>
      </c>
      <c r="H36" s="89" t="s">
        <v>25</v>
      </c>
      <c r="I36" s="3" t="s">
        <v>39</v>
      </c>
      <c r="J36" s="90">
        <v>10.14</v>
      </c>
      <c r="K36" s="90" t="s">
        <v>42</v>
      </c>
      <c r="L36" s="91">
        <f>1.25+0.25</f>
        <v>1.5</v>
      </c>
      <c r="M36" s="3"/>
    </row>
    <row r="37" spans="1:14" ht="28.9" customHeight="1" x14ac:dyDescent="0.25">
      <c r="A37" s="82">
        <v>6691</v>
      </c>
      <c r="B37" s="86" t="s">
        <v>440</v>
      </c>
      <c r="C37" s="3" t="s">
        <v>1401</v>
      </c>
      <c r="D37" s="87">
        <v>42257</v>
      </c>
      <c r="E37" s="87">
        <v>42264</v>
      </c>
      <c r="F37" s="88"/>
      <c r="G37" s="3" t="s">
        <v>1406</v>
      </c>
      <c r="H37" s="89" t="s">
        <v>23</v>
      </c>
      <c r="I37" s="3" t="s">
        <v>37</v>
      </c>
      <c r="J37" s="90"/>
      <c r="K37" s="90"/>
      <c r="L37" s="91">
        <v>0.5</v>
      </c>
      <c r="M37" s="3"/>
    </row>
    <row r="38" spans="1:14" ht="28.9" customHeight="1" x14ac:dyDescent="0.25">
      <c r="A38" s="83">
        <v>6692</v>
      </c>
      <c r="B38" s="86" t="s">
        <v>1404</v>
      </c>
      <c r="C38" s="3"/>
      <c r="D38" s="87">
        <v>42257</v>
      </c>
      <c r="E38" s="87">
        <v>42264</v>
      </c>
      <c r="F38" s="88"/>
      <c r="G38" s="3" t="s">
        <v>1405</v>
      </c>
      <c r="H38" s="89" t="s">
        <v>52</v>
      </c>
      <c r="I38" s="3" t="s">
        <v>41</v>
      </c>
      <c r="J38" s="90"/>
      <c r="K38" s="90"/>
      <c r="L38" s="91">
        <v>0.5</v>
      </c>
      <c r="M38" s="3"/>
    </row>
    <row r="39" spans="1:14" ht="28.9" customHeight="1" x14ac:dyDescent="0.25">
      <c r="A39" s="82">
        <v>6693</v>
      </c>
      <c r="B39" s="86" t="s">
        <v>870</v>
      </c>
      <c r="C39" s="3" t="s">
        <v>1378</v>
      </c>
      <c r="D39" s="87">
        <v>42257</v>
      </c>
      <c r="E39" s="87">
        <v>42264</v>
      </c>
      <c r="F39" s="88"/>
      <c r="G39" s="3" t="s">
        <v>1407</v>
      </c>
      <c r="H39" s="89" t="s">
        <v>23</v>
      </c>
      <c r="I39" s="3" t="s">
        <v>37</v>
      </c>
      <c r="J39" s="90">
        <v>8.64</v>
      </c>
      <c r="K39" s="90" t="s">
        <v>42</v>
      </c>
      <c r="L39" s="91">
        <f>0.5+0.25</f>
        <v>0.75</v>
      </c>
      <c r="M39" s="3"/>
    </row>
    <row r="40" spans="1:14" ht="28.9" customHeight="1" x14ac:dyDescent="0.25">
      <c r="A40" s="82">
        <v>6694</v>
      </c>
      <c r="B40" s="86" t="s">
        <v>393</v>
      </c>
      <c r="C40" s="3" t="s">
        <v>397</v>
      </c>
      <c r="D40" s="87">
        <v>42257</v>
      </c>
      <c r="E40" s="87">
        <v>42264</v>
      </c>
      <c r="F40" s="88"/>
      <c r="G40" s="3" t="s">
        <v>1410</v>
      </c>
      <c r="H40" s="89" t="s">
        <v>8</v>
      </c>
      <c r="I40" s="3" t="s">
        <v>37</v>
      </c>
      <c r="J40" s="90"/>
      <c r="K40" s="90"/>
      <c r="L40" s="91">
        <f>0.75+0.25</f>
        <v>1</v>
      </c>
      <c r="M40" s="3"/>
    </row>
    <row r="41" spans="1:14" ht="28.9" customHeight="1" x14ac:dyDescent="0.25">
      <c r="A41" s="83">
        <v>6695</v>
      </c>
      <c r="B41" s="86" t="s">
        <v>1030</v>
      </c>
      <c r="C41" s="3" t="s">
        <v>808</v>
      </c>
      <c r="D41" s="87">
        <v>42257</v>
      </c>
      <c r="E41" s="87">
        <v>42264</v>
      </c>
      <c r="F41" s="88"/>
      <c r="G41" s="3" t="s">
        <v>1411</v>
      </c>
      <c r="H41" s="89" t="s">
        <v>6</v>
      </c>
      <c r="I41" s="3" t="s">
        <v>41</v>
      </c>
      <c r="J41" s="90"/>
      <c r="K41" s="90"/>
      <c r="L41" s="91">
        <v>1</v>
      </c>
      <c r="M41" s="3"/>
    </row>
    <row r="42" spans="1:14" ht="28.9" customHeight="1" x14ac:dyDescent="0.25">
      <c r="A42" s="83">
        <v>6696</v>
      </c>
      <c r="B42" s="86" t="s">
        <v>1030</v>
      </c>
      <c r="C42" s="3" t="s">
        <v>808</v>
      </c>
      <c r="D42" s="87">
        <v>42257</v>
      </c>
      <c r="E42" s="87">
        <v>42264</v>
      </c>
      <c r="F42" s="88"/>
      <c r="G42" s="3" t="s">
        <v>1412</v>
      </c>
      <c r="H42" s="89" t="s">
        <v>6</v>
      </c>
      <c r="I42" s="3" t="s">
        <v>37</v>
      </c>
      <c r="J42" s="90"/>
      <c r="K42" s="90"/>
      <c r="L42" s="91">
        <v>1</v>
      </c>
      <c r="M42" s="3"/>
    </row>
    <row r="43" spans="1:14" ht="28.9" customHeight="1" x14ac:dyDescent="0.25">
      <c r="A43" s="81">
        <v>6697</v>
      </c>
      <c r="B43" s="86" t="s">
        <v>1414</v>
      </c>
      <c r="C43" s="3" t="s">
        <v>1415</v>
      </c>
      <c r="D43" s="87">
        <v>42258</v>
      </c>
      <c r="E43" s="87">
        <v>42296</v>
      </c>
      <c r="F43" s="88">
        <v>42286</v>
      </c>
      <c r="G43" s="3" t="s">
        <v>1470</v>
      </c>
      <c r="H43" s="89" t="s">
        <v>22</v>
      </c>
      <c r="I43" s="3" t="s">
        <v>39</v>
      </c>
      <c r="J43" s="90"/>
      <c r="K43" s="90"/>
      <c r="L43" s="91">
        <f>1+0.5</f>
        <v>1.5</v>
      </c>
      <c r="M43" s="3"/>
    </row>
    <row r="44" spans="1:14" ht="28.9" customHeight="1" x14ac:dyDescent="0.25">
      <c r="A44" s="81">
        <v>6698</v>
      </c>
      <c r="B44" s="86" t="s">
        <v>1204</v>
      </c>
      <c r="C44" s="3"/>
      <c r="D44" s="87">
        <v>42257</v>
      </c>
      <c r="E44" s="87">
        <v>42264</v>
      </c>
      <c r="F44" s="88"/>
      <c r="G44" s="3" t="s">
        <v>1413</v>
      </c>
      <c r="H44" s="89" t="s">
        <v>6</v>
      </c>
      <c r="I44" s="3" t="s">
        <v>37</v>
      </c>
      <c r="J44" s="90">
        <v>10.34</v>
      </c>
      <c r="K44" s="90" t="s">
        <v>42</v>
      </c>
      <c r="L44" s="91">
        <v>0.5</v>
      </c>
      <c r="M44" s="3"/>
    </row>
    <row r="45" spans="1:14" ht="28.9" customHeight="1" x14ac:dyDescent="0.25">
      <c r="A45" s="121">
        <v>6699</v>
      </c>
      <c r="B45" s="86" t="s">
        <v>1416</v>
      </c>
      <c r="C45" s="3"/>
      <c r="D45" s="87">
        <v>42258</v>
      </c>
      <c r="E45" s="87">
        <v>42265</v>
      </c>
      <c r="F45" s="88"/>
      <c r="G45" s="3" t="s">
        <v>1417</v>
      </c>
      <c r="H45" s="89" t="s">
        <v>52</v>
      </c>
      <c r="I45" s="3" t="s">
        <v>41</v>
      </c>
      <c r="J45" s="90"/>
      <c r="K45" s="90"/>
      <c r="L45" s="91">
        <v>0.25</v>
      </c>
      <c r="M45" s="3"/>
      <c r="N45" s="73" t="s">
        <v>1017</v>
      </c>
    </row>
    <row r="46" spans="1:14" ht="28.9" customHeight="1" x14ac:dyDescent="0.25">
      <c r="A46" s="82">
        <v>6700</v>
      </c>
      <c r="B46" s="113" t="s">
        <v>1418</v>
      </c>
      <c r="C46" s="31"/>
      <c r="D46" s="114">
        <v>42258</v>
      </c>
      <c r="E46" s="114">
        <v>42296</v>
      </c>
      <c r="F46" s="115">
        <v>42286</v>
      </c>
      <c r="G46" s="31" t="s">
        <v>1419</v>
      </c>
      <c r="H46" s="116" t="s">
        <v>6</v>
      </c>
      <c r="I46" s="31" t="s">
        <v>38</v>
      </c>
      <c r="J46" s="117">
        <v>3331</v>
      </c>
      <c r="K46" s="117" t="s">
        <v>44</v>
      </c>
      <c r="L46" s="118"/>
      <c r="M46" s="31"/>
      <c r="N46" s="73"/>
    </row>
    <row r="47" spans="1:14" ht="28.9" customHeight="1" x14ac:dyDescent="0.25">
      <c r="A47" s="83">
        <v>6701</v>
      </c>
      <c r="B47" s="86" t="s">
        <v>1372</v>
      </c>
      <c r="C47" s="3"/>
      <c r="D47" s="87">
        <v>42258</v>
      </c>
      <c r="E47" s="87">
        <v>42265</v>
      </c>
      <c r="F47" s="88"/>
      <c r="G47" s="3" t="s">
        <v>1420</v>
      </c>
      <c r="H47" s="89" t="s">
        <v>6</v>
      </c>
      <c r="I47" s="3"/>
      <c r="J47" s="90"/>
      <c r="K47" s="90"/>
      <c r="L47" s="91"/>
      <c r="M47" s="3"/>
      <c r="N47" s="73"/>
    </row>
    <row r="48" spans="1:14" ht="28.9" customHeight="1" x14ac:dyDescent="0.25">
      <c r="A48" s="81">
        <v>6702</v>
      </c>
      <c r="B48" s="86" t="s">
        <v>447</v>
      </c>
      <c r="C48" s="3"/>
      <c r="D48" s="87">
        <v>42261</v>
      </c>
      <c r="E48" s="87">
        <v>42268</v>
      </c>
      <c r="F48" s="88"/>
      <c r="G48" s="3" t="s">
        <v>1421</v>
      </c>
      <c r="H48" s="89" t="s">
        <v>23</v>
      </c>
      <c r="I48" s="3" t="s">
        <v>37</v>
      </c>
      <c r="J48" s="90">
        <v>3.54</v>
      </c>
      <c r="K48" s="90" t="s">
        <v>44</v>
      </c>
      <c r="L48" s="91">
        <f>0.5+0.25</f>
        <v>0.75</v>
      </c>
      <c r="M48" s="3"/>
      <c r="N48" s="123"/>
    </row>
    <row r="49" spans="1:14" ht="28.9" customHeight="1" x14ac:dyDescent="0.25">
      <c r="A49" s="82">
        <v>6703</v>
      </c>
      <c r="B49" s="86" t="s">
        <v>1422</v>
      </c>
      <c r="C49" s="3" t="s">
        <v>1422</v>
      </c>
      <c r="D49" s="87">
        <v>42261</v>
      </c>
      <c r="E49" s="87">
        <v>42298</v>
      </c>
      <c r="F49" s="88">
        <v>42290</v>
      </c>
      <c r="G49" s="3" t="s">
        <v>1423</v>
      </c>
      <c r="H49" s="89" t="s">
        <v>52</v>
      </c>
      <c r="I49" s="3" t="s">
        <v>39</v>
      </c>
      <c r="J49" s="90">
        <v>10.14</v>
      </c>
      <c r="K49" s="90" t="s">
        <v>43</v>
      </c>
      <c r="L49" s="91"/>
      <c r="M49" s="3"/>
      <c r="N49" s="123"/>
    </row>
    <row r="50" spans="1:14" ht="28.9" customHeight="1" x14ac:dyDescent="0.25">
      <c r="A50" s="82">
        <v>6704</v>
      </c>
      <c r="B50" s="86" t="s">
        <v>1424</v>
      </c>
      <c r="C50" s="3" t="s">
        <v>1425</v>
      </c>
      <c r="D50" s="87">
        <v>42261</v>
      </c>
      <c r="E50" s="87">
        <v>42298</v>
      </c>
      <c r="F50" s="88">
        <v>42290</v>
      </c>
      <c r="G50" s="3" t="s">
        <v>1426</v>
      </c>
      <c r="H50" s="89" t="s">
        <v>6</v>
      </c>
      <c r="I50" s="3" t="s">
        <v>39</v>
      </c>
      <c r="J50" s="90">
        <v>3.54</v>
      </c>
      <c r="K50" s="90" t="s">
        <v>42</v>
      </c>
      <c r="L50" s="91">
        <f>1+0.25</f>
        <v>1.25</v>
      </c>
      <c r="M50" s="3"/>
      <c r="N50" s="123"/>
    </row>
    <row r="51" spans="1:14" ht="28.9" customHeight="1" x14ac:dyDescent="0.25">
      <c r="A51" s="83">
        <v>6705</v>
      </c>
      <c r="B51" s="86" t="s">
        <v>1427</v>
      </c>
      <c r="C51" s="3" t="s">
        <v>808</v>
      </c>
      <c r="D51" s="87">
        <v>42261</v>
      </c>
      <c r="E51" s="87">
        <v>42268</v>
      </c>
      <c r="F51" s="88"/>
      <c r="G51" s="3" t="s">
        <v>1428</v>
      </c>
      <c r="H51" s="89" t="s">
        <v>23</v>
      </c>
      <c r="I51" s="3" t="s">
        <v>41</v>
      </c>
      <c r="J51" s="90"/>
      <c r="K51" s="90"/>
      <c r="L51" s="91">
        <f>1.5+0.25</f>
        <v>1.75</v>
      </c>
      <c r="M51" s="3"/>
      <c r="N51" s="123"/>
    </row>
    <row r="52" spans="1:14" ht="28.9" customHeight="1" x14ac:dyDescent="0.25">
      <c r="A52" s="81">
        <v>6706</v>
      </c>
      <c r="B52" s="86" t="s">
        <v>1429</v>
      </c>
      <c r="C52" s="3" t="s">
        <v>1430</v>
      </c>
      <c r="D52" s="87">
        <v>42262</v>
      </c>
      <c r="E52" s="87">
        <v>42269</v>
      </c>
      <c r="F52" s="88"/>
      <c r="G52" s="3" t="s">
        <v>1431</v>
      </c>
      <c r="H52" s="89" t="s">
        <v>52</v>
      </c>
      <c r="I52" s="3" t="s">
        <v>39</v>
      </c>
      <c r="J52" s="90"/>
      <c r="K52" s="90"/>
      <c r="L52" s="91">
        <v>1</v>
      </c>
      <c r="M52" s="3"/>
      <c r="N52" s="122"/>
    </row>
    <row r="53" spans="1:14" ht="28.9" customHeight="1" x14ac:dyDescent="0.25">
      <c r="A53" s="83">
        <v>6707</v>
      </c>
      <c r="B53" s="86" t="s">
        <v>1432</v>
      </c>
      <c r="C53" s="3" t="s">
        <v>1433</v>
      </c>
      <c r="D53" s="87">
        <v>42262</v>
      </c>
      <c r="E53" s="87">
        <v>42299</v>
      </c>
      <c r="F53" s="88">
        <v>42290</v>
      </c>
      <c r="G53" s="3" t="s">
        <v>1434</v>
      </c>
      <c r="H53" s="89" t="s">
        <v>11</v>
      </c>
      <c r="I53" s="3" t="s">
        <v>41</v>
      </c>
      <c r="J53" s="90"/>
      <c r="K53" s="90"/>
      <c r="L53" s="91">
        <f>0.5+1.5+0.5+0.5+2+0+0.25+2+0+0.75</f>
        <v>8</v>
      </c>
      <c r="M53" s="3"/>
    </row>
    <row r="54" spans="1:14" ht="28.9" customHeight="1" x14ac:dyDescent="0.25">
      <c r="A54" s="82">
        <v>6708</v>
      </c>
      <c r="B54" s="86" t="s">
        <v>716</v>
      </c>
      <c r="C54" s="3" t="s">
        <v>1437</v>
      </c>
      <c r="D54" s="87">
        <v>42263</v>
      </c>
      <c r="E54" s="87">
        <v>42270</v>
      </c>
      <c r="F54" s="88"/>
      <c r="G54" s="3" t="s">
        <v>1438</v>
      </c>
      <c r="H54" s="89" t="s">
        <v>31</v>
      </c>
      <c r="I54" s="3" t="s">
        <v>40</v>
      </c>
      <c r="J54" s="90"/>
      <c r="K54" s="90"/>
      <c r="L54" s="91"/>
      <c r="M54" s="3"/>
    </row>
    <row r="55" spans="1:14" ht="28.9" customHeight="1" x14ac:dyDescent="0.25">
      <c r="A55" s="121">
        <v>6709</v>
      </c>
      <c r="B55" s="86" t="s">
        <v>1435</v>
      </c>
      <c r="C55" s="3" t="s">
        <v>1306</v>
      </c>
      <c r="D55" s="87">
        <v>42263</v>
      </c>
      <c r="E55" s="87">
        <v>42300</v>
      </c>
      <c r="F55" s="88">
        <v>42290</v>
      </c>
      <c r="G55" s="3" t="s">
        <v>1436</v>
      </c>
      <c r="H55" s="89" t="s">
        <v>52</v>
      </c>
      <c r="I55" s="3" t="s">
        <v>39</v>
      </c>
      <c r="J55" s="90">
        <v>13.99</v>
      </c>
      <c r="K55" s="90" t="s">
        <v>42</v>
      </c>
      <c r="L55" s="91">
        <f>1+0.5</f>
        <v>1.5</v>
      </c>
      <c r="M55" s="3">
        <v>0.75</v>
      </c>
    </row>
    <row r="56" spans="1:14" ht="28.9" customHeight="1" x14ac:dyDescent="0.25">
      <c r="A56" s="121">
        <v>6710</v>
      </c>
      <c r="B56" s="86" t="s">
        <v>1440</v>
      </c>
      <c r="C56" s="3"/>
      <c r="D56" s="87">
        <v>42264</v>
      </c>
      <c r="E56" s="87">
        <v>42271</v>
      </c>
      <c r="F56" s="88"/>
      <c r="G56" s="3" t="s">
        <v>1441</v>
      </c>
      <c r="H56" s="89" t="s">
        <v>52</v>
      </c>
      <c r="I56" s="3" t="s">
        <v>39</v>
      </c>
      <c r="J56" s="90"/>
      <c r="K56" s="90"/>
      <c r="L56" s="91">
        <f>0.25+0.25</f>
        <v>0.5</v>
      </c>
      <c r="M56" s="3"/>
    </row>
    <row r="57" spans="1:14" ht="28.9" customHeight="1" x14ac:dyDescent="0.25">
      <c r="A57" s="83">
        <v>6711</v>
      </c>
      <c r="B57" s="86" t="s">
        <v>440</v>
      </c>
      <c r="C57" s="3" t="s">
        <v>1401</v>
      </c>
      <c r="D57" s="87">
        <v>42264</v>
      </c>
      <c r="E57" s="87">
        <v>42271</v>
      </c>
      <c r="F57" s="88"/>
      <c r="G57" s="3" t="s">
        <v>1442</v>
      </c>
      <c r="H57" s="89" t="s">
        <v>9</v>
      </c>
      <c r="I57" s="3" t="s">
        <v>39</v>
      </c>
      <c r="J57" s="90"/>
      <c r="K57" s="90"/>
      <c r="L57" s="91">
        <f>1+0.25</f>
        <v>1.25</v>
      </c>
      <c r="M57" s="3"/>
    </row>
    <row r="58" spans="1:14" ht="28.9" customHeight="1" x14ac:dyDescent="0.25">
      <c r="A58" s="82">
        <v>6712</v>
      </c>
      <c r="B58" s="86" t="s">
        <v>1443</v>
      </c>
      <c r="C58" s="3"/>
      <c r="D58" s="87">
        <v>42264</v>
      </c>
      <c r="E58" s="87">
        <v>42271</v>
      </c>
      <c r="F58" s="88"/>
      <c r="G58" s="3" t="s">
        <v>1444</v>
      </c>
      <c r="H58" s="89" t="s">
        <v>52</v>
      </c>
      <c r="I58" s="3" t="s">
        <v>41</v>
      </c>
      <c r="J58" s="90"/>
      <c r="K58" s="90"/>
      <c r="L58" s="91">
        <f>0.25+0.25</f>
        <v>0.5</v>
      </c>
      <c r="M58" s="3"/>
    </row>
    <row r="59" spans="1:14" ht="28.9" customHeight="1" x14ac:dyDescent="0.25">
      <c r="A59" s="121">
        <v>6713</v>
      </c>
      <c r="B59" s="86" t="s">
        <v>1445</v>
      </c>
      <c r="C59" s="3" t="s">
        <v>1446</v>
      </c>
      <c r="D59" s="87">
        <v>42264</v>
      </c>
      <c r="E59" s="87">
        <v>42271</v>
      </c>
      <c r="F59" s="88"/>
      <c r="G59" s="3" t="s">
        <v>1447</v>
      </c>
      <c r="H59" s="89" t="s">
        <v>27</v>
      </c>
      <c r="I59" s="3"/>
      <c r="J59" s="90"/>
      <c r="K59" s="90"/>
      <c r="L59" s="91">
        <v>0.25</v>
      </c>
      <c r="M59" s="3"/>
    </row>
    <row r="60" spans="1:14" ht="28.9" customHeight="1" x14ac:dyDescent="0.25">
      <c r="A60" s="83">
        <v>6714</v>
      </c>
      <c r="B60" s="86" t="s">
        <v>1448</v>
      </c>
      <c r="C60" s="3"/>
      <c r="D60" s="87">
        <v>42263</v>
      </c>
      <c r="E60" s="87">
        <v>42270</v>
      </c>
      <c r="F60" s="88"/>
      <c r="G60" s="3" t="s">
        <v>1449</v>
      </c>
      <c r="H60" s="89" t="s">
        <v>24</v>
      </c>
      <c r="I60" s="3"/>
      <c r="J60" s="90"/>
      <c r="K60" s="90"/>
      <c r="L60" s="91">
        <v>1</v>
      </c>
      <c r="M60" s="3"/>
    </row>
    <row r="61" spans="1:14" ht="28.9" customHeight="1" x14ac:dyDescent="0.25">
      <c r="A61" s="121">
        <v>6715</v>
      </c>
      <c r="B61" s="86" t="s">
        <v>1450</v>
      </c>
      <c r="C61" s="3"/>
      <c r="D61" s="87">
        <v>42263</v>
      </c>
      <c r="E61" s="87">
        <v>42270</v>
      </c>
      <c r="F61" s="88"/>
      <c r="G61" s="3" t="s">
        <v>1451</v>
      </c>
      <c r="H61" s="89" t="s">
        <v>52</v>
      </c>
      <c r="I61" s="3"/>
      <c r="J61" s="90"/>
      <c r="K61" s="90"/>
      <c r="L61" s="91"/>
      <c r="M61" s="3"/>
    </row>
    <row r="62" spans="1:14" ht="28.9" customHeight="1" x14ac:dyDescent="0.25">
      <c r="A62" s="83">
        <v>6716</v>
      </c>
      <c r="B62" s="86" t="s">
        <v>440</v>
      </c>
      <c r="C62" s="3" t="s">
        <v>1401</v>
      </c>
      <c r="D62" s="87">
        <v>42265</v>
      </c>
      <c r="E62" s="87">
        <v>42272</v>
      </c>
      <c r="F62" s="88"/>
      <c r="G62" s="3" t="s">
        <v>1452</v>
      </c>
      <c r="H62" s="89" t="s">
        <v>21</v>
      </c>
      <c r="I62" s="3" t="s">
        <v>39</v>
      </c>
      <c r="J62" s="90"/>
      <c r="K62" s="90"/>
      <c r="L62" s="91">
        <f>0.25+0.25</f>
        <v>0.5</v>
      </c>
      <c r="M62" s="3"/>
    </row>
    <row r="63" spans="1:14" ht="28.9" customHeight="1" x14ac:dyDescent="0.25">
      <c r="A63" s="82">
        <v>6717</v>
      </c>
      <c r="B63" s="86" t="s">
        <v>1453</v>
      </c>
      <c r="C63" s="3" t="s">
        <v>1454</v>
      </c>
      <c r="D63" s="87">
        <v>42265</v>
      </c>
      <c r="E63" s="87">
        <v>42303</v>
      </c>
      <c r="F63" s="88">
        <v>42293</v>
      </c>
      <c r="G63" s="3" t="s">
        <v>1455</v>
      </c>
      <c r="H63" s="89" t="s">
        <v>11</v>
      </c>
      <c r="I63" s="3" t="s">
        <v>38</v>
      </c>
      <c r="J63" s="90"/>
      <c r="K63" s="90"/>
      <c r="L63" s="91">
        <f>1+0.25</f>
        <v>1.25</v>
      </c>
      <c r="M63" s="3"/>
    </row>
    <row r="64" spans="1:14" ht="28.9" customHeight="1" x14ac:dyDescent="0.25">
      <c r="A64" s="83">
        <v>6718</v>
      </c>
      <c r="B64" s="86" t="s">
        <v>807</v>
      </c>
      <c r="C64" s="3" t="s">
        <v>808</v>
      </c>
      <c r="D64" s="87">
        <v>42265</v>
      </c>
      <c r="E64" s="87">
        <v>42272</v>
      </c>
      <c r="F64" s="88"/>
      <c r="G64" s="3" t="s">
        <v>1456</v>
      </c>
      <c r="H64" s="89" t="s">
        <v>24</v>
      </c>
      <c r="I64" s="3" t="s">
        <v>41</v>
      </c>
      <c r="J64" s="90"/>
      <c r="K64" s="90"/>
      <c r="L64" s="91">
        <f>0.5+0.25</f>
        <v>0.75</v>
      </c>
      <c r="M64" s="3"/>
    </row>
    <row r="65" spans="1:13" ht="28.9" customHeight="1" x14ac:dyDescent="0.25">
      <c r="A65" s="82">
        <v>6719</v>
      </c>
      <c r="B65" s="86" t="s">
        <v>1457</v>
      </c>
      <c r="C65" s="3" t="s">
        <v>1458</v>
      </c>
      <c r="D65" s="87">
        <v>42265</v>
      </c>
      <c r="E65" s="87">
        <v>42272</v>
      </c>
      <c r="F65" s="88"/>
      <c r="G65" s="3" t="s">
        <v>1459</v>
      </c>
      <c r="H65" s="89" t="s">
        <v>25</v>
      </c>
      <c r="I65" s="3" t="s">
        <v>37</v>
      </c>
      <c r="J65" s="90"/>
      <c r="K65" s="90"/>
      <c r="L65" s="91">
        <f>0.5+0.25</f>
        <v>0.75</v>
      </c>
      <c r="M65" s="3"/>
    </row>
    <row r="66" spans="1:13" ht="28.9" customHeight="1" x14ac:dyDescent="0.25">
      <c r="A66" s="121">
        <v>6720</v>
      </c>
      <c r="B66" s="86" t="s">
        <v>90</v>
      </c>
      <c r="C66" s="3"/>
      <c r="D66" s="87">
        <v>42265</v>
      </c>
      <c r="E66" s="87">
        <v>42272</v>
      </c>
      <c r="F66" s="88"/>
      <c r="G66" s="3" t="s">
        <v>1460</v>
      </c>
      <c r="H66" s="89" t="s">
        <v>52</v>
      </c>
      <c r="I66" s="3" t="s">
        <v>38</v>
      </c>
      <c r="J66" s="90"/>
      <c r="K66" s="90"/>
      <c r="L66" s="91">
        <v>0.5</v>
      </c>
      <c r="M66" s="3"/>
    </row>
    <row r="67" spans="1:13" ht="28.9" customHeight="1" x14ac:dyDescent="0.25">
      <c r="A67" s="82">
        <v>6721</v>
      </c>
      <c r="B67" s="86" t="s">
        <v>1461</v>
      </c>
      <c r="C67" s="3" t="s">
        <v>1463</v>
      </c>
      <c r="D67" s="87">
        <v>42265</v>
      </c>
      <c r="E67" s="87">
        <v>42303</v>
      </c>
      <c r="F67" s="88">
        <v>42293</v>
      </c>
      <c r="G67" s="3" t="s">
        <v>1464</v>
      </c>
      <c r="H67" s="89" t="s">
        <v>12</v>
      </c>
      <c r="I67" s="3" t="s">
        <v>37</v>
      </c>
      <c r="J67" s="90"/>
      <c r="K67" s="90"/>
      <c r="L67" s="91">
        <v>0.75</v>
      </c>
      <c r="M67" s="3"/>
    </row>
    <row r="68" spans="1:13" ht="28.9" customHeight="1" x14ac:dyDescent="0.25">
      <c r="A68" s="83">
        <v>6722</v>
      </c>
      <c r="B68" s="86" t="s">
        <v>1462</v>
      </c>
      <c r="C68" s="3" t="s">
        <v>895</v>
      </c>
      <c r="D68" s="87">
        <v>42265</v>
      </c>
      <c r="E68" s="87">
        <v>42272</v>
      </c>
      <c r="F68" s="88"/>
      <c r="G68" s="3" t="s">
        <v>1465</v>
      </c>
      <c r="H68" s="89" t="s">
        <v>12</v>
      </c>
      <c r="I68" s="3" t="s">
        <v>39</v>
      </c>
      <c r="J68" s="90"/>
      <c r="K68" s="90"/>
      <c r="L68" s="91">
        <f>0.5+0.25</f>
        <v>0.75</v>
      </c>
      <c r="M68" s="3"/>
    </row>
    <row r="69" spans="1:13" ht="28.9" customHeight="1" x14ac:dyDescent="0.25">
      <c r="A69" s="121">
        <v>6723</v>
      </c>
      <c r="B69" s="86" t="s">
        <v>1471</v>
      </c>
      <c r="C69" s="3"/>
      <c r="D69" s="87">
        <v>42264</v>
      </c>
      <c r="E69" s="87">
        <v>42271</v>
      </c>
      <c r="F69" s="88"/>
      <c r="G69" s="3" t="s">
        <v>1472</v>
      </c>
      <c r="H69" s="89" t="s">
        <v>8</v>
      </c>
      <c r="I69" s="3" t="s">
        <v>37</v>
      </c>
      <c r="J69" s="90"/>
      <c r="K69" s="90"/>
      <c r="L69" s="91">
        <f>2.25+0.5</f>
        <v>2.75</v>
      </c>
      <c r="M69" s="3"/>
    </row>
    <row r="70" spans="1:13" ht="28.9" customHeight="1" x14ac:dyDescent="0.25">
      <c r="A70" s="121">
        <v>6724</v>
      </c>
      <c r="B70" s="86" t="s">
        <v>1473</v>
      </c>
      <c r="C70" s="3"/>
      <c r="D70" s="87">
        <v>42265</v>
      </c>
      <c r="E70" s="87">
        <v>42272</v>
      </c>
      <c r="F70" s="88"/>
      <c r="G70" s="3" t="s">
        <v>1474</v>
      </c>
      <c r="H70" s="89" t="s">
        <v>52</v>
      </c>
      <c r="I70" s="3" t="s">
        <v>41</v>
      </c>
      <c r="J70" s="90"/>
      <c r="K70" s="90"/>
      <c r="L70" s="91">
        <f>0.25+0.25</f>
        <v>0.5</v>
      </c>
      <c r="M70" s="3"/>
    </row>
    <row r="71" spans="1:13" ht="28.9" customHeight="1" x14ac:dyDescent="0.25">
      <c r="A71" s="82">
        <v>6725</v>
      </c>
      <c r="B71" s="86" t="s">
        <v>1475</v>
      </c>
      <c r="C71" s="3"/>
      <c r="D71" s="87">
        <v>42268</v>
      </c>
      <c r="E71" s="87">
        <v>42275</v>
      </c>
      <c r="F71" s="88"/>
      <c r="G71" s="3" t="s">
        <v>1476</v>
      </c>
      <c r="H71" s="89" t="s">
        <v>6</v>
      </c>
      <c r="I71" s="3" t="s">
        <v>41</v>
      </c>
      <c r="J71" s="90"/>
      <c r="K71" s="90"/>
      <c r="L71" s="91">
        <f>1.5+0.25</f>
        <v>1.75</v>
      </c>
      <c r="M71" s="3"/>
    </row>
    <row r="72" spans="1:13" ht="28.9" customHeight="1" x14ac:dyDescent="0.25">
      <c r="A72" s="83">
        <v>6726</v>
      </c>
      <c r="B72" s="86" t="s">
        <v>1477</v>
      </c>
      <c r="C72" s="3" t="s">
        <v>1478</v>
      </c>
      <c r="D72" s="87">
        <v>42268</v>
      </c>
      <c r="E72" s="87">
        <v>42305</v>
      </c>
      <c r="F72" s="88">
        <v>42296</v>
      </c>
      <c r="G72" s="3" t="s">
        <v>1479</v>
      </c>
      <c r="H72" s="89" t="s">
        <v>11</v>
      </c>
      <c r="I72" s="3" t="s">
        <v>37</v>
      </c>
      <c r="J72" s="90">
        <v>10.14</v>
      </c>
      <c r="K72" s="90" t="s">
        <v>42</v>
      </c>
      <c r="L72" s="91">
        <f>2+0.5</f>
        <v>2.5</v>
      </c>
      <c r="M72" s="3"/>
    </row>
    <row r="73" spans="1:13" ht="28.9" customHeight="1" x14ac:dyDescent="0.25">
      <c r="A73" s="121">
        <v>6727</v>
      </c>
      <c r="B73" s="86" t="s">
        <v>1480</v>
      </c>
      <c r="C73" s="3"/>
      <c r="D73" s="87">
        <v>42268</v>
      </c>
      <c r="E73" s="87">
        <v>42275</v>
      </c>
      <c r="F73" s="88"/>
      <c r="G73" s="3" t="s">
        <v>1481</v>
      </c>
      <c r="H73" s="89" t="s">
        <v>24</v>
      </c>
      <c r="I73" s="3" t="s">
        <v>39</v>
      </c>
      <c r="J73" s="90"/>
      <c r="K73" s="90"/>
      <c r="L73" s="91">
        <f>0.5+0.25</f>
        <v>0.75</v>
      </c>
      <c r="M73" s="3"/>
    </row>
    <row r="74" spans="1:13" ht="28.9" customHeight="1" x14ac:dyDescent="0.25">
      <c r="A74" s="83">
        <v>6728</v>
      </c>
      <c r="B74" s="86" t="s">
        <v>1482</v>
      </c>
      <c r="C74" s="3" t="s">
        <v>808</v>
      </c>
      <c r="D74" s="87">
        <v>42268</v>
      </c>
      <c r="E74" s="87">
        <v>42275</v>
      </c>
      <c r="F74" s="88"/>
      <c r="G74" s="3" t="s">
        <v>1483</v>
      </c>
      <c r="H74" s="89" t="s">
        <v>24</v>
      </c>
      <c r="I74" s="3" t="s">
        <v>41</v>
      </c>
      <c r="J74" s="90"/>
      <c r="K74" s="90"/>
      <c r="L74" s="91">
        <f>1+0.25</f>
        <v>1.25</v>
      </c>
      <c r="M74" s="3"/>
    </row>
    <row r="75" spans="1:13" ht="28.9" customHeight="1" x14ac:dyDescent="0.25">
      <c r="A75" s="121">
        <v>6729</v>
      </c>
      <c r="B75" s="86" t="s">
        <v>1484</v>
      </c>
      <c r="C75" s="3"/>
      <c r="D75" s="87">
        <v>42269</v>
      </c>
      <c r="E75" s="87">
        <v>42276</v>
      </c>
      <c r="F75" s="88"/>
      <c r="G75" s="3" t="s">
        <v>1485</v>
      </c>
      <c r="H75" s="89" t="s">
        <v>52</v>
      </c>
      <c r="I75" s="3" t="s">
        <v>37</v>
      </c>
      <c r="J75" s="90"/>
      <c r="K75" s="90"/>
      <c r="L75" s="91">
        <v>0.25</v>
      </c>
      <c r="M75" s="3"/>
    </row>
    <row r="76" spans="1:13" ht="28.9" customHeight="1" x14ac:dyDescent="0.25">
      <c r="A76" s="82">
        <v>6730</v>
      </c>
      <c r="B76" s="86" t="s">
        <v>96</v>
      </c>
      <c r="C76" s="3" t="s">
        <v>97</v>
      </c>
      <c r="D76" s="87">
        <v>42269</v>
      </c>
      <c r="E76" s="87">
        <v>42276</v>
      </c>
      <c r="F76" s="88"/>
      <c r="G76" s="3" t="s">
        <v>1486</v>
      </c>
      <c r="H76" s="89" t="s">
        <v>24</v>
      </c>
      <c r="I76" s="3" t="s">
        <v>39</v>
      </c>
      <c r="J76" s="90">
        <v>16.989999999999998</v>
      </c>
      <c r="K76" s="90" t="s">
        <v>42</v>
      </c>
      <c r="L76" s="91">
        <f>3+0.75</f>
        <v>3.75</v>
      </c>
      <c r="M76" s="3">
        <f>1+0.75</f>
        <v>1.75</v>
      </c>
    </row>
    <row r="77" spans="1:13" ht="28.9" customHeight="1" x14ac:dyDescent="0.25">
      <c r="A77" s="121">
        <v>6731</v>
      </c>
      <c r="B77" s="86" t="s">
        <v>1487</v>
      </c>
      <c r="C77" s="3"/>
      <c r="D77" s="87">
        <v>42269</v>
      </c>
      <c r="E77" s="87">
        <v>42276</v>
      </c>
      <c r="F77" s="88"/>
      <c r="G77" s="3" t="s">
        <v>1488</v>
      </c>
      <c r="H77" s="89" t="s">
        <v>52</v>
      </c>
      <c r="I77" s="3"/>
      <c r="J77" s="90"/>
      <c r="K77" s="90"/>
      <c r="L77" s="91">
        <f>0.25+0.25</f>
        <v>0.5</v>
      </c>
      <c r="M77" s="3"/>
    </row>
    <row r="78" spans="1:13" ht="28.9" customHeight="1" x14ac:dyDescent="0.25">
      <c r="A78" s="121">
        <v>6732</v>
      </c>
      <c r="B78" s="86" t="s">
        <v>1491</v>
      </c>
      <c r="C78" s="3"/>
      <c r="D78" s="87">
        <v>42269</v>
      </c>
      <c r="E78" s="87">
        <v>42276</v>
      </c>
      <c r="F78" s="88"/>
      <c r="G78" s="3" t="s">
        <v>1492</v>
      </c>
      <c r="H78" s="89" t="s">
        <v>52</v>
      </c>
      <c r="I78" s="3" t="s">
        <v>38</v>
      </c>
      <c r="J78" s="90"/>
      <c r="K78" s="90"/>
      <c r="L78" s="91">
        <v>0.25</v>
      </c>
      <c r="M78" s="3"/>
    </row>
    <row r="79" spans="1:13" ht="28.9" customHeight="1" x14ac:dyDescent="0.25">
      <c r="A79" s="82">
        <v>6733</v>
      </c>
      <c r="B79" s="86" t="s">
        <v>440</v>
      </c>
      <c r="C79" s="3"/>
      <c r="D79" s="87">
        <v>42270</v>
      </c>
      <c r="E79" s="87">
        <v>42277</v>
      </c>
      <c r="F79" s="88"/>
      <c r="G79" s="3" t="s">
        <v>1493</v>
      </c>
      <c r="H79" s="89" t="s">
        <v>23</v>
      </c>
      <c r="I79" s="3" t="s">
        <v>41</v>
      </c>
      <c r="J79" s="90"/>
      <c r="K79" s="90"/>
      <c r="L79" s="91">
        <v>0.25</v>
      </c>
      <c r="M79" s="3"/>
    </row>
    <row r="80" spans="1:13" ht="28.9" customHeight="1" x14ac:dyDescent="0.25">
      <c r="A80" s="83">
        <v>6734</v>
      </c>
      <c r="B80" s="86" t="s">
        <v>1494</v>
      </c>
      <c r="C80" s="3" t="s">
        <v>1495</v>
      </c>
      <c r="D80" s="87">
        <v>42270</v>
      </c>
      <c r="E80" s="87">
        <v>42307</v>
      </c>
      <c r="F80" s="88">
        <v>42297</v>
      </c>
      <c r="G80" s="3" t="s">
        <v>1496</v>
      </c>
      <c r="H80" s="89" t="s">
        <v>6</v>
      </c>
      <c r="I80" s="3" t="s">
        <v>39</v>
      </c>
      <c r="J80" s="90">
        <v>14.54</v>
      </c>
      <c r="K80" s="90" t="s">
        <v>43</v>
      </c>
      <c r="L80" s="91">
        <f>1+0.5</f>
        <v>1.5</v>
      </c>
      <c r="M80" s="3"/>
    </row>
    <row r="81" spans="1:13" ht="28.9" customHeight="1" x14ac:dyDescent="0.25">
      <c r="A81" s="83">
        <v>6735</v>
      </c>
      <c r="B81" s="113" t="s">
        <v>1489</v>
      </c>
      <c r="C81" s="31" t="s">
        <v>1558</v>
      </c>
      <c r="D81" s="114">
        <v>42270</v>
      </c>
      <c r="E81" s="114">
        <v>42307</v>
      </c>
      <c r="F81" s="115">
        <v>42297</v>
      </c>
      <c r="G81" s="31" t="s">
        <v>1490</v>
      </c>
      <c r="H81" s="116" t="s">
        <v>12</v>
      </c>
      <c r="I81" s="31" t="s">
        <v>40</v>
      </c>
      <c r="J81" s="117">
        <v>680</v>
      </c>
      <c r="K81" s="117" t="s">
        <v>44</v>
      </c>
      <c r="L81" s="118"/>
      <c r="M81" s="31"/>
    </row>
    <row r="82" spans="1:13" ht="28.9" customHeight="1" x14ac:dyDescent="0.25">
      <c r="A82" s="82">
        <v>6736</v>
      </c>
      <c r="B82" s="86" t="s">
        <v>1504</v>
      </c>
      <c r="C82" s="3" t="s">
        <v>1505</v>
      </c>
      <c r="D82" s="87">
        <v>42271</v>
      </c>
      <c r="E82" s="87">
        <v>42310</v>
      </c>
      <c r="F82" s="88">
        <v>42299</v>
      </c>
      <c r="G82" s="3" t="s">
        <v>1506</v>
      </c>
      <c r="H82" s="89" t="s">
        <v>6</v>
      </c>
      <c r="I82" s="3" t="s">
        <v>37</v>
      </c>
      <c r="J82" s="90">
        <v>8.19</v>
      </c>
      <c r="K82" s="90" t="s">
        <v>43</v>
      </c>
      <c r="L82" s="91">
        <f>0.5+0.25</f>
        <v>0.75</v>
      </c>
      <c r="M82" s="3"/>
    </row>
    <row r="83" spans="1:13" ht="28.9" customHeight="1" x14ac:dyDescent="0.25">
      <c r="A83" s="82">
        <v>6737</v>
      </c>
      <c r="B83" s="86" t="s">
        <v>1507</v>
      </c>
      <c r="C83" s="3" t="s">
        <v>1508</v>
      </c>
      <c r="D83" s="87">
        <v>42271</v>
      </c>
      <c r="E83" s="87">
        <v>42278</v>
      </c>
      <c r="F83" s="88"/>
      <c r="G83" s="3" t="s">
        <v>1509</v>
      </c>
      <c r="H83" s="89" t="s">
        <v>21</v>
      </c>
      <c r="I83" s="3" t="s">
        <v>38</v>
      </c>
      <c r="J83" s="90"/>
      <c r="K83" s="90"/>
      <c r="L83" s="91">
        <f>0.5+0.25</f>
        <v>0.75</v>
      </c>
      <c r="M83" s="3"/>
    </row>
    <row r="84" spans="1:13" ht="28.9" customHeight="1" x14ac:dyDescent="0.25">
      <c r="A84" s="121">
        <v>6738</v>
      </c>
      <c r="B84" s="86" t="s">
        <v>1510</v>
      </c>
      <c r="C84" s="3"/>
      <c r="D84" s="87">
        <v>42271</v>
      </c>
      <c r="E84" s="87">
        <v>42310</v>
      </c>
      <c r="F84" s="88">
        <v>42299</v>
      </c>
      <c r="G84" s="3" t="s">
        <v>1511</v>
      </c>
      <c r="H84" s="89" t="s">
        <v>52</v>
      </c>
      <c r="I84" s="3" t="s">
        <v>39</v>
      </c>
      <c r="J84" s="90">
        <v>15.94</v>
      </c>
      <c r="K84" s="90" t="s">
        <v>43</v>
      </c>
      <c r="L84" s="91">
        <v>2</v>
      </c>
      <c r="M84" s="3"/>
    </row>
    <row r="85" spans="1:13" ht="28.9" customHeight="1" x14ac:dyDescent="0.25">
      <c r="A85" s="121">
        <v>6739</v>
      </c>
      <c r="B85" s="86" t="s">
        <v>1512</v>
      </c>
      <c r="C85" s="3"/>
      <c r="D85" s="87">
        <v>42272</v>
      </c>
      <c r="E85" s="87">
        <v>42279</v>
      </c>
      <c r="F85" s="88"/>
      <c r="G85" s="3" t="s">
        <v>1513</v>
      </c>
      <c r="H85" s="89" t="s">
        <v>9</v>
      </c>
      <c r="I85" s="3" t="s">
        <v>41</v>
      </c>
      <c r="J85" s="90"/>
      <c r="K85" s="90"/>
      <c r="L85" s="91">
        <f>1+0.25</f>
        <v>1.25</v>
      </c>
      <c r="M85" s="3"/>
    </row>
    <row r="86" spans="1:13" ht="28.9" customHeight="1" x14ac:dyDescent="0.25">
      <c r="A86" s="82">
        <v>6740</v>
      </c>
      <c r="B86" s="86" t="s">
        <v>1516</v>
      </c>
      <c r="C86" s="3" t="s">
        <v>1517</v>
      </c>
      <c r="D86" s="87">
        <v>42270</v>
      </c>
      <c r="E86" s="87">
        <v>42277</v>
      </c>
      <c r="F86" s="88"/>
      <c r="G86" s="3" t="s">
        <v>1518</v>
      </c>
      <c r="H86" s="89" t="s">
        <v>6</v>
      </c>
      <c r="I86" s="3" t="s">
        <v>39</v>
      </c>
      <c r="J86" s="90"/>
      <c r="K86" s="90"/>
      <c r="L86" s="91">
        <f>1+0.25</f>
        <v>1.25</v>
      </c>
      <c r="M86" s="3"/>
    </row>
    <row r="87" spans="1:13" ht="28.9" customHeight="1" x14ac:dyDescent="0.25">
      <c r="A87" s="83">
        <v>6741</v>
      </c>
      <c r="B87" s="86" t="s">
        <v>134</v>
      </c>
      <c r="C87" s="3"/>
      <c r="D87" s="87">
        <v>42272</v>
      </c>
      <c r="E87" s="87">
        <v>42279</v>
      </c>
      <c r="F87" s="88"/>
      <c r="G87" s="3" t="s">
        <v>1519</v>
      </c>
      <c r="H87" s="89" t="s">
        <v>22</v>
      </c>
      <c r="I87" s="3" t="s">
        <v>37</v>
      </c>
      <c r="J87" s="90"/>
      <c r="K87" s="90"/>
      <c r="L87" s="91">
        <f>1+0.25</f>
        <v>1.25</v>
      </c>
      <c r="M87" s="3"/>
    </row>
    <row r="88" spans="1:13" ht="28.9" customHeight="1" x14ac:dyDescent="0.25">
      <c r="A88" s="121">
        <v>6742</v>
      </c>
      <c r="B88" s="86" t="s">
        <v>440</v>
      </c>
      <c r="C88" s="3"/>
      <c r="D88" s="87">
        <v>42275</v>
      </c>
      <c r="E88" s="87">
        <v>42282</v>
      </c>
      <c r="F88" s="88"/>
      <c r="G88" s="3" t="s">
        <v>1525</v>
      </c>
      <c r="H88" s="89" t="s">
        <v>25</v>
      </c>
      <c r="I88" s="3" t="s">
        <v>39</v>
      </c>
      <c r="J88" s="90">
        <v>10.14</v>
      </c>
      <c r="K88" s="90" t="s">
        <v>43</v>
      </c>
      <c r="L88" s="91">
        <f>0.75+0.25</f>
        <v>1</v>
      </c>
      <c r="M88" s="3"/>
    </row>
    <row r="89" spans="1:13" ht="28.9" customHeight="1" x14ac:dyDescent="0.25">
      <c r="A89" s="121">
        <v>6743</v>
      </c>
      <c r="B89" s="86" t="s">
        <v>1079</v>
      </c>
      <c r="C89" s="3"/>
      <c r="D89" s="87">
        <v>42275</v>
      </c>
      <c r="E89" s="87">
        <v>42282</v>
      </c>
      <c r="F89" s="88"/>
      <c r="G89" s="3" t="s">
        <v>1526</v>
      </c>
      <c r="H89" s="89" t="s">
        <v>23</v>
      </c>
      <c r="I89" s="3" t="s">
        <v>37</v>
      </c>
      <c r="J89" s="90">
        <v>7.14</v>
      </c>
      <c r="K89" s="90" t="s">
        <v>42</v>
      </c>
      <c r="L89" s="91">
        <f>0.25+0.25</f>
        <v>0.5</v>
      </c>
      <c r="M89" s="3"/>
    </row>
    <row r="90" spans="1:13" ht="28.9" customHeight="1" x14ac:dyDescent="0.25">
      <c r="A90" s="83">
        <v>6744</v>
      </c>
      <c r="B90" s="113" t="s">
        <v>1524</v>
      </c>
      <c r="C90" s="31"/>
      <c r="D90" s="114">
        <v>42275</v>
      </c>
      <c r="E90" s="114">
        <v>42313</v>
      </c>
      <c r="F90" s="115">
        <v>42303</v>
      </c>
      <c r="G90" s="31" t="s">
        <v>1527</v>
      </c>
      <c r="H90" s="116" t="s">
        <v>32</v>
      </c>
      <c r="I90" s="31" t="s">
        <v>40</v>
      </c>
      <c r="J90" s="117">
        <v>965</v>
      </c>
      <c r="K90" s="117" t="s">
        <v>44</v>
      </c>
      <c r="L90" s="118"/>
      <c r="M90" s="31"/>
    </row>
    <row r="91" spans="1:13" ht="28.9" customHeight="1" x14ac:dyDescent="0.25">
      <c r="A91" s="82">
        <v>6745</v>
      </c>
      <c r="B91" s="86" t="s">
        <v>1504</v>
      </c>
      <c r="C91" s="3"/>
      <c r="D91" s="87">
        <v>42277</v>
      </c>
      <c r="E91" s="87">
        <v>42284</v>
      </c>
      <c r="F91" s="88"/>
      <c r="G91" s="3" t="s">
        <v>1536</v>
      </c>
      <c r="H91" s="89" t="s">
        <v>6</v>
      </c>
      <c r="I91" s="3" t="s">
        <v>37</v>
      </c>
      <c r="J91" s="90"/>
      <c r="K91" s="90"/>
      <c r="L91" s="91">
        <f>0.5+0.25</f>
        <v>0.75</v>
      </c>
      <c r="M91" s="3"/>
    </row>
    <row r="92" spans="1:13" ht="28.9" customHeight="1" x14ac:dyDescent="0.25">
      <c r="A92" s="121">
        <v>6746</v>
      </c>
      <c r="B92" s="86" t="s">
        <v>1377</v>
      </c>
      <c r="C92" s="3"/>
      <c r="D92" s="87">
        <v>42275</v>
      </c>
      <c r="E92" s="87">
        <v>42282</v>
      </c>
      <c r="F92" s="88"/>
      <c r="G92" s="3" t="s">
        <v>1550</v>
      </c>
      <c r="H92" s="89" t="s">
        <v>23</v>
      </c>
      <c r="I92" s="3" t="s">
        <v>38</v>
      </c>
      <c r="J92" s="90"/>
      <c r="K92" s="90"/>
      <c r="L92" s="91">
        <v>0</v>
      </c>
      <c r="M92" s="3"/>
    </row>
    <row r="93" spans="1:13" ht="28.9" customHeight="1" x14ac:dyDescent="0.25">
      <c r="A93" s="85"/>
      <c r="B93" s="38"/>
      <c r="C93" s="4"/>
      <c r="D93" s="5"/>
      <c r="E93" s="5"/>
      <c r="F93" s="6"/>
      <c r="G93" s="4"/>
      <c r="H93" s="22"/>
      <c r="I93" s="4"/>
      <c r="J93" s="7"/>
      <c r="K93" s="7"/>
      <c r="L93" s="34"/>
      <c r="M93" s="4"/>
    </row>
    <row r="94" spans="1:13" ht="28.9" customHeight="1" x14ac:dyDescent="0.25">
      <c r="A94" s="99" t="s">
        <v>61</v>
      </c>
      <c r="B94" s="38"/>
      <c r="C94" s="4"/>
      <c r="D94" s="5"/>
      <c r="E94" s="5"/>
      <c r="F94" s="6"/>
      <c r="G94" s="4"/>
      <c r="H94" s="22"/>
      <c r="I94" s="4"/>
      <c r="J94" s="7">
        <f>+SUM(J3:J91)</f>
        <v>6424.38</v>
      </c>
      <c r="K94" s="7"/>
      <c r="L94" s="7">
        <f>+SUM(L3:L91)*26</f>
        <v>3009.5</v>
      </c>
      <c r="M94" s="7">
        <f>+SUM(M3:M91)*26</f>
        <v>78</v>
      </c>
    </row>
    <row r="95" spans="1:13" ht="28.9" customHeight="1" x14ac:dyDescent="0.25">
      <c r="A95" s="85"/>
      <c r="B95" s="38"/>
      <c r="C95" s="4"/>
      <c r="D95" s="5"/>
      <c r="E95" s="5"/>
      <c r="F95" s="6"/>
      <c r="G95" s="4"/>
      <c r="H95" s="22"/>
      <c r="I95" s="4"/>
      <c r="J95" s="7"/>
      <c r="K95" s="7"/>
      <c r="L95" s="34"/>
      <c r="M95" s="4"/>
    </row>
    <row r="96" spans="1:13" ht="28.9" customHeight="1" x14ac:dyDescent="0.25">
      <c r="A96" s="85"/>
      <c r="B96" s="119" t="s">
        <v>284</v>
      </c>
      <c r="C96" s="4"/>
      <c r="D96" s="5"/>
      <c r="E96" s="5"/>
      <c r="F96" s="6"/>
      <c r="G96" s="4"/>
      <c r="H96" s="22"/>
      <c r="I96" s="4"/>
      <c r="J96" s="7"/>
      <c r="K96" s="7"/>
      <c r="L96" s="34"/>
      <c r="M96" s="4"/>
    </row>
    <row r="97" spans="1:13" ht="28.9" customHeight="1" x14ac:dyDescent="0.25">
      <c r="A97" s="85"/>
      <c r="B97" s="38" t="s">
        <v>405</v>
      </c>
      <c r="C97" s="4" t="s">
        <v>57</v>
      </c>
      <c r="D97" s="5">
        <v>42260</v>
      </c>
      <c r="E97" s="5">
        <v>42261</v>
      </c>
      <c r="F97" s="6"/>
      <c r="G97" s="4" t="s">
        <v>1439</v>
      </c>
      <c r="H97" s="22" t="s">
        <v>52</v>
      </c>
      <c r="I97" s="4"/>
      <c r="J97" s="7"/>
      <c r="K97" s="7"/>
      <c r="L97" s="34"/>
      <c r="M97" s="4"/>
    </row>
    <row r="98" spans="1:13" ht="28.9" customHeight="1" x14ac:dyDescent="0.25">
      <c r="A98" s="85"/>
      <c r="B98" s="38" t="s">
        <v>1466</v>
      </c>
      <c r="C98" s="4"/>
      <c r="D98" s="5">
        <v>42262</v>
      </c>
      <c r="E98" s="5">
        <v>42265</v>
      </c>
      <c r="F98" s="6"/>
      <c r="G98" s="4" t="s">
        <v>1467</v>
      </c>
      <c r="H98" s="22" t="s">
        <v>52</v>
      </c>
      <c r="I98" s="4"/>
      <c r="J98" s="7"/>
      <c r="K98" s="7"/>
      <c r="L98" s="34"/>
      <c r="M98" s="4"/>
    </row>
    <row r="99" spans="1:13" ht="28.9" customHeight="1" x14ac:dyDescent="0.25">
      <c r="A99" s="85"/>
      <c r="B99" s="38" t="s">
        <v>1469</v>
      </c>
      <c r="C99" s="4"/>
      <c r="D99" s="5">
        <v>42264</v>
      </c>
      <c r="E99" s="5">
        <v>42265</v>
      </c>
      <c r="F99" s="6"/>
      <c r="G99" s="4" t="s">
        <v>1468</v>
      </c>
      <c r="H99" s="22" t="s">
        <v>52</v>
      </c>
      <c r="I99" s="4"/>
      <c r="J99" s="7"/>
      <c r="K99" s="7"/>
      <c r="L99" s="34"/>
      <c r="M99" s="4"/>
    </row>
    <row r="100" spans="1:13" ht="28.9" customHeight="1" x14ac:dyDescent="0.25">
      <c r="A100" s="85"/>
      <c r="B100" s="38" t="s">
        <v>576</v>
      </c>
      <c r="C100" s="4"/>
      <c r="D100" s="5">
        <v>42270</v>
      </c>
      <c r="E100" s="5">
        <v>42271</v>
      </c>
      <c r="F100" s="6"/>
      <c r="G100" s="4" t="s">
        <v>1497</v>
      </c>
      <c r="H100" s="22" t="s">
        <v>52</v>
      </c>
      <c r="I100" s="4"/>
      <c r="J100" s="7"/>
      <c r="K100" s="7"/>
      <c r="L100" s="34"/>
      <c r="M100" s="4"/>
    </row>
    <row r="101" spans="1:13" ht="28.9" customHeight="1" x14ac:dyDescent="0.25">
      <c r="A101" s="85"/>
      <c r="B101" s="38" t="s">
        <v>1498</v>
      </c>
      <c r="C101" s="4"/>
      <c r="D101" s="5">
        <v>42269</v>
      </c>
      <c r="E101" s="5">
        <v>42271</v>
      </c>
      <c r="F101" s="6"/>
      <c r="G101" s="4" t="s">
        <v>1499</v>
      </c>
      <c r="H101" s="22" t="s">
        <v>34</v>
      </c>
      <c r="I101" s="4"/>
      <c r="J101" s="7"/>
      <c r="K101" s="7"/>
      <c r="L101" s="34"/>
      <c r="M101" s="4"/>
    </row>
    <row r="102" spans="1:13" ht="28.9" customHeight="1" x14ac:dyDescent="0.25">
      <c r="A102" s="85"/>
      <c r="B102" s="38" t="s">
        <v>1500</v>
      </c>
      <c r="C102" s="4"/>
      <c r="D102" s="5">
        <v>42269</v>
      </c>
      <c r="E102" s="5">
        <v>42271</v>
      </c>
      <c r="F102" s="6"/>
      <c r="G102" s="4" t="s">
        <v>1501</v>
      </c>
      <c r="H102" s="22" t="s">
        <v>10</v>
      </c>
      <c r="I102" s="4"/>
      <c r="J102" s="7"/>
      <c r="K102" s="7"/>
      <c r="L102" s="34"/>
      <c r="M102" s="4"/>
    </row>
    <row r="103" spans="1:13" ht="28.9" customHeight="1" x14ac:dyDescent="0.25">
      <c r="A103" s="85"/>
      <c r="B103" s="38" t="s">
        <v>1502</v>
      </c>
      <c r="C103" s="4"/>
      <c r="D103" s="5">
        <v>42269</v>
      </c>
      <c r="E103" s="5">
        <v>42271</v>
      </c>
      <c r="F103" s="6"/>
      <c r="G103" s="4" t="s">
        <v>1503</v>
      </c>
      <c r="H103" s="22" t="s">
        <v>52</v>
      </c>
      <c r="I103" s="4"/>
      <c r="J103" s="7"/>
      <c r="K103" s="7"/>
      <c r="L103" s="34"/>
      <c r="M103" s="4"/>
    </row>
    <row r="104" spans="1:13" ht="28.9" customHeight="1" x14ac:dyDescent="0.25">
      <c r="A104" s="85"/>
      <c r="B104" s="38" t="s">
        <v>1514</v>
      </c>
      <c r="C104" s="4"/>
      <c r="D104" s="5">
        <v>42272</v>
      </c>
      <c r="E104" s="5">
        <v>42275</v>
      </c>
      <c r="F104" s="6"/>
      <c r="G104" s="4" t="s">
        <v>1515</v>
      </c>
      <c r="H104" s="22" t="s">
        <v>52</v>
      </c>
      <c r="I104" s="4"/>
      <c r="J104" s="7"/>
      <c r="K104" s="7"/>
      <c r="L104" s="34"/>
      <c r="M104" s="4"/>
    </row>
    <row r="105" spans="1:13" ht="28.9" customHeight="1" x14ac:dyDescent="0.25">
      <c r="A105" s="85"/>
      <c r="B105" s="38" t="s">
        <v>1520</v>
      </c>
      <c r="C105" s="4"/>
      <c r="D105" s="5">
        <v>42268</v>
      </c>
      <c r="E105" s="5">
        <v>42275</v>
      </c>
      <c r="F105" s="6"/>
      <c r="G105" s="4" t="s">
        <v>1522</v>
      </c>
      <c r="H105" s="22" t="s">
        <v>52</v>
      </c>
      <c r="I105" s="4"/>
      <c r="J105" s="7"/>
      <c r="K105" s="7"/>
      <c r="L105" s="34"/>
      <c r="M105" s="4"/>
    </row>
    <row r="106" spans="1:13" ht="28.9" customHeight="1" x14ac:dyDescent="0.25">
      <c r="A106" s="85"/>
      <c r="B106" s="38" t="s">
        <v>1521</v>
      </c>
      <c r="C106" s="4"/>
      <c r="D106" s="5">
        <v>42268</v>
      </c>
      <c r="E106" s="5">
        <v>42275</v>
      </c>
      <c r="F106" s="6"/>
      <c r="G106" s="4" t="s">
        <v>1523</v>
      </c>
      <c r="H106" s="22" t="s">
        <v>52</v>
      </c>
      <c r="I106" s="4"/>
      <c r="J106" s="7"/>
      <c r="K106" s="7"/>
      <c r="L106" s="34"/>
      <c r="M106" s="4"/>
    </row>
    <row r="107" spans="1:13" ht="28.9" customHeight="1" x14ac:dyDescent="0.25">
      <c r="A107" s="85"/>
      <c r="B107" s="38" t="s">
        <v>1528</v>
      </c>
      <c r="C107" s="4"/>
      <c r="D107" s="5">
        <v>42272</v>
      </c>
      <c r="E107" s="5">
        <v>42276</v>
      </c>
      <c r="F107" s="6"/>
      <c r="G107" s="4" t="s">
        <v>1532</v>
      </c>
      <c r="H107" s="22" t="s">
        <v>52</v>
      </c>
      <c r="I107" s="4"/>
      <c r="J107" s="7"/>
      <c r="K107" s="7"/>
      <c r="L107" s="34"/>
      <c r="M107" s="4"/>
    </row>
    <row r="108" spans="1:13" ht="28.9" customHeight="1" x14ac:dyDescent="0.25">
      <c r="A108" s="85"/>
      <c r="B108" s="38" t="s">
        <v>1529</v>
      </c>
      <c r="C108" s="4"/>
      <c r="D108" s="5">
        <v>42275</v>
      </c>
      <c r="E108" s="5">
        <v>42276</v>
      </c>
      <c r="F108" s="6"/>
      <c r="G108" s="4" t="s">
        <v>1531</v>
      </c>
      <c r="H108" s="22" t="s">
        <v>52</v>
      </c>
      <c r="I108" s="4"/>
      <c r="J108" s="7"/>
      <c r="K108" s="7"/>
      <c r="L108" s="34"/>
      <c r="M108" s="4"/>
    </row>
    <row r="109" spans="1:13" ht="28.9" customHeight="1" x14ac:dyDescent="0.25">
      <c r="A109" s="85"/>
      <c r="B109" s="38" t="s">
        <v>1530</v>
      </c>
      <c r="C109" s="4"/>
      <c r="D109" s="5">
        <v>42271</v>
      </c>
      <c r="E109" s="5">
        <v>42276</v>
      </c>
      <c r="F109" s="6"/>
      <c r="G109" s="4" t="s">
        <v>1535</v>
      </c>
      <c r="H109" s="22" t="s">
        <v>52</v>
      </c>
      <c r="I109" s="4"/>
      <c r="J109" s="7"/>
      <c r="K109" s="7"/>
      <c r="L109" s="34"/>
      <c r="M109" s="4"/>
    </row>
    <row r="110" spans="1:13" ht="28.9" customHeight="1" x14ac:dyDescent="0.25">
      <c r="A110" s="85"/>
      <c r="B110" s="38" t="s">
        <v>1533</v>
      </c>
      <c r="C110" s="4"/>
      <c r="D110" s="5">
        <v>42275</v>
      </c>
      <c r="E110" s="5">
        <v>42276</v>
      </c>
      <c r="F110" s="6"/>
      <c r="G110" s="4" t="s">
        <v>1534</v>
      </c>
      <c r="H110" s="22" t="s">
        <v>52</v>
      </c>
      <c r="I110" s="4"/>
      <c r="J110" s="7"/>
      <c r="K110" s="7"/>
      <c r="L110" s="34"/>
      <c r="M110" s="4"/>
    </row>
    <row r="111" spans="1:13" ht="28.9" customHeight="1" x14ac:dyDescent="0.25">
      <c r="A111" s="85"/>
      <c r="B111" s="38" t="s">
        <v>1540</v>
      </c>
      <c r="C111" s="4"/>
      <c r="D111" s="5">
        <v>42277</v>
      </c>
      <c r="E111" s="5">
        <v>42283</v>
      </c>
      <c r="F111" s="6"/>
      <c r="G111" s="4" t="s">
        <v>1541</v>
      </c>
      <c r="H111" s="22" t="s">
        <v>52</v>
      </c>
      <c r="I111" s="4"/>
      <c r="J111" s="7"/>
      <c r="K111" s="7"/>
      <c r="L111" s="34"/>
      <c r="M111" s="4"/>
    </row>
    <row r="112" spans="1:13" ht="28.9" customHeight="1" x14ac:dyDescent="0.25">
      <c r="A112" s="85"/>
      <c r="B112" s="38"/>
      <c r="C112" s="4"/>
      <c r="D112" s="5"/>
      <c r="E112" s="5"/>
      <c r="F112" s="6"/>
      <c r="G112" s="4"/>
      <c r="H112" s="22"/>
      <c r="I112" s="4"/>
      <c r="J112" s="7"/>
      <c r="K112" s="7"/>
      <c r="L112" s="34"/>
      <c r="M112" s="4"/>
    </row>
    <row r="113" spans="1:13" ht="28.9" customHeight="1" x14ac:dyDescent="0.25">
      <c r="A113" s="40" t="s">
        <v>15</v>
      </c>
      <c r="B113" s="19"/>
      <c r="C113" s="19"/>
      <c r="D113" s="57"/>
      <c r="E113" s="57"/>
      <c r="F113" s="58"/>
      <c r="G113" s="56"/>
      <c r="H113" s="56"/>
      <c r="I113" s="56"/>
      <c r="J113" s="59"/>
      <c r="K113" s="59"/>
      <c r="L113" s="60"/>
      <c r="M113" s="56"/>
    </row>
    <row r="114" spans="1:13" ht="28.9" customHeight="1" x14ac:dyDescent="0.25">
      <c r="A114" s="70" t="s">
        <v>58</v>
      </c>
      <c r="B114" s="3" t="s">
        <v>13</v>
      </c>
      <c r="C114" s="130" t="s">
        <v>56</v>
      </c>
      <c r="D114" s="57"/>
      <c r="E114" s="57"/>
      <c r="F114" s="58"/>
      <c r="G114" s="56"/>
      <c r="H114" s="56"/>
      <c r="I114" s="56"/>
      <c r="J114" s="59"/>
      <c r="K114" s="59"/>
      <c r="L114" s="60"/>
      <c r="M114" s="56"/>
    </row>
    <row r="115" spans="1:13" ht="28.9" customHeight="1" x14ac:dyDescent="0.25">
      <c r="A115" s="69" t="s">
        <v>2101</v>
      </c>
      <c r="B115" s="21" t="s">
        <v>51</v>
      </c>
      <c r="C115" s="80" t="s">
        <v>27</v>
      </c>
      <c r="D115" s="57"/>
      <c r="E115" s="57"/>
      <c r="F115" s="58"/>
      <c r="G115" s="56"/>
      <c r="H115" s="56"/>
      <c r="I115" s="56"/>
      <c r="J115" s="59"/>
      <c r="K115" s="59"/>
      <c r="L115" s="60"/>
      <c r="M115" s="56"/>
    </row>
    <row r="116" spans="1:13" ht="28.9" customHeight="1" x14ac:dyDescent="0.25">
      <c r="A116" s="64" t="s">
        <v>60</v>
      </c>
      <c r="B116" s="4" t="s">
        <v>14</v>
      </c>
      <c r="C116" s="128" t="s">
        <v>2100</v>
      </c>
      <c r="D116" s="57"/>
      <c r="E116" s="57"/>
      <c r="F116" s="58"/>
      <c r="G116" s="56"/>
      <c r="H116" s="56"/>
      <c r="I116" s="56"/>
      <c r="J116" s="59"/>
      <c r="K116" s="59"/>
      <c r="L116" s="60"/>
      <c r="M116" s="56"/>
    </row>
    <row r="117" spans="1:13" ht="28.9" customHeight="1" x14ac:dyDescent="0.25">
      <c r="A117" s="31" t="s">
        <v>48</v>
      </c>
      <c r="B117" s="63" t="s">
        <v>49</v>
      </c>
      <c r="C117" s="129" t="s">
        <v>54</v>
      </c>
      <c r="D117" s="57"/>
      <c r="E117" s="57"/>
      <c r="F117" s="58"/>
      <c r="G117" s="56"/>
      <c r="H117" s="56"/>
      <c r="I117" s="56"/>
      <c r="J117" s="59"/>
      <c r="K117" s="59"/>
      <c r="L117" s="60"/>
      <c r="M117" s="56"/>
    </row>
    <row r="118" spans="1:13" ht="28.9" customHeight="1" x14ac:dyDescent="0.25">
      <c r="A118" s="85"/>
      <c r="B118" s="38" t="s">
        <v>57</v>
      </c>
      <c r="C118" s="4"/>
      <c r="D118" s="5"/>
      <c r="E118" s="5"/>
      <c r="F118" s="6"/>
      <c r="G118" s="4"/>
      <c r="H118" s="22"/>
      <c r="I118" s="4"/>
      <c r="J118" s="7"/>
      <c r="K118" s="7"/>
      <c r="L118" s="34"/>
      <c r="M118" s="4"/>
    </row>
    <row r="119" spans="1:13" ht="28.9" customHeight="1" x14ac:dyDescent="0.25">
      <c r="A119" s="85"/>
      <c r="B119" s="119"/>
      <c r="C119" s="4"/>
      <c r="D119" s="5"/>
      <c r="E119" s="5"/>
      <c r="F119" s="6"/>
      <c r="G119" s="4"/>
      <c r="H119" s="22"/>
      <c r="I119" s="4"/>
      <c r="J119" s="7"/>
      <c r="K119" s="7"/>
      <c r="L119" s="34"/>
      <c r="M119" s="4"/>
    </row>
    <row r="120" spans="1:13" ht="28.9" customHeight="1" x14ac:dyDescent="0.25">
      <c r="A120" s="85"/>
      <c r="B120" s="119"/>
      <c r="C120" s="4"/>
      <c r="D120" s="5"/>
      <c r="E120" s="5"/>
      <c r="F120" s="6"/>
      <c r="G120" s="4"/>
      <c r="H120" s="22"/>
      <c r="I120" s="4"/>
      <c r="J120" s="7"/>
      <c r="K120" s="7"/>
      <c r="L120" s="34"/>
      <c r="M120" s="4"/>
    </row>
    <row r="121" spans="1:13" ht="28.9" customHeight="1" x14ac:dyDescent="0.25">
      <c r="A121" s="85"/>
      <c r="B121" s="119"/>
      <c r="C121" s="4"/>
      <c r="D121" s="5"/>
      <c r="E121" s="5"/>
      <c r="F121" s="6"/>
      <c r="G121" s="4"/>
      <c r="H121" s="22"/>
      <c r="I121" s="4"/>
      <c r="J121" s="7"/>
      <c r="K121" s="7"/>
      <c r="L121" s="34"/>
      <c r="M121" s="4"/>
    </row>
    <row r="122" spans="1:13" ht="28.9" customHeight="1" x14ac:dyDescent="0.25">
      <c r="A122" s="85"/>
      <c r="B122" s="119"/>
      <c r="C122" s="4"/>
      <c r="D122" s="5"/>
      <c r="E122" s="5"/>
      <c r="F122" s="6"/>
      <c r="G122" s="4"/>
      <c r="H122" s="22"/>
      <c r="I122" s="4"/>
      <c r="J122" s="7"/>
      <c r="K122" s="7"/>
      <c r="L122" s="34"/>
      <c r="M122" s="4"/>
    </row>
    <row r="123" spans="1:13" ht="28.9" customHeight="1" x14ac:dyDescent="0.25">
      <c r="A123" s="85"/>
      <c r="B123" s="119"/>
      <c r="C123" s="4"/>
      <c r="D123" s="5"/>
      <c r="E123" s="5"/>
      <c r="F123" s="6"/>
      <c r="G123" s="4"/>
      <c r="H123" s="22"/>
      <c r="I123" s="4"/>
      <c r="J123" s="7"/>
      <c r="K123" s="7"/>
      <c r="L123" s="34"/>
      <c r="M123" s="4"/>
    </row>
    <row r="124" spans="1:13" ht="28.9" customHeight="1" x14ac:dyDescent="0.25">
      <c r="A124" s="85"/>
      <c r="B124" s="119"/>
      <c r="C124" s="4"/>
      <c r="D124" s="5"/>
      <c r="E124" s="5"/>
      <c r="F124" s="6"/>
      <c r="G124" s="4"/>
      <c r="H124" s="22"/>
      <c r="I124" s="4"/>
      <c r="J124" s="7"/>
      <c r="K124" s="7"/>
      <c r="L124" s="34"/>
      <c r="M124" s="4"/>
    </row>
    <row r="125" spans="1:13" ht="28.9" customHeight="1" x14ac:dyDescent="0.25">
      <c r="A125" s="85"/>
      <c r="B125" s="119"/>
      <c r="C125" s="4"/>
      <c r="D125" s="5"/>
      <c r="E125" s="5"/>
      <c r="F125" s="6"/>
      <c r="G125" s="4"/>
      <c r="H125" s="22"/>
      <c r="I125" s="4"/>
      <c r="J125" s="7"/>
      <c r="K125" s="7"/>
      <c r="L125" s="34"/>
      <c r="M125" s="4"/>
    </row>
    <row r="126" spans="1:13" ht="28.9" customHeight="1" x14ac:dyDescent="0.25">
      <c r="A126" s="85"/>
      <c r="B126" s="119"/>
      <c r="C126" s="4"/>
      <c r="D126" s="5"/>
      <c r="E126" s="5"/>
      <c r="F126" s="6"/>
      <c r="G126" s="4"/>
      <c r="H126" s="22"/>
      <c r="I126" s="4"/>
      <c r="J126" s="7"/>
      <c r="K126" s="7"/>
      <c r="L126" s="34"/>
      <c r="M126" s="4"/>
    </row>
    <row r="127" spans="1:13" ht="28.9" customHeight="1" x14ac:dyDescent="0.25">
      <c r="A127" s="85"/>
      <c r="B127" s="119"/>
      <c r="C127" s="4"/>
      <c r="D127" s="5"/>
      <c r="E127" s="5"/>
      <c r="F127" s="6"/>
      <c r="G127" s="4"/>
      <c r="H127" s="22"/>
      <c r="I127" s="4"/>
      <c r="J127" s="7"/>
      <c r="K127" s="7"/>
      <c r="L127" s="34"/>
      <c r="M127" s="4"/>
    </row>
    <row r="128" spans="1:13" ht="28.9" customHeight="1" x14ac:dyDescent="0.25">
      <c r="A128" s="85"/>
      <c r="B128" s="119"/>
      <c r="C128" s="4"/>
      <c r="D128" s="5"/>
      <c r="E128" s="5"/>
      <c r="F128" s="6"/>
      <c r="G128" s="4"/>
      <c r="H128" s="22"/>
      <c r="I128" s="4"/>
      <c r="J128" s="7"/>
      <c r="K128" s="7"/>
      <c r="L128" s="34"/>
      <c r="M128" s="4"/>
    </row>
    <row r="129" spans="1:13" ht="28.9" customHeight="1" x14ac:dyDescent="0.25">
      <c r="A129" s="85"/>
      <c r="B129" s="119"/>
      <c r="C129" s="4"/>
      <c r="D129" s="5"/>
      <c r="E129" s="5"/>
      <c r="F129" s="6"/>
      <c r="G129" s="4"/>
      <c r="H129" s="22"/>
      <c r="I129" s="4"/>
      <c r="J129" s="7"/>
      <c r="K129" s="7"/>
      <c r="L129" s="34"/>
      <c r="M129" s="4"/>
    </row>
    <row r="130" spans="1:13" ht="28.9" customHeight="1" x14ac:dyDescent="0.25">
      <c r="A130" s="85"/>
      <c r="B130" s="119"/>
      <c r="C130" s="4"/>
      <c r="D130" s="5"/>
      <c r="E130" s="5"/>
      <c r="F130" s="6"/>
      <c r="G130" s="4"/>
      <c r="H130" s="22"/>
      <c r="I130" s="4"/>
      <c r="J130" s="7"/>
      <c r="K130" s="7"/>
      <c r="L130" s="34"/>
      <c r="M130" s="4"/>
    </row>
    <row r="131" spans="1:13" ht="28.9" customHeight="1" x14ac:dyDescent="0.25">
      <c r="A131" s="85"/>
      <c r="B131" s="119"/>
      <c r="C131" s="4"/>
      <c r="D131" s="5"/>
      <c r="E131" s="5"/>
      <c r="F131" s="6"/>
      <c r="G131" s="4"/>
      <c r="H131" s="22"/>
      <c r="I131" s="4"/>
      <c r="J131" s="7"/>
      <c r="K131" s="7"/>
      <c r="L131" s="34"/>
      <c r="M131" s="4"/>
    </row>
    <row r="132" spans="1:13" ht="28.9" customHeight="1" x14ac:dyDescent="0.25">
      <c r="A132" s="85"/>
      <c r="B132" s="119"/>
      <c r="C132" s="4"/>
      <c r="D132" s="5"/>
      <c r="E132" s="5"/>
      <c r="F132" s="6"/>
      <c r="G132" s="4"/>
      <c r="H132" s="22"/>
      <c r="I132" s="4"/>
      <c r="J132" s="7"/>
      <c r="K132" s="7"/>
      <c r="L132" s="34"/>
      <c r="M132" s="4"/>
    </row>
    <row r="133" spans="1:13" ht="28.9" customHeight="1" x14ac:dyDescent="0.25">
      <c r="A133" s="85"/>
      <c r="B133" s="119"/>
      <c r="C133" s="4"/>
      <c r="D133" s="5"/>
      <c r="E133" s="5"/>
      <c r="F133" s="6"/>
      <c r="G133" s="4"/>
      <c r="H133" s="22"/>
      <c r="I133" s="4"/>
      <c r="J133" s="7"/>
      <c r="K133" s="7"/>
      <c r="L133" s="34"/>
      <c r="M133" s="4"/>
    </row>
    <row r="134" spans="1:13" ht="28.9" customHeight="1" x14ac:dyDescent="0.25">
      <c r="A134" s="85"/>
      <c r="B134" s="119"/>
      <c r="C134" s="4"/>
      <c r="D134" s="5"/>
      <c r="E134" s="5"/>
      <c r="F134" s="6"/>
      <c r="G134" s="4"/>
      <c r="H134" s="22"/>
      <c r="I134" s="4"/>
      <c r="J134" s="7"/>
      <c r="K134" s="7"/>
      <c r="L134" s="34"/>
      <c r="M134" s="4"/>
    </row>
    <row r="135" spans="1:13" ht="28.9" customHeight="1" x14ac:dyDescent="0.25">
      <c r="A135" s="85"/>
      <c r="B135" s="119"/>
      <c r="C135" s="4"/>
      <c r="D135" s="5"/>
      <c r="E135" s="5"/>
      <c r="F135" s="6"/>
      <c r="G135" s="4"/>
      <c r="H135" s="22"/>
      <c r="I135" s="4"/>
      <c r="J135" s="7"/>
      <c r="K135" s="7"/>
      <c r="L135" s="34"/>
      <c r="M135" s="4"/>
    </row>
    <row r="136" spans="1:13" ht="28.9" customHeight="1" x14ac:dyDescent="0.25">
      <c r="A136" s="85"/>
      <c r="B136" s="119"/>
      <c r="C136" s="4"/>
      <c r="D136" s="5"/>
      <c r="E136" s="5"/>
      <c r="F136" s="6"/>
      <c r="G136" s="4"/>
      <c r="H136" s="22"/>
      <c r="I136" s="4"/>
      <c r="J136" s="7"/>
      <c r="K136" s="7"/>
      <c r="L136" s="34"/>
      <c r="M136" s="4"/>
    </row>
    <row r="137" spans="1:13" ht="28.9" customHeight="1" x14ac:dyDescent="0.25">
      <c r="A137" s="85"/>
      <c r="B137" s="119"/>
      <c r="C137" s="4"/>
      <c r="D137" s="5"/>
      <c r="E137" s="5"/>
      <c r="F137" s="6"/>
      <c r="G137" s="4"/>
      <c r="H137" s="22"/>
      <c r="I137" s="4"/>
      <c r="J137" s="7"/>
      <c r="K137" s="7"/>
      <c r="L137" s="34"/>
      <c r="M137" s="4"/>
    </row>
    <row r="138" spans="1:13" ht="28.9" customHeight="1" x14ac:dyDescent="0.25">
      <c r="A138" s="85"/>
      <c r="B138" s="119"/>
      <c r="C138" s="4"/>
      <c r="D138" s="5"/>
      <c r="E138" s="5"/>
      <c r="F138" s="6"/>
      <c r="G138" s="4"/>
      <c r="H138" s="22"/>
      <c r="I138" s="4"/>
      <c r="J138" s="7"/>
      <c r="K138" s="7"/>
      <c r="L138" s="34"/>
      <c r="M138" s="4"/>
    </row>
    <row r="139" spans="1:13" ht="28.9" customHeight="1" x14ac:dyDescent="0.25">
      <c r="A139" s="85"/>
      <c r="B139" s="119"/>
      <c r="C139" s="4"/>
      <c r="D139" s="5"/>
      <c r="E139" s="5"/>
      <c r="F139" s="6"/>
      <c r="G139" s="4"/>
      <c r="H139" s="22"/>
      <c r="I139" s="4"/>
      <c r="J139" s="7"/>
      <c r="K139" s="7"/>
      <c r="L139" s="34"/>
      <c r="M139" s="4"/>
    </row>
    <row r="140" spans="1:13" ht="28.9" customHeight="1" x14ac:dyDescent="0.25">
      <c r="A140" s="85"/>
      <c r="B140" s="119"/>
      <c r="C140" s="4"/>
      <c r="D140" s="5"/>
      <c r="E140" s="5"/>
      <c r="F140" s="6"/>
      <c r="G140" s="4"/>
      <c r="H140" s="22"/>
      <c r="I140" s="4"/>
      <c r="J140" s="7"/>
      <c r="K140" s="7"/>
      <c r="L140" s="34"/>
      <c r="M140" s="4"/>
    </row>
    <row r="141" spans="1:13" ht="28.9" customHeight="1" x14ac:dyDescent="0.25">
      <c r="A141" s="85"/>
      <c r="B141" s="119"/>
      <c r="C141" s="4"/>
      <c r="D141" s="5"/>
      <c r="E141" s="5"/>
      <c r="F141" s="6"/>
      <c r="G141" s="4"/>
      <c r="H141" s="22"/>
      <c r="I141" s="4"/>
      <c r="J141" s="7"/>
      <c r="K141" s="7"/>
      <c r="L141" s="34"/>
      <c r="M141" s="4"/>
    </row>
    <row r="142" spans="1:13" ht="28.9" customHeight="1" x14ac:dyDescent="0.25">
      <c r="A142" s="85"/>
      <c r="B142" s="119"/>
      <c r="C142" s="4"/>
      <c r="D142" s="5"/>
      <c r="E142" s="5"/>
      <c r="F142" s="6"/>
      <c r="G142" s="4"/>
      <c r="H142" s="22"/>
      <c r="I142" s="4"/>
      <c r="J142" s="7"/>
      <c r="K142" s="7"/>
      <c r="L142" s="34"/>
      <c r="M142" s="4"/>
    </row>
    <row r="143" spans="1:13" ht="28.9" customHeight="1" x14ac:dyDescent="0.25">
      <c r="A143" s="85"/>
      <c r="B143" s="119"/>
      <c r="C143" s="4"/>
      <c r="D143" s="5"/>
      <c r="E143" s="5"/>
      <c r="F143" s="6"/>
      <c r="G143" s="4"/>
      <c r="H143" s="22"/>
      <c r="I143" s="4"/>
      <c r="J143" s="7"/>
      <c r="K143" s="7"/>
      <c r="L143" s="34"/>
      <c r="M143" s="4"/>
    </row>
    <row r="144" spans="1:13" ht="28.9" customHeight="1" x14ac:dyDescent="0.25">
      <c r="A144" s="85"/>
      <c r="B144" s="119"/>
      <c r="C144" s="4"/>
      <c r="D144" s="5"/>
      <c r="E144" s="5"/>
      <c r="F144" s="6"/>
      <c r="G144" s="4"/>
      <c r="H144" s="22"/>
      <c r="I144" s="4"/>
      <c r="J144" s="7"/>
      <c r="K144" s="7"/>
      <c r="L144" s="34"/>
      <c r="M144" s="4"/>
    </row>
    <row r="145" spans="1:13" ht="28.9" customHeight="1" x14ac:dyDescent="0.25">
      <c r="A145" s="85"/>
      <c r="B145" s="119"/>
      <c r="C145" s="4"/>
      <c r="D145" s="5"/>
      <c r="E145" s="5"/>
      <c r="F145" s="6"/>
      <c r="G145" s="4"/>
      <c r="H145" s="22"/>
      <c r="I145" s="4"/>
      <c r="J145" s="7"/>
      <c r="K145" s="7"/>
      <c r="L145" s="34"/>
      <c r="M145" s="4"/>
    </row>
    <row r="146" spans="1:13" ht="28.9" customHeight="1" x14ac:dyDescent="0.25">
      <c r="A146" s="85"/>
      <c r="B146" s="119"/>
      <c r="C146" s="4"/>
      <c r="D146" s="5"/>
      <c r="E146" s="5"/>
      <c r="F146" s="6"/>
      <c r="G146" s="4"/>
      <c r="H146" s="22"/>
      <c r="I146" s="4"/>
      <c r="J146" s="7"/>
      <c r="K146" s="7"/>
      <c r="L146" s="34"/>
      <c r="M146" s="4"/>
    </row>
    <row r="147" spans="1:13" ht="28.9" customHeight="1" x14ac:dyDescent="0.25">
      <c r="A147" s="85"/>
      <c r="B147" s="119"/>
      <c r="C147" s="4"/>
      <c r="D147" s="5"/>
      <c r="E147" s="5"/>
      <c r="F147" s="6"/>
      <c r="G147" s="4"/>
      <c r="H147" s="22"/>
      <c r="I147" s="4"/>
      <c r="J147" s="7"/>
      <c r="K147" s="7"/>
      <c r="L147" s="34"/>
      <c r="M147" s="4"/>
    </row>
    <row r="148" spans="1:13" ht="28.9" customHeight="1" x14ac:dyDescent="0.25">
      <c r="A148" s="85"/>
      <c r="B148" s="119"/>
      <c r="C148" s="4"/>
      <c r="D148" s="5"/>
      <c r="E148" s="5"/>
      <c r="F148" s="6"/>
      <c r="G148" s="4"/>
      <c r="H148" s="22"/>
      <c r="I148" s="4"/>
      <c r="J148" s="7"/>
      <c r="K148" s="7"/>
      <c r="L148" s="34"/>
      <c r="M148" s="4"/>
    </row>
    <row r="149" spans="1:13" ht="28.9" customHeight="1" x14ac:dyDescent="0.25">
      <c r="A149" s="85"/>
      <c r="B149" s="119"/>
      <c r="C149" s="4"/>
      <c r="D149" s="5"/>
      <c r="E149" s="5"/>
      <c r="F149" s="6"/>
      <c r="G149" s="4"/>
      <c r="H149" s="22"/>
      <c r="I149" s="4"/>
      <c r="J149" s="7"/>
      <c r="K149" s="7"/>
      <c r="L149" s="34"/>
      <c r="M149" s="4"/>
    </row>
    <row r="150" spans="1:13" ht="28.9" customHeight="1" x14ac:dyDescent="0.25">
      <c r="A150" s="85"/>
      <c r="B150" s="119"/>
      <c r="C150" s="4"/>
      <c r="D150" s="5"/>
      <c r="E150" s="5"/>
      <c r="F150" s="6"/>
      <c r="G150" s="4"/>
      <c r="H150" s="22"/>
      <c r="I150" s="4"/>
      <c r="J150" s="7"/>
      <c r="K150" s="7"/>
      <c r="L150" s="34"/>
      <c r="M150" s="4"/>
    </row>
    <row r="151" spans="1:13" ht="28.9" customHeight="1" x14ac:dyDescent="0.25">
      <c r="A151" s="85"/>
      <c r="B151" s="119"/>
      <c r="C151" s="4"/>
      <c r="D151" s="5"/>
      <c r="E151" s="5"/>
      <c r="F151" s="6"/>
      <c r="G151" s="4"/>
      <c r="H151" s="22"/>
      <c r="I151" s="4"/>
      <c r="J151" s="7"/>
      <c r="K151" s="7"/>
      <c r="L151" s="34"/>
      <c r="M151" s="4"/>
    </row>
    <row r="152" spans="1:13" ht="28.9" customHeight="1" x14ac:dyDescent="0.25">
      <c r="A152" s="85"/>
      <c r="B152" s="119"/>
      <c r="C152" s="4"/>
      <c r="D152" s="5"/>
      <c r="E152" s="5"/>
      <c r="F152" s="6"/>
      <c r="G152" s="4"/>
      <c r="H152" s="22"/>
      <c r="I152" s="4"/>
      <c r="J152" s="7"/>
      <c r="K152" s="7"/>
      <c r="L152" s="34"/>
      <c r="M152" s="4"/>
    </row>
    <row r="153" spans="1:13" ht="28.9" customHeight="1" x14ac:dyDescent="0.25">
      <c r="A153" s="85"/>
      <c r="B153" s="119"/>
      <c r="C153" s="4"/>
      <c r="D153" s="5"/>
      <c r="E153" s="5"/>
      <c r="F153" s="6"/>
      <c r="G153" s="4"/>
      <c r="H153" s="22"/>
      <c r="I153" s="4"/>
      <c r="J153" s="7"/>
      <c r="K153" s="7"/>
      <c r="L153" s="34"/>
      <c r="M153" s="4"/>
    </row>
    <row r="154" spans="1:13" ht="28.9" customHeight="1" x14ac:dyDescent="0.25">
      <c r="A154" s="85"/>
      <c r="B154" s="119"/>
      <c r="C154" s="4"/>
      <c r="D154" s="5"/>
      <c r="E154" s="5"/>
      <c r="F154" s="6"/>
      <c r="G154" s="4"/>
      <c r="H154" s="22"/>
      <c r="I154" s="4"/>
      <c r="J154" s="7"/>
      <c r="K154" s="7"/>
      <c r="L154" s="34"/>
      <c r="M154" s="4"/>
    </row>
    <row r="155" spans="1:13" ht="28.9" customHeight="1" x14ac:dyDescent="0.25">
      <c r="A155" s="85"/>
      <c r="B155" s="119"/>
      <c r="C155" s="4"/>
      <c r="D155" s="5"/>
      <c r="E155" s="5"/>
      <c r="F155" s="6"/>
      <c r="G155" s="4"/>
      <c r="H155" s="22"/>
      <c r="I155" s="4"/>
      <c r="J155" s="7"/>
      <c r="K155" s="7"/>
      <c r="L155" s="34"/>
      <c r="M155" s="4"/>
    </row>
    <row r="156" spans="1:13" ht="28.9" customHeight="1" x14ac:dyDescent="0.25">
      <c r="A156" s="85"/>
      <c r="B156" s="119"/>
      <c r="C156" s="4"/>
      <c r="D156" s="5"/>
      <c r="E156" s="5"/>
      <c r="F156" s="6"/>
      <c r="G156" s="4"/>
      <c r="H156" s="22"/>
      <c r="I156" s="4"/>
      <c r="J156" s="7"/>
      <c r="K156" s="7"/>
      <c r="L156" s="34"/>
      <c r="M156" s="4"/>
    </row>
    <row r="157" spans="1:13" ht="28.9" customHeight="1" x14ac:dyDescent="0.25">
      <c r="A157" s="85"/>
      <c r="B157" s="119"/>
      <c r="C157" s="4"/>
      <c r="D157" s="5"/>
      <c r="E157" s="5"/>
      <c r="F157" s="6"/>
      <c r="G157" s="4"/>
      <c r="H157" s="22"/>
      <c r="I157" s="4"/>
      <c r="J157" s="7"/>
      <c r="K157" s="7"/>
      <c r="L157" s="34"/>
      <c r="M157" s="4"/>
    </row>
    <row r="158" spans="1:13" ht="28.9" customHeight="1" x14ac:dyDescent="0.25">
      <c r="A158" s="85"/>
      <c r="B158" s="119"/>
      <c r="C158" s="4"/>
      <c r="D158" s="5"/>
      <c r="E158" s="5"/>
      <c r="F158" s="6"/>
      <c r="G158" s="4"/>
      <c r="H158" s="22"/>
      <c r="I158" s="4"/>
      <c r="J158" s="7"/>
      <c r="K158" s="7"/>
      <c r="L158" s="34"/>
      <c r="M158" s="4"/>
    </row>
    <row r="159" spans="1:13" ht="28.9" customHeight="1" x14ac:dyDescent="0.25">
      <c r="A159" s="85"/>
      <c r="B159" s="119"/>
      <c r="C159" s="4"/>
      <c r="D159" s="5"/>
      <c r="E159" s="5"/>
      <c r="F159" s="6"/>
      <c r="G159" s="4"/>
      <c r="H159" s="22"/>
      <c r="I159" s="4"/>
      <c r="J159" s="7"/>
      <c r="K159" s="7"/>
      <c r="L159" s="34"/>
      <c r="M159" s="4"/>
    </row>
    <row r="160" spans="1:13" ht="28.9" customHeight="1" x14ac:dyDescent="0.25">
      <c r="A160" s="85"/>
      <c r="B160" s="119"/>
      <c r="C160" s="4"/>
      <c r="D160" s="5"/>
      <c r="E160" s="5"/>
      <c r="F160" s="6"/>
      <c r="G160" s="4"/>
      <c r="H160" s="22"/>
      <c r="I160" s="4"/>
      <c r="J160" s="7"/>
      <c r="K160" s="7"/>
      <c r="L160" s="34"/>
      <c r="M160" s="4"/>
    </row>
    <row r="161" spans="1:13" ht="28.9" customHeight="1" x14ac:dyDescent="0.25">
      <c r="A161" s="85"/>
      <c r="B161" s="119"/>
      <c r="C161" s="4"/>
      <c r="D161" s="5"/>
      <c r="E161" s="5"/>
      <c r="F161" s="6"/>
      <c r="G161" s="4"/>
      <c r="H161" s="22"/>
      <c r="I161" s="4"/>
      <c r="J161" s="7"/>
      <c r="K161" s="7"/>
      <c r="L161" s="34"/>
      <c r="M161" s="4"/>
    </row>
    <row r="162" spans="1:13" ht="28.9" customHeight="1" x14ac:dyDescent="0.25">
      <c r="A162" s="85"/>
      <c r="B162" s="119"/>
      <c r="C162" s="4"/>
      <c r="D162" s="5"/>
      <c r="E162" s="5"/>
      <c r="F162" s="6"/>
      <c r="G162" s="4"/>
      <c r="H162" s="22"/>
      <c r="I162" s="4"/>
      <c r="J162" s="7"/>
      <c r="K162" s="7"/>
      <c r="L162" s="34"/>
      <c r="M162" s="4"/>
    </row>
    <row r="163" spans="1:13" ht="28.9" customHeight="1" x14ac:dyDescent="0.25">
      <c r="A163" s="85"/>
      <c r="B163" s="119"/>
      <c r="C163" s="4"/>
      <c r="D163" s="5"/>
      <c r="E163" s="5"/>
      <c r="F163" s="6"/>
      <c r="G163" s="4"/>
      <c r="H163" s="22"/>
      <c r="I163" s="4"/>
      <c r="J163" s="7"/>
      <c r="K163" s="7"/>
      <c r="L163" s="34"/>
      <c r="M163" s="4"/>
    </row>
    <row r="164" spans="1:13" ht="28.9" customHeight="1" x14ac:dyDescent="0.25">
      <c r="A164" s="85"/>
      <c r="B164" s="119"/>
      <c r="C164" s="4"/>
      <c r="D164" s="5"/>
      <c r="E164" s="5"/>
      <c r="F164" s="6"/>
      <c r="G164" s="4"/>
      <c r="H164" s="22"/>
      <c r="I164" s="4"/>
      <c r="J164" s="7"/>
      <c r="K164" s="7"/>
      <c r="L164" s="34"/>
      <c r="M164" s="4"/>
    </row>
    <row r="165" spans="1:13" ht="28.9" customHeight="1" x14ac:dyDescent="0.25">
      <c r="A165" s="85"/>
      <c r="B165" s="119"/>
      <c r="C165" s="4"/>
      <c r="D165" s="5"/>
      <c r="E165" s="5"/>
      <c r="F165" s="6"/>
      <c r="G165" s="4"/>
      <c r="H165" s="22"/>
      <c r="I165" s="4"/>
      <c r="J165" s="7"/>
      <c r="K165" s="7"/>
      <c r="L165" s="34"/>
      <c r="M165" s="4"/>
    </row>
    <row r="166" spans="1:13" ht="28.9" customHeight="1" x14ac:dyDescent="0.25">
      <c r="A166" s="85"/>
      <c r="B166" s="119"/>
      <c r="C166" s="4"/>
      <c r="D166" s="5"/>
      <c r="E166" s="5"/>
      <c r="F166" s="6"/>
      <c r="G166" s="4"/>
      <c r="H166" s="22"/>
      <c r="I166" s="4"/>
      <c r="J166" s="7"/>
      <c r="K166" s="7"/>
      <c r="L166" s="34"/>
      <c r="M166" s="4"/>
    </row>
    <row r="167" spans="1:13" ht="28.9" customHeight="1" x14ac:dyDescent="0.25">
      <c r="A167" s="85"/>
      <c r="B167" s="119"/>
      <c r="C167" s="4"/>
      <c r="D167" s="5"/>
      <c r="E167" s="5"/>
      <c r="F167" s="6"/>
      <c r="G167" s="4"/>
      <c r="H167" s="22"/>
      <c r="I167" s="4"/>
      <c r="J167" s="7"/>
      <c r="K167" s="7"/>
      <c r="L167" s="34"/>
      <c r="M167" s="4"/>
    </row>
    <row r="168" spans="1:13" ht="28.9" customHeight="1" x14ac:dyDescent="0.25">
      <c r="A168" s="85"/>
      <c r="B168" s="119"/>
      <c r="C168" s="4"/>
      <c r="D168" s="5"/>
      <c r="E168" s="5"/>
      <c r="F168" s="6"/>
      <c r="G168" s="4"/>
      <c r="H168" s="22"/>
      <c r="I168" s="4"/>
      <c r="J168" s="7"/>
      <c r="K168" s="7"/>
      <c r="L168" s="34"/>
      <c r="M168" s="4"/>
    </row>
    <row r="169" spans="1:13" ht="28.9" customHeight="1" x14ac:dyDescent="0.25">
      <c r="A169" s="85"/>
      <c r="B169" s="119"/>
      <c r="C169" s="4"/>
      <c r="D169" s="5"/>
      <c r="E169" s="5"/>
      <c r="F169" s="6"/>
      <c r="G169" s="4"/>
      <c r="H169" s="22"/>
      <c r="I169" s="4"/>
      <c r="J169" s="7"/>
      <c r="K169" s="7"/>
      <c r="L169" s="34"/>
      <c r="M169" s="4"/>
    </row>
    <row r="170" spans="1:13" ht="28.9" customHeight="1" x14ac:dyDescent="0.25">
      <c r="A170" s="85"/>
      <c r="B170" s="119"/>
      <c r="C170" s="4"/>
      <c r="D170" s="5"/>
      <c r="E170" s="5"/>
      <c r="F170" s="6"/>
      <c r="G170" s="4"/>
      <c r="H170" s="22"/>
      <c r="I170" s="4"/>
      <c r="J170" s="7"/>
      <c r="K170" s="7"/>
      <c r="L170" s="34"/>
      <c r="M170" s="4"/>
    </row>
    <row r="171" spans="1:13" ht="28.9" customHeight="1" x14ac:dyDescent="0.25">
      <c r="A171" s="85"/>
      <c r="B171" s="119"/>
      <c r="C171" s="4"/>
      <c r="D171" s="5"/>
      <c r="E171" s="5"/>
      <c r="F171" s="6"/>
      <c r="G171" s="4"/>
      <c r="H171" s="22"/>
      <c r="I171" s="4"/>
      <c r="J171" s="7"/>
      <c r="K171" s="7"/>
      <c r="L171" s="34"/>
      <c r="M171" s="4"/>
    </row>
    <row r="172" spans="1:13" ht="28.9" customHeight="1" x14ac:dyDescent="0.25">
      <c r="A172" s="85"/>
      <c r="B172" s="119"/>
      <c r="C172" s="4"/>
      <c r="D172" s="5"/>
      <c r="E172" s="5"/>
      <c r="F172" s="6"/>
      <c r="G172" s="4"/>
      <c r="H172" s="22"/>
      <c r="I172" s="4"/>
      <c r="J172" s="7"/>
      <c r="K172" s="7"/>
      <c r="L172" s="34"/>
      <c r="M172" s="4"/>
    </row>
    <row r="173" spans="1:13" ht="28.9" customHeight="1" x14ac:dyDescent="0.25">
      <c r="A173" s="85"/>
      <c r="B173" s="119"/>
      <c r="C173" s="4"/>
      <c r="D173" s="5"/>
      <c r="E173" s="5"/>
      <c r="F173" s="6"/>
      <c r="G173" s="4"/>
      <c r="H173" s="22"/>
      <c r="I173" s="4"/>
      <c r="J173" s="7"/>
      <c r="K173" s="7"/>
      <c r="L173" s="34"/>
      <c r="M173" s="4"/>
    </row>
    <row r="174" spans="1:13" ht="28.9" customHeight="1" x14ac:dyDescent="0.25">
      <c r="A174" s="85"/>
      <c r="B174" s="119"/>
      <c r="C174" s="4"/>
      <c r="D174" s="5"/>
      <c r="E174" s="5"/>
      <c r="F174" s="6"/>
      <c r="G174" s="4"/>
      <c r="H174" s="22"/>
      <c r="I174" s="4"/>
      <c r="J174" s="7"/>
      <c r="K174" s="7"/>
      <c r="L174" s="34"/>
      <c r="M174" s="4"/>
    </row>
    <row r="175" spans="1:13" ht="28.9" customHeight="1" x14ac:dyDescent="0.25">
      <c r="A175" s="85"/>
      <c r="B175" s="119"/>
      <c r="C175" s="4"/>
      <c r="D175" s="5"/>
      <c r="E175" s="5"/>
      <c r="F175" s="6"/>
      <c r="G175" s="4"/>
      <c r="H175" s="22"/>
      <c r="I175" s="4"/>
      <c r="J175" s="7"/>
      <c r="K175" s="7"/>
      <c r="L175" s="34"/>
      <c r="M175" s="4"/>
    </row>
    <row r="176" spans="1:13" ht="28.9" customHeight="1" x14ac:dyDescent="0.25">
      <c r="A176" s="85"/>
      <c r="B176" s="119"/>
      <c r="C176" s="4"/>
      <c r="D176" s="5"/>
      <c r="E176" s="5"/>
      <c r="F176" s="6"/>
      <c r="G176" s="4"/>
      <c r="H176" s="22"/>
      <c r="I176" s="4"/>
      <c r="J176" s="7"/>
      <c r="K176" s="7"/>
      <c r="L176" s="34"/>
      <c r="M176" s="4"/>
    </row>
    <row r="177" spans="1:13" ht="28.9" customHeight="1" x14ac:dyDescent="0.25">
      <c r="A177" s="85"/>
      <c r="B177" s="119"/>
      <c r="C177" s="4"/>
      <c r="D177" s="5"/>
      <c r="E177" s="5"/>
      <c r="F177" s="6"/>
      <c r="G177" s="4"/>
      <c r="H177" s="22"/>
      <c r="I177" s="4"/>
      <c r="J177" s="7"/>
      <c r="K177" s="7"/>
      <c r="L177" s="34"/>
      <c r="M177" s="4"/>
    </row>
    <row r="178" spans="1:13" ht="28.9" customHeight="1" x14ac:dyDescent="0.25">
      <c r="A178" s="85"/>
      <c r="B178" s="119"/>
      <c r="C178" s="4"/>
      <c r="D178" s="5"/>
      <c r="E178" s="5"/>
      <c r="F178" s="6"/>
      <c r="G178" s="4"/>
      <c r="H178" s="22"/>
      <c r="I178" s="4"/>
      <c r="J178" s="7"/>
      <c r="K178" s="7"/>
      <c r="L178" s="34"/>
      <c r="M178" s="4"/>
    </row>
  </sheetData>
  <sheetProtection algorithmName="SHA-512" hashValue="w7zss69cM4gKoNVq4wa9vtAaLZ650fpIz1jqmcw5KDGJyFLHKhwtXLne6XYoABUoJgN87TRRng5LyKHW6R/7ew==" saltValue="1uwiN05KcmNWjR7yK5oW3A==" spinCount="100000" sheet="1" selectLockedCells="1" sort="0" autoFilter="0" selectUnlockedCells="1"/>
  <dataValidations count="3">
    <dataValidation type="list" allowBlank="1" showErrorMessage="1" sqref="I2">
      <formula1>$J$174:$J$235</formula1>
    </dataValidation>
    <dataValidation type="textLength" allowBlank="1" showInputMessage="1" showErrorMessage="1" error="This cell is limited to 95 characters.  Please revise your entry.  Thank you." sqref="G3:G178">
      <formula1>1</formula1>
      <formula2>95</formula2>
    </dataValidation>
    <dataValidation type="list" allowBlank="1" showInputMessage="1" showErrorMessage="1" sqref="K3:K178 H3:I178">
      <formula1>#REF!</formula1>
    </dataValidation>
  </dataValidations>
  <pageMargins left="0.7" right="0.7" top="0.75" bottom="0.75" header="0.3" footer="0.3"/>
  <pageSetup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PENNDOT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wkerr</cp:lastModifiedBy>
  <cp:lastPrinted>2016-02-16T17:33:55Z</cp:lastPrinted>
  <dcterms:created xsi:type="dcterms:W3CDTF">2008-12-12T13:38:03Z</dcterms:created>
  <dcterms:modified xsi:type="dcterms:W3CDTF">2017-03-20T15:17:29Z</dcterms:modified>
</cp:coreProperties>
</file>