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wnloads/"/>
    </mc:Choice>
  </mc:AlternateContent>
  <xr:revisionPtr revIDLastSave="0" documentId="13_ncr:1_{58A7E35E-FE3B-C949-9584-6B79E3FCDBDF}" xr6:coauthVersionLast="47" xr6:coauthVersionMax="47" xr10:uidLastSave="{00000000-0000-0000-0000-000000000000}"/>
  <bookViews>
    <workbookView xWindow="0" yWindow="500" windowWidth="38400" windowHeight="21600" xr2:uid="{FA9C0508-CE70-804B-9C35-13AE2C73C237}"/>
  </bookViews>
  <sheets>
    <sheet name="Rechnung" sheetId="1" r:id="rId1"/>
    <sheet name="Feed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K11" i="2"/>
  <c r="K12" i="2"/>
  <c r="K13" i="2"/>
  <c r="K14" i="2"/>
  <c r="K15" i="2"/>
  <c r="K16" i="2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B16" i="1"/>
  <c r="B17" i="1" s="1"/>
  <c r="H17" i="2"/>
  <c r="E17" i="2"/>
  <c r="F17" i="2"/>
  <c r="G17" i="2"/>
  <c r="B17" i="2"/>
  <c r="C17" i="2"/>
  <c r="E7" i="1"/>
  <c r="F3" i="1" s="1"/>
  <c r="G3" i="1" s="1"/>
  <c r="B7" i="1"/>
  <c r="C3" i="1" s="1"/>
  <c r="H3" i="1" s="1"/>
  <c r="J17" i="2" l="1"/>
  <c r="K17" i="2"/>
  <c r="C2" i="1"/>
  <c r="H2" i="1" s="1"/>
  <c r="C6" i="1"/>
  <c r="H6" i="1" s="1"/>
  <c r="C5" i="1"/>
  <c r="H5" i="1" s="1"/>
  <c r="C4" i="1"/>
  <c r="H4" i="1" s="1"/>
  <c r="F2" i="1"/>
  <c r="G2" i="1" s="1"/>
  <c r="F5" i="1"/>
  <c r="F4" i="1"/>
  <c r="F6" i="1"/>
  <c r="H7" i="1" l="1"/>
  <c r="G6" i="1"/>
  <c r="G4" i="1"/>
  <c r="G5" i="1"/>
  <c r="F7" i="1"/>
  <c r="D17" i="2"/>
  <c r="G7" i="1" l="1"/>
</calcChain>
</file>

<file path=xl/sharedStrings.xml><?xml version="1.0" encoding="utf-8"?>
<sst xmlns="http://schemas.openxmlformats.org/spreadsheetml/2006/main" count="50" uniqueCount="33">
  <si>
    <t>Cluster</t>
  </si>
  <si>
    <t>QM</t>
  </si>
  <si>
    <t>Column1</t>
  </si>
  <si>
    <t>Micha</t>
  </si>
  <si>
    <t>Moritz</t>
  </si>
  <si>
    <t>Tina</t>
  </si>
  <si>
    <t>Pascale</t>
  </si>
  <si>
    <t>Total</t>
  </si>
  <si>
    <t>Anz Personen</t>
  </si>
  <si>
    <t>Korrektur</t>
  </si>
  <si>
    <t>Gebühr/P</t>
  </si>
  <si>
    <t xml:space="preserve">Gebühr </t>
  </si>
  <si>
    <t>Lisa</t>
  </si>
  <si>
    <t>Jonas</t>
  </si>
  <si>
    <t>Name</t>
  </si>
  <si>
    <t>Feedback</t>
  </si>
  <si>
    <t>v</t>
  </si>
  <si>
    <t>7er mit Gebühr</t>
  </si>
  <si>
    <t>Ist</t>
  </si>
  <si>
    <t>Tina/Katrin (Päärli)</t>
  </si>
  <si>
    <t>Algemein</t>
  </si>
  <si>
    <t>Zimmer</t>
  </si>
  <si>
    <t>Mittelwert</t>
  </si>
  <si>
    <t>Gerundet</t>
  </si>
  <si>
    <t>Median</t>
  </si>
  <si>
    <t>Vorschlag ohne Gebühr</t>
  </si>
  <si>
    <t>Vorschlag mit Gebühr</t>
  </si>
  <si>
    <t>Gültig ab:</t>
  </si>
  <si>
    <t>Nordwesten</t>
  </si>
  <si>
    <t>Nordosten</t>
  </si>
  <si>
    <t>Osten</t>
  </si>
  <si>
    <t>Süden</t>
  </si>
  <si>
    <t>Südwesten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</si>
</sst>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[$]dddd\,\ mmmm\ d\,\ yyyy;@" x16r2:formatCode16="[$-en-CH,1]dddd\,\ mmmm\ d\,\ yyyy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Fill="1" applyBorder="1"/>
    <xf numFmtId="0" fontId="1" fillId="0" borderId="0" xfId="0" applyFont="1"/>
    <xf numFmtId="0" fontId="5" fillId="3" borderId="0" xfId="0" applyFont="1" applyFill="1"/>
    <xf numFmtId="0" fontId="5" fillId="0" borderId="0" xfId="0" applyFont="1"/>
    <xf numFmtId="0" fontId="5" fillId="0" borderId="1" xfId="0" applyFont="1" applyBorder="1"/>
    <xf numFmtId="0" fontId="4" fillId="3" borderId="0" xfId="0" applyFont="1" applyFill="1"/>
    <xf numFmtId="0" fontId="4" fillId="0" borderId="0" xfId="0" applyFont="1"/>
    <xf numFmtId="0" fontId="4" fillId="0" borderId="1" xfId="0" applyFont="1" applyBorder="1"/>
    <xf numFmtId="0" fontId="0" fillId="0" borderId="0" xfId="0" applyAlignment="1"/>
    <xf numFmtId="0" fontId="0" fillId="0" borderId="0" xfId="0" applyAlignment="1">
      <alignment horizontal="right" vertical="center"/>
    </xf>
    <xf numFmtId="0" fontId="7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7" fillId="0" borderId="3" xfId="0" applyFont="1" applyBorder="1"/>
    <xf numFmtId="3" fontId="7" fillId="0" borderId="3" xfId="0" applyNumberFormat="1" applyFont="1" applyBorder="1"/>
    <xf numFmtId="164" fontId="7" fillId="0" borderId="3" xfId="0" applyNumberFormat="1" applyFont="1" applyBorder="1"/>
    <xf numFmtId="164" fontId="7" fillId="0" borderId="4" xfId="0" applyNumberFormat="1" applyFont="1" applyBorder="1"/>
    <xf numFmtId="0" fontId="9" fillId="2" borderId="5" xfId="0" applyFont="1" applyFill="1" applyBorder="1"/>
    <xf numFmtId="0" fontId="7" fillId="0" borderId="6" xfId="0" applyFont="1" applyBorder="1"/>
    <xf numFmtId="164" fontId="7" fillId="0" borderId="6" xfId="0" applyNumberFormat="1" applyFont="1" applyBorder="1"/>
    <xf numFmtId="164" fontId="7" fillId="0" borderId="7" xfId="0" applyNumberFormat="1" applyFont="1" applyBorder="1"/>
    <xf numFmtId="0" fontId="9" fillId="0" borderId="8" xfId="0" applyFont="1" applyBorder="1"/>
    <xf numFmtId="0" fontId="7" fillId="0" borderId="0" xfId="0" applyFont="1" applyBorder="1"/>
    <xf numFmtId="164" fontId="7" fillId="0" borderId="0" xfId="0" applyNumberFormat="1" applyFont="1" applyBorder="1"/>
    <xf numFmtId="164" fontId="7" fillId="0" borderId="9" xfId="0" applyNumberFormat="1" applyFont="1" applyBorder="1"/>
    <xf numFmtId="0" fontId="9" fillId="2" borderId="8" xfId="0" applyFont="1" applyFill="1" applyBorder="1"/>
    <xf numFmtId="0" fontId="9" fillId="2" borderId="10" xfId="0" applyFont="1" applyFill="1" applyBorder="1"/>
    <xf numFmtId="0" fontId="7" fillId="0" borderId="11" xfId="0" applyFont="1" applyBorder="1"/>
    <xf numFmtId="164" fontId="7" fillId="0" borderId="11" xfId="0" applyNumberFormat="1" applyFont="1" applyBorder="1"/>
    <xf numFmtId="164" fontId="7" fillId="0" borderId="12" xfId="0" applyNumberFormat="1" applyFont="1" applyBorder="1"/>
    <xf numFmtId="0" fontId="2" fillId="0" borderId="2" xfId="0" applyFont="1" applyBorder="1"/>
    <xf numFmtId="0" fontId="7" fillId="0" borderId="4" xfId="0" applyFont="1" applyBorder="1"/>
    <xf numFmtId="0" fontId="10" fillId="0" borderId="13" xfId="0" applyFont="1" applyBorder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Standard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 tint="-0.24997711111789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64" formatCode="&quot;CHF&quot;\ #,##0.0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64" formatCode="&quot;CHF&quot;\ #,##0.0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64" formatCode="&quot;CHF&quot;\ #,##0.0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64" formatCode="&quot;CHF&quot;\ #,##0.0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64" formatCode="&quot;CHF&quot;\ #,##0.00"/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ABE10-CB4C-734C-91FC-1A138EA7C573}" name="Table1" displayName="Table1" ref="B1:H7" totalsRowShown="0" headerRowDxfId="15" headerRowBorderDxfId="14">
  <autoFilter ref="B1:H7" xr:uid="{396ABE10-CB4C-734C-91FC-1A138EA7C573}"/>
  <tableColumns count="7">
    <tableColumn id="1" xr3:uid="{118E981C-4E3C-9743-A86C-4A459E1AFDF7}" name="QM" dataDxfId="13"/>
    <tableColumn id="2" xr3:uid="{5BFBB75F-1CEA-AF4D-AC28-FB9C4FA244E0}" name="Cluster" dataDxfId="12"/>
    <tableColumn id="13" xr3:uid="{5B0C8AD0-DE37-1E45-873C-376534AB6A50}" name="Vorschlag ohne Gebühr" dataDxfId="11">
      <calculatedColumnFormula>Table1[[#This Row],[Korrektur]]-Table1[[#This Row],[Gebühr/P]]</calculatedColumnFormula>
    </tableColumn>
    <tableColumn id="3" xr3:uid="{9ADD7975-B02A-DE4D-AAA4-0F936900EAC6}" name="Anz Personen" dataDxfId="10"/>
    <tableColumn id="7" xr3:uid="{90751EDD-C631-7149-953B-ACE009839846}" name="Gebühr/P" dataDxfId="9">
      <calculatedColumnFormula>$B$14/Table1[[#This Row],[Anz Personen]]</calculatedColumnFormula>
    </tableColumn>
    <tableColumn id="4" xr3:uid="{A04E3D93-ED22-294E-AD29-0EA12561CBC3}" name="Vorschlag mit Gebühr" dataDxfId="8">
      <calculatedColumnFormula>Table1[[#This Row],[Cluster]]/Table1[[#This Row],[Anz Personen]]</calculatedColumnFormula>
    </tableColumn>
    <tableColumn id="12" xr3:uid="{D7D7279A-FC56-494E-82E6-585AB305FB38}" name="Korrektur" dataDxfId="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8388C-AE9E-734A-9759-A3441D314761}" name="Table2" displayName="Table2" ref="A1:C8" totalsRowShown="0">
  <autoFilter ref="A1:C8" xr:uid="{F588388C-AE9E-734A-9759-A3441D314761}"/>
  <tableColumns count="3">
    <tableColumn id="1" xr3:uid="{0917E0D9-DCFD-8640-83D4-8C5F3AAB8A21}" name="Name" dataDxfId="6"/>
    <tableColumn id="2" xr3:uid="{63FEBCEF-E6C2-0643-A424-294F220744B1}" name="Feedback"/>
    <tableColumn id="3" xr3:uid="{9E3EF420-1995-4F4E-99A8-D3DBBB529836}" name="Column1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338DF-D27B-C34F-A139-C675A8EE1D9E}" name="Table4" displayName="Table4" ref="A10:K16" totalsRowShown="0">
  <autoFilter ref="A10:K16" xr:uid="{D0B338DF-D27B-C34F-A139-C675A8EE1D9E}"/>
  <tableColumns count="11">
    <tableColumn id="1" xr3:uid="{D5CBE221-D462-1341-85EE-6B35F442CFC1}" name="Column1" dataDxfId="5"/>
    <tableColumn id="2" xr3:uid="{60064538-DA67-3C48-9821-43D90532AF3A}" name="Lisa" dataDxfId="4"/>
    <tableColumn id="3" xr3:uid="{4A3F7224-0F1F-934B-8FF8-A8074875E0AE}" name="Jonas" dataDxfId="3"/>
    <tableColumn id="4" xr3:uid="{67AAF44C-C5E4-344B-8B9D-8D67F2A4BB21}" name="Pascale"/>
    <tableColumn id="5" xr3:uid="{2FE9113D-8AF4-0244-96A6-24F683DDACE1}" name="Tina"/>
    <tableColumn id="6" xr3:uid="{5E717264-C259-7646-BADE-CB1B285A0EFD}" name="Moritz"/>
    <tableColumn id="7" xr3:uid="{8A813D20-9A3D-4643-855E-5AB040404B69}" name="Micha"/>
    <tableColumn id="8" xr3:uid="{5CC58E47-F9BE-3741-83D4-FF6E57BD8433}" name="Ist"/>
    <tableColumn id="9" xr3:uid="{75386A33-0FCC-CA4D-B5A8-CB393C3DF1BF}" name="Mittelwert" dataDxfId="2">
      <calculatedColumnFormula>AVERAGE(Table4[[#This Row],[Lisa]:[Micha]])</calculatedColumnFormula>
    </tableColumn>
    <tableColumn id="10" xr3:uid="{2ED989E6-9ED6-484B-853D-88949FBDFAF8}" name="Gerundet" dataDxfId="1">
      <calculatedColumnFormula>ROUND(Table4[[#This Row],[Mittelwert]],0)</calculatedColumnFormula>
    </tableColumn>
    <tableColumn id="11" xr3:uid="{A38519F8-4658-C84A-AEFA-AE7AF1FFAA78}" name="Median" dataDxfId="0">
      <calculatedColumnFormula>MEDIAN(Table4[[#This Row],[Lisa]:[Micha]])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5FD9-2627-7C4A-9F8F-4B1B6B887B44}">
  <dimension ref="A1:J17"/>
  <sheetViews>
    <sheetView tabSelected="1" zoomScale="246" workbookViewId="0">
      <selection activeCell="B8" sqref="B8"/>
    </sheetView>
  </sheetViews>
  <sheetFormatPr baseColWidth="10" defaultRowHeight="16" x14ac:dyDescent="0.2"/>
  <cols>
    <col min="1" max="1" width="12.33203125" customWidth="1"/>
    <col min="2" max="2" width="9.6640625" customWidth="1"/>
    <col min="3" max="3" width="15.6640625" customWidth="1"/>
    <col min="4" max="4" width="22.6640625" customWidth="1"/>
    <col min="5" max="5" width="11" bestFit="1" customWidth="1"/>
    <col min="6" max="6" width="12" bestFit="1" customWidth="1"/>
    <col min="7" max="9" width="17.33203125" customWidth="1"/>
    <col min="10" max="10" width="13.83203125" customWidth="1"/>
  </cols>
  <sheetData>
    <row r="1" spans="1:10" ht="17" thickBot="1" x14ac:dyDescent="0.25">
      <c r="A1" s="31"/>
      <c r="B1" s="14" t="s">
        <v>1</v>
      </c>
      <c r="C1" s="14" t="s">
        <v>0</v>
      </c>
      <c r="D1" s="14" t="s">
        <v>25</v>
      </c>
      <c r="E1" s="14" t="s">
        <v>8</v>
      </c>
      <c r="F1" s="14" t="s">
        <v>10</v>
      </c>
      <c r="G1" s="14" t="s">
        <v>26</v>
      </c>
      <c r="H1" s="32" t="s">
        <v>9</v>
      </c>
      <c r="I1" s="11"/>
      <c r="J1" s="11"/>
    </row>
    <row r="2" spans="1:10" x14ac:dyDescent="0.2">
      <c r="A2" s="18" t="s">
        <v>28</v>
      </c>
      <c r="B2" s="19">
        <v>41.1</v>
      </c>
      <c r="C2" s="20">
        <f>$C$7/$B$7*Table1[[#This Row],[QM]]</f>
        <v>1550.282967032967</v>
      </c>
      <c r="D2" s="20">
        <v>1495</v>
      </c>
      <c r="E2" s="19">
        <v>1</v>
      </c>
      <c r="F2" s="20">
        <f>$B$14/$E$7*Table1[[#This Row],[Anz Personen]]</f>
        <v>105</v>
      </c>
      <c r="G2" s="20">
        <f>Table1[[#This Row],[Vorschlag ohne Gebühr]]+Table1[[#This Row],[Gebühr/P]]</f>
        <v>1600</v>
      </c>
      <c r="H2" s="21">
        <f>Table1[[#This Row],[Vorschlag ohne Gebühr]]-Table1[[#This Row],[Cluster]]</f>
        <v>-55.282967032967008</v>
      </c>
      <c r="I2" s="12"/>
      <c r="J2" s="12"/>
    </row>
    <row r="3" spans="1:10" x14ac:dyDescent="0.2">
      <c r="A3" s="22" t="s">
        <v>29</v>
      </c>
      <c r="B3" s="23">
        <v>39.299999999999997</v>
      </c>
      <c r="C3" s="24">
        <f>$C$7/$B$7*Table1[[#This Row],[QM]]</f>
        <v>1482.3873626373625</v>
      </c>
      <c r="D3" s="24">
        <v>1495</v>
      </c>
      <c r="E3" s="23">
        <v>1</v>
      </c>
      <c r="F3" s="24">
        <f>$B$14/$E$7*Table1[[#This Row],[Anz Personen]]</f>
        <v>105</v>
      </c>
      <c r="G3" s="24">
        <f>Table1[[#This Row],[Vorschlag ohne Gebühr]]+Table1[[#This Row],[Gebühr/P]]</f>
        <v>1600</v>
      </c>
      <c r="H3" s="25">
        <f>Table1[[#This Row],[Vorschlag ohne Gebühr]]-Table1[[#This Row],[Cluster]]</f>
        <v>12.612637362637543</v>
      </c>
      <c r="I3" s="12"/>
      <c r="J3" s="12"/>
    </row>
    <row r="4" spans="1:10" x14ac:dyDescent="0.2">
      <c r="A4" s="26" t="s">
        <v>30</v>
      </c>
      <c r="B4" s="23">
        <v>29.1</v>
      </c>
      <c r="C4" s="24">
        <f>$C$7/$B$7*Table1[[#This Row],[QM]]</f>
        <v>1097.6456043956043</v>
      </c>
      <c r="D4" s="24">
        <v>1120</v>
      </c>
      <c r="E4" s="23">
        <v>1</v>
      </c>
      <c r="F4" s="24">
        <f>$B$14/$E$7*Table1[[#This Row],[Anz Personen]]</f>
        <v>105</v>
      </c>
      <c r="G4" s="24">
        <f>Table1[[#This Row],[Vorschlag ohne Gebühr]]+Table1[[#This Row],[Gebühr/P]]</f>
        <v>1225</v>
      </c>
      <c r="H4" s="25">
        <f>Table1[[#This Row],[Vorschlag ohne Gebühr]]-Table1[[#This Row],[Cluster]]</f>
        <v>22.354395604395677</v>
      </c>
      <c r="I4" s="12"/>
      <c r="J4" s="12"/>
    </row>
    <row r="5" spans="1:10" x14ac:dyDescent="0.2">
      <c r="A5" s="22" t="s">
        <v>31</v>
      </c>
      <c r="B5" s="23">
        <v>29</v>
      </c>
      <c r="C5" s="24">
        <f>$C$7/$B$7*Table1[[#This Row],[QM]]</f>
        <v>1093.8736263736264</v>
      </c>
      <c r="D5" s="24">
        <v>1120</v>
      </c>
      <c r="E5" s="23">
        <v>1</v>
      </c>
      <c r="F5" s="24">
        <f>$B$14/$E$7*Table1[[#This Row],[Anz Personen]]</f>
        <v>105</v>
      </c>
      <c r="G5" s="24">
        <f>Table1[[#This Row],[Vorschlag ohne Gebühr]]+Table1[[#This Row],[Gebühr/P]]</f>
        <v>1225</v>
      </c>
      <c r="H5" s="25">
        <f>Table1[[#This Row],[Vorschlag ohne Gebühr]]-Table1[[#This Row],[Cluster]]</f>
        <v>26.126373626373606</v>
      </c>
      <c r="I5" s="12"/>
      <c r="J5" s="12"/>
    </row>
    <row r="6" spans="1:10" ht="17" thickBot="1" x14ac:dyDescent="0.25">
      <c r="A6" s="27" t="s">
        <v>32</v>
      </c>
      <c r="B6" s="28">
        <v>43.5</v>
      </c>
      <c r="C6" s="29">
        <f>$C$7/$B$7*Table1[[#This Row],[QM]]</f>
        <v>1640.8104395604396</v>
      </c>
      <c r="D6" s="29">
        <v>1640</v>
      </c>
      <c r="E6" s="28">
        <v>2</v>
      </c>
      <c r="F6" s="29">
        <f>$B$14/$E$7*Table1[[#This Row],[Anz Personen]]</f>
        <v>210</v>
      </c>
      <c r="G6" s="29">
        <f>Table1[[#This Row],[Vorschlag ohne Gebühr]]+Table1[[#This Row],[Gebühr/P]]</f>
        <v>1850</v>
      </c>
      <c r="H6" s="30">
        <f>Table1[[#This Row],[Vorschlag ohne Gebühr]]-Table1[[#This Row],[Cluster]]</f>
        <v>-0.81043956043959042</v>
      </c>
      <c r="I6" s="12"/>
      <c r="J6" s="12"/>
    </row>
    <row r="7" spans="1:10" ht="17" thickBot="1" x14ac:dyDescent="0.25">
      <c r="A7" s="13" t="s">
        <v>7</v>
      </c>
      <c r="B7" s="14">
        <f>SUM(B2:B6)</f>
        <v>182</v>
      </c>
      <c r="C7" s="15">
        <v>6865</v>
      </c>
      <c r="D7" s="15">
        <f>SUM(D2:D6)</f>
        <v>6870</v>
      </c>
      <c r="E7" s="14">
        <f>SUM(E2:E6)</f>
        <v>6</v>
      </c>
      <c r="F7" s="16">
        <f>SUM(F2:F6)</f>
        <v>630</v>
      </c>
      <c r="G7" s="16">
        <f>SUM(G2:G6)</f>
        <v>7500</v>
      </c>
      <c r="H7" s="17">
        <f>SUM(H2:H6)</f>
        <v>5.0000000000002274</v>
      </c>
      <c r="I7" s="12"/>
      <c r="J7" s="12"/>
    </row>
    <row r="9" spans="1:10" ht="17" thickBot="1" x14ac:dyDescent="0.25"/>
    <row r="10" spans="1:10" ht="17" thickBot="1" x14ac:dyDescent="0.25">
      <c r="A10" s="33" t="s">
        <v>27</v>
      </c>
      <c r="B10" s="34">
        <v>44774</v>
      </c>
      <c r="C10" s="35"/>
    </row>
    <row r="14" spans="1:10" x14ac:dyDescent="0.2">
      <c r="A14" s="1" t="s">
        <v>11</v>
      </c>
      <c r="B14" s="36">
        <v>630</v>
      </c>
      <c r="C14" s="36"/>
    </row>
    <row r="15" spans="1:10" x14ac:dyDescent="0.2">
      <c r="A15" s="1" t="s">
        <v>20</v>
      </c>
      <c r="B15" s="37">
        <v>2653</v>
      </c>
      <c r="C15" s="37"/>
    </row>
    <row r="16" spans="1:10" x14ac:dyDescent="0.2">
      <c r="A16" s="1" t="s">
        <v>21</v>
      </c>
      <c r="B16" s="37">
        <f>6865-B15</f>
        <v>4212</v>
      </c>
      <c r="C16" s="37"/>
    </row>
    <row r="17" spans="2:3" x14ac:dyDescent="0.2">
      <c r="B17" s="38">
        <f>B15+B16</f>
        <v>6865</v>
      </c>
      <c r="C17" s="38"/>
    </row>
  </sheetData>
  <mergeCells count="5">
    <mergeCell ref="B10:C10"/>
    <mergeCell ref="B14:C14"/>
    <mergeCell ref="B15:C15"/>
    <mergeCell ref="B16:C16"/>
    <mergeCell ref="B17:C17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00D5-1CA1-E946-AEBB-78BADB1746F2}">
  <dimension ref="A1:K17"/>
  <sheetViews>
    <sheetView zoomScale="209" zoomScaleNormal="290" workbookViewId="0">
      <selection activeCell="B2" sqref="B2"/>
    </sheetView>
  </sheetViews>
  <sheetFormatPr baseColWidth="10" defaultRowHeight="16" x14ac:dyDescent="0.2"/>
  <cols>
    <col min="1" max="1" width="19.1640625" customWidth="1"/>
  </cols>
  <sheetData>
    <row r="1" spans="1:11" x14ac:dyDescent="0.2">
      <c r="A1" s="2" t="s">
        <v>14</v>
      </c>
      <c r="B1" t="s">
        <v>15</v>
      </c>
      <c r="C1" t="s">
        <v>2</v>
      </c>
    </row>
    <row r="2" spans="1:11" x14ac:dyDescent="0.2">
      <c r="A2" s="2" t="s">
        <v>12</v>
      </c>
      <c r="B2">
        <v>4</v>
      </c>
      <c r="C2" t="s">
        <v>16</v>
      </c>
    </row>
    <row r="3" spans="1:11" x14ac:dyDescent="0.2">
      <c r="A3" s="2" t="s">
        <v>13</v>
      </c>
      <c r="B3">
        <v>3</v>
      </c>
      <c r="C3" t="s">
        <v>16</v>
      </c>
    </row>
    <row r="4" spans="1:11" x14ac:dyDescent="0.2">
      <c r="A4" s="2" t="s">
        <v>6</v>
      </c>
      <c r="B4">
        <v>0</v>
      </c>
      <c r="C4" t="s">
        <v>16</v>
      </c>
    </row>
    <row r="5" spans="1:11" x14ac:dyDescent="0.2">
      <c r="A5" s="2" t="s">
        <v>5</v>
      </c>
      <c r="B5">
        <v>1</v>
      </c>
      <c r="C5" t="s">
        <v>16</v>
      </c>
    </row>
    <row r="6" spans="1:11" x14ac:dyDescent="0.2">
      <c r="A6" s="2" t="s">
        <v>4</v>
      </c>
      <c r="B6">
        <v>4</v>
      </c>
      <c r="C6" t="s">
        <v>16</v>
      </c>
    </row>
    <row r="7" spans="1:11" x14ac:dyDescent="0.2">
      <c r="A7" s="2" t="s">
        <v>3</v>
      </c>
      <c r="B7">
        <v>1</v>
      </c>
      <c r="C7" t="s">
        <v>16</v>
      </c>
    </row>
    <row r="8" spans="1:11" x14ac:dyDescent="0.2">
      <c r="A8" s="2" t="s">
        <v>17</v>
      </c>
    </row>
    <row r="9" spans="1:11" ht="97" customHeight="1" x14ac:dyDescent="0.2">
      <c r="A9" s="2"/>
    </row>
    <row r="10" spans="1:11" x14ac:dyDescent="0.2">
      <c r="A10" t="s">
        <v>2</v>
      </c>
      <c r="B10" t="s">
        <v>12</v>
      </c>
      <c r="C10" t="s">
        <v>13</v>
      </c>
      <c r="D10" t="s">
        <v>6</v>
      </c>
      <c r="E10" t="s">
        <v>5</v>
      </c>
      <c r="F10" t="s">
        <v>4</v>
      </c>
      <c r="G10" t="s">
        <v>3</v>
      </c>
      <c r="H10" t="s">
        <v>18</v>
      </c>
      <c r="I10" t="s">
        <v>22</v>
      </c>
      <c r="J10" t="s">
        <v>23</v>
      </c>
      <c r="K10" t="s">
        <v>24</v>
      </c>
    </row>
    <row r="11" spans="1:11" x14ac:dyDescent="0.2">
      <c r="A11" s="6" t="s">
        <v>12</v>
      </c>
      <c r="B11" s="3">
        <v>900</v>
      </c>
      <c r="C11" s="3">
        <v>795</v>
      </c>
      <c r="D11">
        <v>918</v>
      </c>
      <c r="E11">
        <v>925</v>
      </c>
      <c r="F11" s="10">
        <v>900</v>
      </c>
      <c r="G11">
        <v>885</v>
      </c>
      <c r="H11" s="9">
        <v>885</v>
      </c>
      <c r="I11">
        <f>AVERAGE(Table4[[#This Row],[Lisa]:[Micha]])</f>
        <v>887.16666666666663</v>
      </c>
      <c r="J11">
        <f>ROUND(Table4[[#This Row],[Mittelwert]],0)</f>
        <v>887</v>
      </c>
      <c r="K11">
        <f>MEDIAN(Table4[[#This Row],[Lisa]:[Micha]])</f>
        <v>900</v>
      </c>
    </row>
    <row r="12" spans="1:11" x14ac:dyDescent="0.2">
      <c r="A12" s="7" t="s">
        <v>13</v>
      </c>
      <c r="B12" s="4">
        <v>950</v>
      </c>
      <c r="C12" s="4">
        <v>1025</v>
      </c>
      <c r="D12">
        <v>1045</v>
      </c>
      <c r="E12">
        <v>925</v>
      </c>
      <c r="F12" s="10">
        <v>900</v>
      </c>
      <c r="G12">
        <v>995</v>
      </c>
      <c r="H12" s="9">
        <v>995</v>
      </c>
      <c r="I12">
        <f>AVERAGE(Table4[[#This Row],[Lisa]:[Micha]])</f>
        <v>973.33333333333337</v>
      </c>
      <c r="J12">
        <f>ROUND(Table4[[#This Row],[Mittelwert]],0)</f>
        <v>973</v>
      </c>
      <c r="K12">
        <f>MEDIAN(Table4[[#This Row],[Lisa]:[Micha]])</f>
        <v>972.5</v>
      </c>
    </row>
    <row r="13" spans="1:11" x14ac:dyDescent="0.2">
      <c r="A13" s="6" t="s">
        <v>6</v>
      </c>
      <c r="B13" s="3">
        <v>1550</v>
      </c>
      <c r="C13" s="3">
        <v>1570</v>
      </c>
      <c r="D13">
        <v>1382</v>
      </c>
      <c r="E13">
        <v>1450</v>
      </c>
      <c r="F13">
        <v>1600</v>
      </c>
      <c r="G13">
        <v>1415</v>
      </c>
      <c r="H13">
        <v>1805</v>
      </c>
      <c r="I13">
        <f>AVERAGE(Table4[[#This Row],[Lisa]:[Micha]])</f>
        <v>1494.5</v>
      </c>
      <c r="J13">
        <f>ROUND(Table4[[#This Row],[Mittelwert]],0)</f>
        <v>1495</v>
      </c>
      <c r="K13">
        <f>MEDIAN(Table4[[#This Row],[Lisa]:[Micha]])</f>
        <v>1500</v>
      </c>
    </row>
    <row r="14" spans="1:11" x14ac:dyDescent="0.2">
      <c r="A14" s="7" t="s">
        <v>19</v>
      </c>
      <c r="B14" s="4">
        <v>1400</v>
      </c>
      <c r="C14" s="4">
        <v>1275</v>
      </c>
      <c r="D14">
        <v>1550</v>
      </c>
      <c r="E14">
        <v>1500</v>
      </c>
      <c r="F14">
        <v>1300</v>
      </c>
      <c r="G14">
        <v>1550</v>
      </c>
      <c r="H14">
        <v>1200</v>
      </c>
      <c r="I14">
        <f>AVERAGE(Table4[[#This Row],[Lisa]:[Micha]])</f>
        <v>1429.1666666666667</v>
      </c>
      <c r="J14">
        <f>ROUND(Table4[[#This Row],[Mittelwert]],0)</f>
        <v>1429</v>
      </c>
      <c r="K14">
        <f>MEDIAN(Table4[[#This Row],[Lisa]:[Micha]])</f>
        <v>1450</v>
      </c>
    </row>
    <row r="15" spans="1:11" x14ac:dyDescent="0.2">
      <c r="A15" s="6" t="s">
        <v>4</v>
      </c>
      <c r="B15" s="3">
        <v>1200</v>
      </c>
      <c r="C15" s="3">
        <v>1190</v>
      </c>
      <c r="D15">
        <v>1172</v>
      </c>
      <c r="E15">
        <v>1200</v>
      </c>
      <c r="F15">
        <v>1200</v>
      </c>
      <c r="G15">
        <v>1220</v>
      </c>
      <c r="H15">
        <v>1200</v>
      </c>
      <c r="I15">
        <f>AVERAGE(Table4[[#This Row],[Lisa]:[Micha]])</f>
        <v>1197</v>
      </c>
      <c r="J15">
        <f>ROUND(Table4[[#This Row],[Mittelwert]],0)</f>
        <v>1197</v>
      </c>
      <c r="K15">
        <f>MEDIAN(Table4[[#This Row],[Lisa]:[Micha]])</f>
        <v>1200</v>
      </c>
    </row>
    <row r="16" spans="1:11" x14ac:dyDescent="0.2">
      <c r="A16" s="8" t="s">
        <v>3</v>
      </c>
      <c r="B16" s="5">
        <v>1500</v>
      </c>
      <c r="C16" s="5">
        <v>1640</v>
      </c>
      <c r="D16">
        <v>1450</v>
      </c>
      <c r="E16">
        <v>1500</v>
      </c>
      <c r="F16">
        <v>1600</v>
      </c>
      <c r="G16">
        <v>1430</v>
      </c>
      <c r="H16">
        <v>1410</v>
      </c>
      <c r="I16">
        <f>AVERAGE(Table4[[#This Row],[Lisa]:[Micha]])</f>
        <v>1520</v>
      </c>
      <c r="J16">
        <f>ROUND(Table4[[#This Row],[Mittelwert]],0)</f>
        <v>1520</v>
      </c>
      <c r="K16">
        <f>MEDIAN(Table4[[#This Row],[Lisa]:[Micha]])</f>
        <v>1500</v>
      </c>
    </row>
    <row r="17" spans="2:11" x14ac:dyDescent="0.2">
      <c r="B17">
        <f>SUM(B11:B16)</f>
        <v>7500</v>
      </c>
      <c r="C17">
        <f>SUM(C11:C16)</f>
        <v>7495</v>
      </c>
      <c r="D17">
        <f t="shared" ref="D17:G17" si="0">SUM(D11:D16)</f>
        <v>7517</v>
      </c>
      <c r="E17">
        <f t="shared" si="0"/>
        <v>7500</v>
      </c>
      <c r="F17">
        <f t="shared" si="0"/>
        <v>7500</v>
      </c>
      <c r="G17">
        <f t="shared" si="0"/>
        <v>7495</v>
      </c>
      <c r="H17">
        <f>SUM(H11:H16)</f>
        <v>7495</v>
      </c>
      <c r="J17">
        <f>SUM(Table4[Gerundet])</f>
        <v>7501</v>
      </c>
      <c r="K17">
        <f>SUM(Table4[Median])</f>
        <v>7522.5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Rechnung</vt:lpstr>
      <vt:lpstr>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2022-05-08T12:48:51Z</dcterms:created>
  <dcterms:modified xsi:type="dcterms:W3CDTF">2022-05-15T21:20:48Z</dcterms:modified>
</cp:coreProperties>
</file>