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IFERROR(__xludf.DUMMYFUNCTION("GOOGLEFINANCE(""PG"", ""price"", ""1/1/2014"", TODAY(),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IFERROR(__xludf.DUMMYFUNCTION("""COMPUTED_VALUE"""),80.54)</f>
        <v>80.54</v>
      </c>
    </row>
    <row r="3">
      <c r="A3" s="3">
        <f>IFERROR(__xludf.DUMMYFUNCTION("""COMPUTED_VALUE"""),41642.666666666664)</f>
        <v>41642.66667</v>
      </c>
      <c r="B3" s="1">
        <f>IFERROR(__xludf.DUMMYFUNCTION("""COMPUTED_VALUE"""),80.45)</f>
        <v>80.45</v>
      </c>
    </row>
    <row r="4">
      <c r="A4" s="3">
        <f>IFERROR(__xludf.DUMMYFUNCTION("""COMPUTED_VALUE"""),41645.666666666664)</f>
        <v>41645.66667</v>
      </c>
      <c r="B4" s="1">
        <f>IFERROR(__xludf.DUMMYFUNCTION("""COMPUTED_VALUE"""),80.64)</f>
        <v>80.64</v>
      </c>
    </row>
    <row r="5">
      <c r="A5" s="3">
        <f>IFERROR(__xludf.DUMMYFUNCTION("""COMPUTED_VALUE"""),41646.666666666664)</f>
        <v>41646.66667</v>
      </c>
      <c r="B5" s="1">
        <f>IFERROR(__xludf.DUMMYFUNCTION("""COMPUTED_VALUE"""),81.42)</f>
        <v>81.42</v>
      </c>
    </row>
    <row r="6">
      <c r="A6" s="3">
        <f>IFERROR(__xludf.DUMMYFUNCTION("""COMPUTED_VALUE"""),41647.666666666664)</f>
        <v>41647.66667</v>
      </c>
      <c r="B6" s="1">
        <f>IFERROR(__xludf.DUMMYFUNCTION("""COMPUTED_VALUE"""),80.24)</f>
        <v>80.24</v>
      </c>
    </row>
    <row r="7">
      <c r="A7" s="3">
        <f>IFERROR(__xludf.DUMMYFUNCTION("""COMPUTED_VALUE"""),41648.666666666664)</f>
        <v>41648.66667</v>
      </c>
      <c r="B7" s="1">
        <f>IFERROR(__xludf.DUMMYFUNCTION("""COMPUTED_VALUE"""),80.42)</f>
        <v>80.42</v>
      </c>
    </row>
    <row r="8">
      <c r="A8" s="3">
        <f>IFERROR(__xludf.DUMMYFUNCTION("""COMPUTED_VALUE"""),41649.666666666664)</f>
        <v>41649.66667</v>
      </c>
      <c r="B8" s="1">
        <f>IFERROR(__xludf.DUMMYFUNCTION("""COMPUTED_VALUE"""),80.3)</f>
        <v>80.3</v>
      </c>
    </row>
    <row r="9">
      <c r="A9" s="3">
        <f>IFERROR(__xludf.DUMMYFUNCTION("""COMPUTED_VALUE"""),41652.666666666664)</f>
        <v>41652.66667</v>
      </c>
      <c r="B9" s="1">
        <f>IFERROR(__xludf.DUMMYFUNCTION("""COMPUTED_VALUE"""),80.01)</f>
        <v>80.01</v>
      </c>
    </row>
    <row r="10">
      <c r="A10" s="3">
        <f>IFERROR(__xludf.DUMMYFUNCTION("""COMPUTED_VALUE"""),41653.666666666664)</f>
        <v>41653.66667</v>
      </c>
      <c r="B10" s="1">
        <f>IFERROR(__xludf.DUMMYFUNCTION("""COMPUTED_VALUE"""),80.87)</f>
        <v>80.87</v>
      </c>
    </row>
    <row r="11">
      <c r="A11" s="3">
        <f>IFERROR(__xludf.DUMMYFUNCTION("""COMPUTED_VALUE"""),41654.666666666664)</f>
        <v>41654.66667</v>
      </c>
      <c r="B11" s="1">
        <f>IFERROR(__xludf.DUMMYFUNCTION("""COMPUTED_VALUE"""),80.79)</f>
        <v>80.79</v>
      </c>
    </row>
    <row r="12">
      <c r="A12" s="3">
        <f>IFERROR(__xludf.DUMMYFUNCTION("""COMPUTED_VALUE"""),41655.666666666664)</f>
        <v>41655.66667</v>
      </c>
      <c r="B12" s="1">
        <f>IFERROR(__xludf.DUMMYFUNCTION("""COMPUTED_VALUE"""),80.56)</f>
        <v>80.56</v>
      </c>
    </row>
    <row r="13">
      <c r="A13" s="3">
        <f>IFERROR(__xludf.DUMMYFUNCTION("""COMPUTED_VALUE"""),41656.666666666664)</f>
        <v>41656.66667</v>
      </c>
      <c r="B13" s="1">
        <f>IFERROR(__xludf.DUMMYFUNCTION("""COMPUTED_VALUE"""),79.88)</f>
        <v>79.88</v>
      </c>
    </row>
    <row r="14">
      <c r="A14" s="3">
        <f>IFERROR(__xludf.DUMMYFUNCTION("""COMPUTED_VALUE"""),41660.666666666664)</f>
        <v>41660.66667</v>
      </c>
      <c r="B14" s="1">
        <f>IFERROR(__xludf.DUMMYFUNCTION("""COMPUTED_VALUE"""),80.18)</f>
        <v>80.18</v>
      </c>
    </row>
    <row r="15">
      <c r="A15" s="3">
        <f>IFERROR(__xludf.DUMMYFUNCTION("""COMPUTED_VALUE"""),41661.666666666664)</f>
        <v>41661.66667</v>
      </c>
      <c r="B15" s="1">
        <f>IFERROR(__xludf.DUMMYFUNCTION("""COMPUTED_VALUE"""),79.23)</f>
        <v>79.23</v>
      </c>
    </row>
    <row r="16">
      <c r="A16" s="3">
        <f>IFERROR(__xludf.DUMMYFUNCTION("""COMPUTED_VALUE"""),41662.666666666664)</f>
        <v>41662.66667</v>
      </c>
      <c r="B16" s="1">
        <f>IFERROR(__xludf.DUMMYFUNCTION("""COMPUTED_VALUE"""),78.24)</f>
        <v>78.24</v>
      </c>
    </row>
    <row r="17">
      <c r="A17" s="3">
        <f>IFERROR(__xludf.DUMMYFUNCTION("""COMPUTED_VALUE"""),41663.666666666664)</f>
        <v>41663.66667</v>
      </c>
      <c r="B17" s="1">
        <f>IFERROR(__xludf.DUMMYFUNCTION("""COMPUTED_VALUE"""),79.18)</f>
        <v>79.18</v>
      </c>
    </row>
    <row r="18">
      <c r="A18" s="3">
        <f>IFERROR(__xludf.DUMMYFUNCTION("""COMPUTED_VALUE"""),41666.666666666664)</f>
        <v>41666.66667</v>
      </c>
      <c r="B18" s="1">
        <f>IFERROR(__xludf.DUMMYFUNCTION("""COMPUTED_VALUE"""),78.47)</f>
        <v>78.47</v>
      </c>
    </row>
    <row r="19">
      <c r="A19" s="3">
        <f>IFERROR(__xludf.DUMMYFUNCTION("""COMPUTED_VALUE"""),41667.666666666664)</f>
        <v>41667.66667</v>
      </c>
      <c r="B19" s="1">
        <f>IFERROR(__xludf.DUMMYFUNCTION("""COMPUTED_VALUE"""),79.11)</f>
        <v>79.11</v>
      </c>
    </row>
    <row r="20">
      <c r="A20" s="3">
        <f>IFERROR(__xludf.DUMMYFUNCTION("""COMPUTED_VALUE"""),41668.666666666664)</f>
        <v>41668.66667</v>
      </c>
      <c r="B20" s="1">
        <f>IFERROR(__xludf.DUMMYFUNCTION("""COMPUTED_VALUE"""),77.64)</f>
        <v>77.64</v>
      </c>
    </row>
    <row r="21">
      <c r="A21" s="3">
        <f>IFERROR(__xludf.DUMMYFUNCTION("""COMPUTED_VALUE"""),41669.666666666664)</f>
        <v>41669.66667</v>
      </c>
      <c r="B21" s="1">
        <f>IFERROR(__xludf.DUMMYFUNCTION("""COMPUTED_VALUE"""),76.87)</f>
        <v>76.87</v>
      </c>
    </row>
    <row r="22">
      <c r="A22" s="3">
        <f>IFERROR(__xludf.DUMMYFUNCTION("""COMPUTED_VALUE"""),41670.666666666664)</f>
        <v>41670.66667</v>
      </c>
      <c r="B22" s="1">
        <f>IFERROR(__xludf.DUMMYFUNCTION("""COMPUTED_VALUE"""),76.62)</f>
        <v>76.62</v>
      </c>
    </row>
    <row r="23">
      <c r="A23" s="3">
        <f>IFERROR(__xludf.DUMMYFUNCTION("""COMPUTED_VALUE"""),41673.666666666664)</f>
        <v>41673.66667</v>
      </c>
      <c r="B23" s="1">
        <f>IFERROR(__xludf.DUMMYFUNCTION("""COMPUTED_VALUE"""),75.7)</f>
        <v>75.7</v>
      </c>
    </row>
    <row r="24">
      <c r="A24" s="3">
        <f>IFERROR(__xludf.DUMMYFUNCTION("""COMPUTED_VALUE"""),41674.666666666664)</f>
        <v>41674.66667</v>
      </c>
      <c r="B24" s="1">
        <f>IFERROR(__xludf.DUMMYFUNCTION("""COMPUTED_VALUE"""),76.09)</f>
        <v>76.09</v>
      </c>
    </row>
    <row r="25">
      <c r="A25" s="3">
        <f>IFERROR(__xludf.DUMMYFUNCTION("""COMPUTED_VALUE"""),41675.666666666664)</f>
        <v>41675.66667</v>
      </c>
      <c r="B25" s="1">
        <f>IFERROR(__xludf.DUMMYFUNCTION("""COMPUTED_VALUE"""),76.45)</f>
        <v>76.45</v>
      </c>
    </row>
    <row r="26">
      <c r="A26" s="3">
        <f>IFERROR(__xludf.DUMMYFUNCTION("""COMPUTED_VALUE"""),41676.666666666664)</f>
        <v>41676.66667</v>
      </c>
      <c r="B26" s="1">
        <f>IFERROR(__xludf.DUMMYFUNCTION("""COMPUTED_VALUE"""),76.9)</f>
        <v>76.9</v>
      </c>
    </row>
    <row r="27">
      <c r="A27" s="3">
        <f>IFERROR(__xludf.DUMMYFUNCTION("""COMPUTED_VALUE"""),41677.666666666664)</f>
        <v>41677.66667</v>
      </c>
      <c r="B27" s="1">
        <f>IFERROR(__xludf.DUMMYFUNCTION("""COMPUTED_VALUE"""),77.31)</f>
        <v>77.31</v>
      </c>
    </row>
    <row r="28">
      <c r="A28" s="3">
        <f>IFERROR(__xludf.DUMMYFUNCTION("""COMPUTED_VALUE"""),41680.666666666664)</f>
        <v>41680.66667</v>
      </c>
      <c r="B28" s="1">
        <f>IFERROR(__xludf.DUMMYFUNCTION("""COMPUTED_VALUE"""),78.03)</f>
        <v>78.03</v>
      </c>
    </row>
    <row r="29">
      <c r="A29" s="3">
        <f>IFERROR(__xludf.DUMMYFUNCTION("""COMPUTED_VALUE"""),41681.666666666664)</f>
        <v>41681.66667</v>
      </c>
      <c r="B29" s="1">
        <f>IFERROR(__xludf.DUMMYFUNCTION("""COMPUTED_VALUE"""),78.84)</f>
        <v>78.84</v>
      </c>
    </row>
    <row r="30">
      <c r="A30" s="3">
        <f>IFERROR(__xludf.DUMMYFUNCTION("""COMPUTED_VALUE"""),41682.666666666664)</f>
        <v>41682.66667</v>
      </c>
      <c r="B30" s="1">
        <f>IFERROR(__xludf.DUMMYFUNCTION("""COMPUTED_VALUE"""),77.49)</f>
        <v>77.49</v>
      </c>
    </row>
    <row r="31">
      <c r="A31" s="3">
        <f>IFERROR(__xludf.DUMMYFUNCTION("""COMPUTED_VALUE"""),41683.666666666664)</f>
        <v>41683.66667</v>
      </c>
      <c r="B31" s="1">
        <f>IFERROR(__xludf.DUMMYFUNCTION("""COMPUTED_VALUE"""),77.8)</f>
        <v>77.8</v>
      </c>
    </row>
    <row r="32">
      <c r="A32" s="3">
        <f>IFERROR(__xludf.DUMMYFUNCTION("""COMPUTED_VALUE"""),41684.666666666664)</f>
        <v>41684.66667</v>
      </c>
      <c r="B32" s="1">
        <f>IFERROR(__xludf.DUMMYFUNCTION("""COMPUTED_VALUE"""),79.4)</f>
        <v>79.4</v>
      </c>
    </row>
    <row r="33">
      <c r="A33" s="3">
        <f>IFERROR(__xludf.DUMMYFUNCTION("""COMPUTED_VALUE"""),41688.666666666664)</f>
        <v>41688.66667</v>
      </c>
      <c r="B33" s="1">
        <f>IFERROR(__xludf.DUMMYFUNCTION("""COMPUTED_VALUE"""),77.97)</f>
        <v>77.97</v>
      </c>
    </row>
    <row r="34">
      <c r="A34" s="3">
        <f>IFERROR(__xludf.DUMMYFUNCTION("""COMPUTED_VALUE"""),41689.666666666664)</f>
        <v>41689.66667</v>
      </c>
      <c r="B34" s="1">
        <f>IFERROR(__xludf.DUMMYFUNCTION("""COMPUTED_VALUE"""),78.14)</f>
        <v>78.14</v>
      </c>
    </row>
    <row r="35">
      <c r="A35" s="3">
        <f>IFERROR(__xludf.DUMMYFUNCTION("""COMPUTED_VALUE"""),41690.666666666664)</f>
        <v>41690.66667</v>
      </c>
      <c r="B35" s="1">
        <f>IFERROR(__xludf.DUMMYFUNCTION("""COMPUTED_VALUE"""),77.92)</f>
        <v>77.92</v>
      </c>
    </row>
    <row r="36">
      <c r="A36" s="3">
        <f>IFERROR(__xludf.DUMMYFUNCTION("""COMPUTED_VALUE"""),41691.666666666664)</f>
        <v>41691.66667</v>
      </c>
      <c r="B36" s="1">
        <f>IFERROR(__xludf.DUMMYFUNCTION("""COMPUTED_VALUE"""),77.97)</f>
        <v>77.97</v>
      </c>
    </row>
    <row r="37">
      <c r="A37" s="3">
        <f>IFERROR(__xludf.DUMMYFUNCTION("""COMPUTED_VALUE"""),41694.666666666664)</f>
        <v>41694.66667</v>
      </c>
      <c r="B37" s="1">
        <f>IFERROR(__xludf.DUMMYFUNCTION("""COMPUTED_VALUE"""),77.86)</f>
        <v>77.86</v>
      </c>
    </row>
    <row r="38">
      <c r="A38" s="3">
        <f>IFERROR(__xludf.DUMMYFUNCTION("""COMPUTED_VALUE"""),41695.666666666664)</f>
        <v>41695.66667</v>
      </c>
      <c r="B38" s="1">
        <f>IFERROR(__xludf.DUMMYFUNCTION("""COMPUTED_VALUE"""),78.12)</f>
        <v>78.12</v>
      </c>
    </row>
    <row r="39">
      <c r="A39" s="3">
        <f>IFERROR(__xludf.DUMMYFUNCTION("""COMPUTED_VALUE"""),41696.666666666664)</f>
        <v>41696.66667</v>
      </c>
      <c r="B39" s="1">
        <f>IFERROR(__xludf.DUMMYFUNCTION("""COMPUTED_VALUE"""),77.86)</f>
        <v>77.86</v>
      </c>
    </row>
    <row r="40">
      <c r="A40" s="3">
        <f>IFERROR(__xludf.DUMMYFUNCTION("""COMPUTED_VALUE"""),41697.666666666664)</f>
        <v>41697.66667</v>
      </c>
      <c r="B40" s="1">
        <f>IFERROR(__xludf.DUMMYFUNCTION("""COMPUTED_VALUE"""),78.19)</f>
        <v>78.19</v>
      </c>
    </row>
    <row r="41">
      <c r="A41" s="3">
        <f>IFERROR(__xludf.DUMMYFUNCTION("""COMPUTED_VALUE"""),41698.666666666664)</f>
        <v>41698.66667</v>
      </c>
      <c r="B41" s="1">
        <f>IFERROR(__xludf.DUMMYFUNCTION("""COMPUTED_VALUE"""),78.66)</f>
        <v>78.66</v>
      </c>
    </row>
    <row r="42">
      <c r="A42" s="3">
        <f>IFERROR(__xludf.DUMMYFUNCTION("""COMPUTED_VALUE"""),41701.666666666664)</f>
        <v>41701.66667</v>
      </c>
      <c r="B42" s="1">
        <f>IFERROR(__xludf.DUMMYFUNCTION("""COMPUTED_VALUE"""),77.48)</f>
        <v>77.48</v>
      </c>
    </row>
    <row r="43">
      <c r="A43" s="3">
        <f>IFERROR(__xludf.DUMMYFUNCTION("""COMPUTED_VALUE"""),41702.666666666664)</f>
        <v>41702.66667</v>
      </c>
      <c r="B43" s="1">
        <f>IFERROR(__xludf.DUMMYFUNCTION("""COMPUTED_VALUE"""),78.45)</f>
        <v>78.45</v>
      </c>
    </row>
    <row r="44">
      <c r="A44" s="3">
        <f>IFERROR(__xludf.DUMMYFUNCTION("""COMPUTED_VALUE"""),41703.666666666664)</f>
        <v>41703.66667</v>
      </c>
      <c r="B44" s="1">
        <f>IFERROR(__xludf.DUMMYFUNCTION("""COMPUTED_VALUE"""),77.82)</f>
        <v>77.82</v>
      </c>
    </row>
    <row r="45">
      <c r="A45" s="3">
        <f>IFERROR(__xludf.DUMMYFUNCTION("""COMPUTED_VALUE"""),41704.666666666664)</f>
        <v>41704.66667</v>
      </c>
      <c r="B45" s="1">
        <f>IFERROR(__xludf.DUMMYFUNCTION("""COMPUTED_VALUE"""),78.06)</f>
        <v>78.06</v>
      </c>
    </row>
    <row r="46">
      <c r="A46" s="3">
        <f>IFERROR(__xludf.DUMMYFUNCTION("""COMPUTED_VALUE"""),41705.666666666664)</f>
        <v>41705.66667</v>
      </c>
      <c r="B46" s="1">
        <f>IFERROR(__xludf.DUMMYFUNCTION("""COMPUTED_VALUE"""),78.38)</f>
        <v>78.38</v>
      </c>
    </row>
    <row r="47">
      <c r="A47" s="3">
        <f>IFERROR(__xludf.DUMMYFUNCTION("""COMPUTED_VALUE"""),41708.666666666664)</f>
        <v>41708.66667</v>
      </c>
      <c r="B47" s="1">
        <f>IFERROR(__xludf.DUMMYFUNCTION("""COMPUTED_VALUE"""),78.53)</f>
        <v>78.53</v>
      </c>
    </row>
    <row r="48">
      <c r="A48" s="3">
        <f>IFERROR(__xludf.DUMMYFUNCTION("""COMPUTED_VALUE"""),41709.666666666664)</f>
        <v>41709.66667</v>
      </c>
      <c r="B48" s="1">
        <f>IFERROR(__xludf.DUMMYFUNCTION("""COMPUTED_VALUE"""),78.95)</f>
        <v>78.95</v>
      </c>
    </row>
    <row r="49">
      <c r="A49" s="3">
        <f>IFERROR(__xludf.DUMMYFUNCTION("""COMPUTED_VALUE"""),41710.666666666664)</f>
        <v>41710.66667</v>
      </c>
      <c r="B49" s="1">
        <f>IFERROR(__xludf.DUMMYFUNCTION("""COMPUTED_VALUE"""),79.24)</f>
        <v>79.24</v>
      </c>
    </row>
    <row r="50">
      <c r="A50" s="3">
        <f>IFERROR(__xludf.DUMMYFUNCTION("""COMPUTED_VALUE"""),41711.666666666664)</f>
        <v>41711.66667</v>
      </c>
      <c r="B50" s="1">
        <f>IFERROR(__xludf.DUMMYFUNCTION("""COMPUTED_VALUE"""),79.19)</f>
        <v>79.19</v>
      </c>
    </row>
    <row r="51">
      <c r="A51" s="3">
        <f>IFERROR(__xludf.DUMMYFUNCTION("""COMPUTED_VALUE"""),41712.666666666664)</f>
        <v>41712.66667</v>
      </c>
      <c r="B51" s="1">
        <f>IFERROR(__xludf.DUMMYFUNCTION("""COMPUTED_VALUE"""),78.98)</f>
        <v>78.98</v>
      </c>
    </row>
    <row r="52">
      <c r="A52" s="3">
        <f>IFERROR(__xludf.DUMMYFUNCTION("""COMPUTED_VALUE"""),41715.666666666664)</f>
        <v>41715.66667</v>
      </c>
      <c r="B52" s="1">
        <f>IFERROR(__xludf.DUMMYFUNCTION("""COMPUTED_VALUE"""),79.84)</f>
        <v>79.84</v>
      </c>
    </row>
    <row r="53">
      <c r="A53" s="3">
        <f>IFERROR(__xludf.DUMMYFUNCTION("""COMPUTED_VALUE"""),41716.666666666664)</f>
        <v>41716.66667</v>
      </c>
      <c r="B53" s="1">
        <f>IFERROR(__xludf.DUMMYFUNCTION("""COMPUTED_VALUE"""),79.77)</f>
        <v>79.77</v>
      </c>
    </row>
    <row r="54">
      <c r="A54" s="3">
        <f>IFERROR(__xludf.DUMMYFUNCTION("""COMPUTED_VALUE"""),41717.666666666664)</f>
        <v>41717.66667</v>
      </c>
      <c r="B54" s="1">
        <f>IFERROR(__xludf.DUMMYFUNCTION("""COMPUTED_VALUE"""),78.78)</f>
        <v>78.78</v>
      </c>
    </row>
    <row r="55">
      <c r="A55" s="3">
        <f>IFERROR(__xludf.DUMMYFUNCTION("""COMPUTED_VALUE"""),41718.666666666664)</f>
        <v>41718.66667</v>
      </c>
      <c r="B55" s="1">
        <f>IFERROR(__xludf.DUMMYFUNCTION("""COMPUTED_VALUE"""),78.32)</f>
        <v>78.32</v>
      </c>
    </row>
    <row r="56">
      <c r="A56" s="3">
        <f>IFERROR(__xludf.DUMMYFUNCTION("""COMPUTED_VALUE"""),41719.666666666664)</f>
        <v>41719.66667</v>
      </c>
      <c r="B56" s="1">
        <f>IFERROR(__xludf.DUMMYFUNCTION("""COMPUTED_VALUE"""),77.88)</f>
        <v>77.88</v>
      </c>
    </row>
    <row r="57">
      <c r="A57" s="3">
        <f>IFERROR(__xludf.DUMMYFUNCTION("""COMPUTED_VALUE"""),41722.666666666664)</f>
        <v>41722.66667</v>
      </c>
      <c r="B57" s="1">
        <f>IFERROR(__xludf.DUMMYFUNCTION("""COMPUTED_VALUE"""),79.3)</f>
        <v>79.3</v>
      </c>
    </row>
    <row r="58">
      <c r="A58" s="3">
        <f>IFERROR(__xludf.DUMMYFUNCTION("""COMPUTED_VALUE"""),41723.666666666664)</f>
        <v>41723.66667</v>
      </c>
      <c r="B58" s="1">
        <f>IFERROR(__xludf.DUMMYFUNCTION("""COMPUTED_VALUE"""),79.81)</f>
        <v>79.81</v>
      </c>
    </row>
    <row r="59">
      <c r="A59" s="3">
        <f>IFERROR(__xludf.DUMMYFUNCTION("""COMPUTED_VALUE"""),41724.666666666664)</f>
        <v>41724.66667</v>
      </c>
      <c r="B59" s="1">
        <f>IFERROR(__xludf.DUMMYFUNCTION("""COMPUTED_VALUE"""),79.5)</f>
        <v>79.5</v>
      </c>
    </row>
    <row r="60">
      <c r="A60" s="3">
        <f>IFERROR(__xludf.DUMMYFUNCTION("""COMPUTED_VALUE"""),41725.666666666664)</f>
        <v>41725.66667</v>
      </c>
      <c r="B60" s="1">
        <f>IFERROR(__xludf.DUMMYFUNCTION("""COMPUTED_VALUE"""),79.65)</f>
        <v>79.65</v>
      </c>
    </row>
    <row r="61">
      <c r="A61" s="3">
        <f>IFERROR(__xludf.DUMMYFUNCTION("""COMPUTED_VALUE"""),41726.666666666664)</f>
        <v>41726.66667</v>
      </c>
      <c r="B61" s="1">
        <f>IFERROR(__xludf.DUMMYFUNCTION("""COMPUTED_VALUE"""),79.76)</f>
        <v>79.76</v>
      </c>
    </row>
    <row r="62">
      <c r="A62" s="3">
        <f>IFERROR(__xludf.DUMMYFUNCTION("""COMPUTED_VALUE"""),41729.666666666664)</f>
        <v>41729.66667</v>
      </c>
      <c r="B62" s="1">
        <f>IFERROR(__xludf.DUMMYFUNCTION("""COMPUTED_VALUE"""),80.6)</f>
        <v>80.6</v>
      </c>
    </row>
    <row r="63">
      <c r="A63" s="3">
        <f>IFERROR(__xludf.DUMMYFUNCTION("""COMPUTED_VALUE"""),41730.666666666664)</f>
        <v>41730.66667</v>
      </c>
      <c r="B63" s="1">
        <f>IFERROR(__xludf.DUMMYFUNCTION("""COMPUTED_VALUE"""),80.34)</f>
        <v>80.34</v>
      </c>
    </row>
    <row r="64">
      <c r="A64" s="3">
        <f>IFERROR(__xludf.DUMMYFUNCTION("""COMPUTED_VALUE"""),41731.666666666664)</f>
        <v>41731.66667</v>
      </c>
      <c r="B64" s="1">
        <f>IFERROR(__xludf.DUMMYFUNCTION("""COMPUTED_VALUE"""),80.13)</f>
        <v>80.13</v>
      </c>
    </row>
    <row r="65">
      <c r="A65" s="3">
        <f>IFERROR(__xludf.DUMMYFUNCTION("""COMPUTED_VALUE"""),41732.666666666664)</f>
        <v>41732.66667</v>
      </c>
      <c r="B65" s="1">
        <f>IFERROR(__xludf.DUMMYFUNCTION("""COMPUTED_VALUE"""),80.1)</f>
        <v>80.1</v>
      </c>
    </row>
    <row r="66">
      <c r="A66" s="3">
        <f>IFERROR(__xludf.DUMMYFUNCTION("""COMPUTED_VALUE"""),41733.666666666664)</f>
        <v>41733.66667</v>
      </c>
      <c r="B66" s="1">
        <f>IFERROR(__xludf.DUMMYFUNCTION("""COMPUTED_VALUE"""),79.77)</f>
        <v>79.77</v>
      </c>
    </row>
    <row r="67">
      <c r="A67" s="3">
        <f>IFERROR(__xludf.DUMMYFUNCTION("""COMPUTED_VALUE"""),41736.666666666664)</f>
        <v>41736.66667</v>
      </c>
      <c r="B67" s="1">
        <f>IFERROR(__xludf.DUMMYFUNCTION("""COMPUTED_VALUE"""),80.49)</f>
        <v>80.49</v>
      </c>
    </row>
    <row r="68">
      <c r="A68" s="3">
        <f>IFERROR(__xludf.DUMMYFUNCTION("""COMPUTED_VALUE"""),41737.666666666664)</f>
        <v>41737.66667</v>
      </c>
      <c r="B68" s="1">
        <f>IFERROR(__xludf.DUMMYFUNCTION("""COMPUTED_VALUE"""),81.35)</f>
        <v>81.35</v>
      </c>
    </row>
    <row r="69">
      <c r="A69" s="3">
        <f>IFERROR(__xludf.DUMMYFUNCTION("""COMPUTED_VALUE"""),41738.666666666664)</f>
        <v>41738.66667</v>
      </c>
      <c r="B69" s="1">
        <f>IFERROR(__xludf.DUMMYFUNCTION("""COMPUTED_VALUE"""),81.49)</f>
        <v>81.49</v>
      </c>
    </row>
    <row r="70">
      <c r="A70" s="3">
        <f>IFERROR(__xludf.DUMMYFUNCTION("""COMPUTED_VALUE"""),41739.666666666664)</f>
        <v>41739.66667</v>
      </c>
      <c r="B70" s="1">
        <f>IFERROR(__xludf.DUMMYFUNCTION("""COMPUTED_VALUE"""),81.09)</f>
        <v>81.09</v>
      </c>
    </row>
    <row r="71">
      <c r="A71" s="3">
        <f>IFERROR(__xludf.DUMMYFUNCTION("""COMPUTED_VALUE"""),41740.666666666664)</f>
        <v>41740.66667</v>
      </c>
      <c r="B71" s="1">
        <f>IFERROR(__xludf.DUMMYFUNCTION("""COMPUTED_VALUE"""),80.76)</f>
        <v>80.76</v>
      </c>
    </row>
    <row r="72">
      <c r="A72" s="3">
        <f>IFERROR(__xludf.DUMMYFUNCTION("""COMPUTED_VALUE"""),41743.666666666664)</f>
        <v>41743.66667</v>
      </c>
      <c r="B72" s="1">
        <f>IFERROR(__xludf.DUMMYFUNCTION("""COMPUTED_VALUE"""),80.81)</f>
        <v>80.81</v>
      </c>
    </row>
    <row r="73">
      <c r="A73" s="3">
        <f>IFERROR(__xludf.DUMMYFUNCTION("""COMPUTED_VALUE"""),41744.666666666664)</f>
        <v>41744.66667</v>
      </c>
      <c r="B73" s="1">
        <f>IFERROR(__xludf.DUMMYFUNCTION("""COMPUTED_VALUE"""),80.84)</f>
        <v>80.84</v>
      </c>
    </row>
    <row r="74">
      <c r="A74" s="3">
        <f>IFERROR(__xludf.DUMMYFUNCTION("""COMPUTED_VALUE"""),41745.666666666664)</f>
        <v>41745.66667</v>
      </c>
      <c r="B74" s="1">
        <f>IFERROR(__xludf.DUMMYFUNCTION("""COMPUTED_VALUE"""),81.65)</f>
        <v>81.65</v>
      </c>
    </row>
    <row r="75">
      <c r="A75" s="3">
        <f>IFERROR(__xludf.DUMMYFUNCTION("""COMPUTED_VALUE"""),41746.666666666664)</f>
        <v>41746.66667</v>
      </c>
      <c r="B75" s="1">
        <f>IFERROR(__xludf.DUMMYFUNCTION("""COMPUTED_VALUE"""),81.76)</f>
        <v>81.76</v>
      </c>
    </row>
    <row r="76">
      <c r="A76" s="3">
        <f>IFERROR(__xludf.DUMMYFUNCTION("""COMPUTED_VALUE"""),41750.666666666664)</f>
        <v>41750.66667</v>
      </c>
      <c r="B76" s="1">
        <f>IFERROR(__xludf.DUMMYFUNCTION("""COMPUTED_VALUE"""),81.56)</f>
        <v>81.56</v>
      </c>
    </row>
    <row r="77">
      <c r="A77" s="3">
        <f>IFERROR(__xludf.DUMMYFUNCTION("""COMPUTED_VALUE"""),41751.666666666664)</f>
        <v>41751.66667</v>
      </c>
      <c r="B77" s="1">
        <f>IFERROR(__xludf.DUMMYFUNCTION("""COMPUTED_VALUE"""),81.25)</f>
        <v>81.25</v>
      </c>
    </row>
    <row r="78">
      <c r="A78" s="3">
        <f>IFERROR(__xludf.DUMMYFUNCTION("""COMPUTED_VALUE"""),41752.666666666664)</f>
        <v>41752.66667</v>
      </c>
      <c r="B78" s="1">
        <f>IFERROR(__xludf.DUMMYFUNCTION("""COMPUTED_VALUE"""),80.36)</f>
        <v>80.36</v>
      </c>
    </row>
    <row r="79">
      <c r="A79" s="3">
        <f>IFERROR(__xludf.DUMMYFUNCTION("""COMPUTED_VALUE"""),41753.666666666664)</f>
        <v>41753.66667</v>
      </c>
      <c r="B79" s="1">
        <f>IFERROR(__xludf.DUMMYFUNCTION("""COMPUTED_VALUE"""),81.15)</f>
        <v>81.15</v>
      </c>
    </row>
    <row r="80">
      <c r="A80" s="3">
        <f>IFERROR(__xludf.DUMMYFUNCTION("""COMPUTED_VALUE"""),41754.666666666664)</f>
        <v>41754.66667</v>
      </c>
      <c r="B80" s="1">
        <f>IFERROR(__xludf.DUMMYFUNCTION("""COMPUTED_VALUE"""),81.41)</f>
        <v>81.41</v>
      </c>
    </row>
    <row r="81">
      <c r="A81" s="3">
        <f>IFERROR(__xludf.DUMMYFUNCTION("""COMPUTED_VALUE"""),41757.666666666664)</f>
        <v>41757.66667</v>
      </c>
      <c r="B81" s="1">
        <f>IFERROR(__xludf.DUMMYFUNCTION("""COMPUTED_VALUE"""),82.94)</f>
        <v>82.94</v>
      </c>
    </row>
    <row r="82">
      <c r="A82" s="3">
        <f>IFERROR(__xludf.DUMMYFUNCTION("""COMPUTED_VALUE"""),41758.666666666664)</f>
        <v>41758.66667</v>
      </c>
      <c r="B82" s="1">
        <f>IFERROR(__xludf.DUMMYFUNCTION("""COMPUTED_VALUE"""),82.44)</f>
        <v>82.44</v>
      </c>
    </row>
    <row r="83">
      <c r="A83" s="3">
        <f>IFERROR(__xludf.DUMMYFUNCTION("""COMPUTED_VALUE"""),41759.666666666664)</f>
        <v>41759.66667</v>
      </c>
      <c r="B83" s="1">
        <f>IFERROR(__xludf.DUMMYFUNCTION("""COMPUTED_VALUE"""),82.55)</f>
        <v>82.55</v>
      </c>
    </row>
    <row r="84">
      <c r="A84" s="3">
        <f>IFERROR(__xludf.DUMMYFUNCTION("""COMPUTED_VALUE"""),41760.666666666664)</f>
        <v>41760.66667</v>
      </c>
      <c r="B84" s="1">
        <f>IFERROR(__xludf.DUMMYFUNCTION("""COMPUTED_VALUE"""),82.34)</f>
        <v>82.34</v>
      </c>
    </row>
    <row r="85">
      <c r="A85" s="3">
        <f>IFERROR(__xludf.DUMMYFUNCTION("""COMPUTED_VALUE"""),41761.666666666664)</f>
        <v>41761.66667</v>
      </c>
      <c r="B85" s="1">
        <f>IFERROR(__xludf.DUMMYFUNCTION("""COMPUTED_VALUE"""),81.92)</f>
        <v>81.92</v>
      </c>
    </row>
    <row r="86">
      <c r="A86" s="3">
        <f>IFERROR(__xludf.DUMMYFUNCTION("""COMPUTED_VALUE"""),41764.666666666664)</f>
        <v>41764.66667</v>
      </c>
      <c r="B86" s="1">
        <f>IFERROR(__xludf.DUMMYFUNCTION("""COMPUTED_VALUE"""),81.7)</f>
        <v>81.7</v>
      </c>
    </row>
    <row r="87">
      <c r="A87" s="3">
        <f>IFERROR(__xludf.DUMMYFUNCTION("""COMPUTED_VALUE"""),41765.666666666664)</f>
        <v>41765.66667</v>
      </c>
      <c r="B87" s="1">
        <f>IFERROR(__xludf.DUMMYFUNCTION("""COMPUTED_VALUE"""),81.13)</f>
        <v>81.13</v>
      </c>
    </row>
    <row r="88">
      <c r="A88" s="3">
        <f>IFERROR(__xludf.DUMMYFUNCTION("""COMPUTED_VALUE"""),41766.666666666664)</f>
        <v>41766.66667</v>
      </c>
      <c r="B88" s="1">
        <f>IFERROR(__xludf.DUMMYFUNCTION("""COMPUTED_VALUE"""),82.09)</f>
        <v>82.09</v>
      </c>
    </row>
    <row r="89">
      <c r="A89" s="3">
        <f>IFERROR(__xludf.DUMMYFUNCTION("""COMPUTED_VALUE"""),41767.666666666664)</f>
        <v>41767.66667</v>
      </c>
      <c r="B89" s="1">
        <f>IFERROR(__xludf.DUMMYFUNCTION("""COMPUTED_VALUE"""),82.16)</f>
        <v>82.16</v>
      </c>
    </row>
    <row r="90">
      <c r="A90" s="3">
        <f>IFERROR(__xludf.DUMMYFUNCTION("""COMPUTED_VALUE"""),41768.666666666664)</f>
        <v>41768.66667</v>
      </c>
      <c r="B90" s="1">
        <f>IFERROR(__xludf.DUMMYFUNCTION("""COMPUTED_VALUE"""),82.39)</f>
        <v>82.39</v>
      </c>
    </row>
    <row r="91">
      <c r="A91" s="3">
        <f>IFERROR(__xludf.DUMMYFUNCTION("""COMPUTED_VALUE"""),41771.666666666664)</f>
        <v>41771.66667</v>
      </c>
      <c r="B91" s="1">
        <f>IFERROR(__xludf.DUMMYFUNCTION("""COMPUTED_VALUE"""),81.73)</f>
        <v>81.73</v>
      </c>
    </row>
    <row r="92">
      <c r="A92" s="3">
        <f>IFERROR(__xludf.DUMMYFUNCTION("""COMPUTED_VALUE"""),41772.666666666664)</f>
        <v>41772.66667</v>
      </c>
      <c r="B92" s="1">
        <f>IFERROR(__xludf.DUMMYFUNCTION("""COMPUTED_VALUE"""),81.61)</f>
        <v>81.61</v>
      </c>
    </row>
    <row r="93">
      <c r="A93" s="3">
        <f>IFERROR(__xludf.DUMMYFUNCTION("""COMPUTED_VALUE"""),41773.666666666664)</f>
        <v>41773.66667</v>
      </c>
      <c r="B93" s="1">
        <f>IFERROR(__xludf.DUMMYFUNCTION("""COMPUTED_VALUE"""),81.17)</f>
        <v>81.17</v>
      </c>
    </row>
    <row r="94">
      <c r="A94" s="3">
        <f>IFERROR(__xludf.DUMMYFUNCTION("""COMPUTED_VALUE"""),41774.666666666664)</f>
        <v>41774.66667</v>
      </c>
      <c r="B94" s="1">
        <f>IFERROR(__xludf.DUMMYFUNCTION("""COMPUTED_VALUE"""),80.53)</f>
        <v>80.53</v>
      </c>
    </row>
    <row r="95">
      <c r="A95" s="3">
        <f>IFERROR(__xludf.DUMMYFUNCTION("""COMPUTED_VALUE"""),41775.666666666664)</f>
        <v>41775.66667</v>
      </c>
      <c r="B95" s="1">
        <f>IFERROR(__xludf.DUMMYFUNCTION("""COMPUTED_VALUE"""),80.33)</f>
        <v>80.33</v>
      </c>
    </row>
    <row r="96">
      <c r="A96" s="3">
        <f>IFERROR(__xludf.DUMMYFUNCTION("""COMPUTED_VALUE"""),41778.666666666664)</f>
        <v>41778.66667</v>
      </c>
      <c r="B96" s="1">
        <f>IFERROR(__xludf.DUMMYFUNCTION("""COMPUTED_VALUE"""),79.93)</f>
        <v>79.93</v>
      </c>
    </row>
    <row r="97">
      <c r="A97" s="3">
        <f>IFERROR(__xludf.DUMMYFUNCTION("""COMPUTED_VALUE"""),41779.666666666664)</f>
        <v>41779.66667</v>
      </c>
      <c r="B97" s="1">
        <f>IFERROR(__xludf.DUMMYFUNCTION("""COMPUTED_VALUE"""),80.23)</f>
        <v>80.23</v>
      </c>
    </row>
    <row r="98">
      <c r="A98" s="3">
        <f>IFERROR(__xludf.DUMMYFUNCTION("""COMPUTED_VALUE"""),41780.666666666664)</f>
        <v>41780.66667</v>
      </c>
      <c r="B98" s="1">
        <f>IFERROR(__xludf.DUMMYFUNCTION("""COMPUTED_VALUE"""),80.49)</f>
        <v>80.49</v>
      </c>
    </row>
    <row r="99">
      <c r="A99" s="3">
        <f>IFERROR(__xludf.DUMMYFUNCTION("""COMPUTED_VALUE"""),41781.666666666664)</f>
        <v>41781.66667</v>
      </c>
      <c r="B99" s="1">
        <f>IFERROR(__xludf.DUMMYFUNCTION("""COMPUTED_VALUE"""),80.65)</f>
        <v>80.65</v>
      </c>
    </row>
    <row r="100">
      <c r="A100" s="3">
        <f>IFERROR(__xludf.DUMMYFUNCTION("""COMPUTED_VALUE"""),41782.666666666664)</f>
        <v>41782.66667</v>
      </c>
      <c r="B100" s="1">
        <f>IFERROR(__xludf.DUMMYFUNCTION("""COMPUTED_VALUE"""),80.52)</f>
        <v>80.52</v>
      </c>
    </row>
    <row r="101">
      <c r="A101" s="3">
        <f>IFERROR(__xludf.DUMMYFUNCTION("""COMPUTED_VALUE"""),41786.666666666664)</f>
        <v>41786.66667</v>
      </c>
      <c r="B101" s="1">
        <f>IFERROR(__xludf.DUMMYFUNCTION("""COMPUTED_VALUE"""),80.08)</f>
        <v>80.08</v>
      </c>
    </row>
    <row r="102">
      <c r="A102" s="3">
        <f>IFERROR(__xludf.DUMMYFUNCTION("""COMPUTED_VALUE"""),41787.666666666664)</f>
        <v>41787.66667</v>
      </c>
      <c r="B102" s="1">
        <f>IFERROR(__xludf.DUMMYFUNCTION("""COMPUTED_VALUE"""),80.1)</f>
        <v>80.1</v>
      </c>
    </row>
    <row r="103">
      <c r="A103" s="3">
        <f>IFERROR(__xludf.DUMMYFUNCTION("""COMPUTED_VALUE"""),41788.666666666664)</f>
        <v>41788.66667</v>
      </c>
      <c r="B103" s="1">
        <f>IFERROR(__xludf.DUMMYFUNCTION("""COMPUTED_VALUE"""),80.4)</f>
        <v>80.4</v>
      </c>
    </row>
    <row r="104">
      <c r="A104" s="3">
        <f>IFERROR(__xludf.DUMMYFUNCTION("""COMPUTED_VALUE"""),41789.666666666664)</f>
        <v>41789.66667</v>
      </c>
      <c r="B104" s="1">
        <f>IFERROR(__xludf.DUMMYFUNCTION("""COMPUTED_VALUE"""),80.79)</f>
        <v>80.79</v>
      </c>
    </row>
    <row r="105">
      <c r="A105" s="3">
        <f>IFERROR(__xludf.DUMMYFUNCTION("""COMPUTED_VALUE"""),41792.666666666664)</f>
        <v>41792.66667</v>
      </c>
      <c r="B105" s="1">
        <f>IFERROR(__xludf.DUMMYFUNCTION("""COMPUTED_VALUE"""),80.36)</f>
        <v>80.36</v>
      </c>
    </row>
    <row r="106">
      <c r="A106" s="3">
        <f>IFERROR(__xludf.DUMMYFUNCTION("""COMPUTED_VALUE"""),41793.666666666664)</f>
        <v>41793.66667</v>
      </c>
      <c r="B106" s="1">
        <f>IFERROR(__xludf.DUMMYFUNCTION("""COMPUTED_VALUE"""),79.93)</f>
        <v>79.93</v>
      </c>
    </row>
    <row r="107">
      <c r="A107" s="3">
        <f>IFERROR(__xludf.DUMMYFUNCTION("""COMPUTED_VALUE"""),41794.666666666664)</f>
        <v>41794.66667</v>
      </c>
      <c r="B107" s="1">
        <f>IFERROR(__xludf.DUMMYFUNCTION("""COMPUTED_VALUE"""),79.86)</f>
        <v>79.86</v>
      </c>
    </row>
    <row r="108">
      <c r="A108" s="3">
        <f>IFERROR(__xludf.DUMMYFUNCTION("""COMPUTED_VALUE"""),41795.666666666664)</f>
        <v>41795.66667</v>
      </c>
      <c r="B108" s="1">
        <f>IFERROR(__xludf.DUMMYFUNCTION("""COMPUTED_VALUE"""),80.11)</f>
        <v>80.11</v>
      </c>
    </row>
    <row r="109">
      <c r="A109" s="3">
        <f>IFERROR(__xludf.DUMMYFUNCTION("""COMPUTED_VALUE"""),41796.666666666664)</f>
        <v>41796.66667</v>
      </c>
      <c r="B109" s="1">
        <f>IFERROR(__xludf.DUMMYFUNCTION("""COMPUTED_VALUE"""),80.03)</f>
        <v>80.03</v>
      </c>
    </row>
    <row r="110">
      <c r="A110" s="3">
        <f>IFERROR(__xludf.DUMMYFUNCTION("""COMPUTED_VALUE"""),41799.666666666664)</f>
        <v>41799.66667</v>
      </c>
      <c r="B110" s="1">
        <f>IFERROR(__xludf.DUMMYFUNCTION("""COMPUTED_VALUE"""),80.09)</f>
        <v>80.09</v>
      </c>
    </row>
    <row r="111">
      <c r="A111" s="3">
        <f>IFERROR(__xludf.DUMMYFUNCTION("""COMPUTED_VALUE"""),41800.666666666664)</f>
        <v>41800.66667</v>
      </c>
      <c r="B111" s="1">
        <f>IFERROR(__xludf.DUMMYFUNCTION("""COMPUTED_VALUE"""),80.15)</f>
        <v>80.15</v>
      </c>
    </row>
    <row r="112">
      <c r="A112" s="3">
        <f>IFERROR(__xludf.DUMMYFUNCTION("""COMPUTED_VALUE"""),41801.666666666664)</f>
        <v>41801.66667</v>
      </c>
      <c r="B112" s="1">
        <f>IFERROR(__xludf.DUMMYFUNCTION("""COMPUTED_VALUE"""),80.06)</f>
        <v>80.06</v>
      </c>
    </row>
    <row r="113">
      <c r="A113" s="3">
        <f>IFERROR(__xludf.DUMMYFUNCTION("""COMPUTED_VALUE"""),41802.666666666664)</f>
        <v>41802.66667</v>
      </c>
      <c r="B113" s="1">
        <f>IFERROR(__xludf.DUMMYFUNCTION("""COMPUTED_VALUE"""),79.76)</f>
        <v>79.76</v>
      </c>
    </row>
    <row r="114">
      <c r="A114" s="3">
        <f>IFERROR(__xludf.DUMMYFUNCTION("""COMPUTED_VALUE"""),41803.666666666664)</f>
        <v>41803.66667</v>
      </c>
      <c r="B114" s="1">
        <f>IFERROR(__xludf.DUMMYFUNCTION("""COMPUTED_VALUE"""),79.64)</f>
        <v>79.64</v>
      </c>
    </row>
    <row r="115">
      <c r="A115" s="3">
        <f>IFERROR(__xludf.DUMMYFUNCTION("""COMPUTED_VALUE"""),41806.666666666664)</f>
        <v>41806.66667</v>
      </c>
      <c r="B115" s="1">
        <f>IFERROR(__xludf.DUMMYFUNCTION("""COMPUTED_VALUE"""),79.69)</f>
        <v>79.69</v>
      </c>
    </row>
    <row r="116">
      <c r="A116" s="3">
        <f>IFERROR(__xludf.DUMMYFUNCTION("""COMPUTED_VALUE"""),41807.666666666664)</f>
        <v>41807.66667</v>
      </c>
      <c r="B116" s="1">
        <f>IFERROR(__xludf.DUMMYFUNCTION("""COMPUTED_VALUE"""),79.58)</f>
        <v>79.58</v>
      </c>
    </row>
    <row r="117">
      <c r="A117" s="3">
        <f>IFERROR(__xludf.DUMMYFUNCTION("""COMPUTED_VALUE"""),41808.666666666664)</f>
        <v>41808.66667</v>
      </c>
      <c r="B117" s="1">
        <f>IFERROR(__xludf.DUMMYFUNCTION("""COMPUTED_VALUE"""),79.79)</f>
        <v>79.79</v>
      </c>
    </row>
    <row r="118">
      <c r="A118" s="3">
        <f>IFERROR(__xludf.DUMMYFUNCTION("""COMPUTED_VALUE"""),41809.666666666664)</f>
        <v>41809.66667</v>
      </c>
      <c r="B118" s="1">
        <f>IFERROR(__xludf.DUMMYFUNCTION("""COMPUTED_VALUE"""),80.24)</f>
        <v>80.24</v>
      </c>
    </row>
    <row r="119">
      <c r="A119" s="3">
        <f>IFERROR(__xludf.DUMMYFUNCTION("""COMPUTED_VALUE"""),41810.666666666664)</f>
        <v>41810.66667</v>
      </c>
      <c r="B119" s="1">
        <f>IFERROR(__xludf.DUMMYFUNCTION("""COMPUTED_VALUE"""),79.93)</f>
        <v>79.93</v>
      </c>
    </row>
    <row r="120">
      <c r="A120" s="3">
        <f>IFERROR(__xludf.DUMMYFUNCTION("""COMPUTED_VALUE"""),41813.666666666664)</f>
        <v>41813.66667</v>
      </c>
      <c r="B120" s="1">
        <f>IFERROR(__xludf.DUMMYFUNCTION("""COMPUTED_VALUE"""),79.52)</f>
        <v>79.52</v>
      </c>
    </row>
    <row r="121">
      <c r="A121" s="3">
        <f>IFERROR(__xludf.DUMMYFUNCTION("""COMPUTED_VALUE"""),41814.666666666664)</f>
        <v>41814.66667</v>
      </c>
      <c r="B121" s="1">
        <f>IFERROR(__xludf.DUMMYFUNCTION("""COMPUTED_VALUE"""),79.01)</f>
        <v>79.01</v>
      </c>
    </row>
    <row r="122">
      <c r="A122" s="3">
        <f>IFERROR(__xludf.DUMMYFUNCTION("""COMPUTED_VALUE"""),41815.666666666664)</f>
        <v>41815.66667</v>
      </c>
      <c r="B122" s="1">
        <f>IFERROR(__xludf.DUMMYFUNCTION("""COMPUTED_VALUE"""),79.32)</f>
        <v>79.32</v>
      </c>
    </row>
    <row r="123">
      <c r="A123" s="3">
        <f>IFERROR(__xludf.DUMMYFUNCTION("""COMPUTED_VALUE"""),41816.666666666664)</f>
        <v>41816.66667</v>
      </c>
      <c r="B123" s="1">
        <f>IFERROR(__xludf.DUMMYFUNCTION("""COMPUTED_VALUE"""),78.62)</f>
        <v>78.62</v>
      </c>
    </row>
    <row r="124">
      <c r="A124" s="3">
        <f>IFERROR(__xludf.DUMMYFUNCTION("""COMPUTED_VALUE"""),41817.666666666664)</f>
        <v>41817.66667</v>
      </c>
      <c r="B124" s="1">
        <f>IFERROR(__xludf.DUMMYFUNCTION("""COMPUTED_VALUE"""),79.02)</f>
        <v>79.02</v>
      </c>
    </row>
    <row r="125">
      <c r="A125" s="3">
        <f>IFERROR(__xludf.DUMMYFUNCTION("""COMPUTED_VALUE"""),41820.666666666664)</f>
        <v>41820.66667</v>
      </c>
      <c r="B125" s="1">
        <f>IFERROR(__xludf.DUMMYFUNCTION("""COMPUTED_VALUE"""),78.59)</f>
        <v>78.59</v>
      </c>
    </row>
    <row r="126">
      <c r="A126" s="3">
        <f>IFERROR(__xludf.DUMMYFUNCTION("""COMPUTED_VALUE"""),41821.666666666664)</f>
        <v>41821.66667</v>
      </c>
      <c r="B126" s="1">
        <f>IFERROR(__xludf.DUMMYFUNCTION("""COMPUTED_VALUE"""),79.28)</f>
        <v>79.28</v>
      </c>
    </row>
    <row r="127">
      <c r="A127" s="3">
        <f>IFERROR(__xludf.DUMMYFUNCTION("""COMPUTED_VALUE"""),41822.666666666664)</f>
        <v>41822.66667</v>
      </c>
      <c r="B127" s="1">
        <f>IFERROR(__xludf.DUMMYFUNCTION("""COMPUTED_VALUE"""),79.56)</f>
        <v>79.56</v>
      </c>
    </row>
    <row r="128">
      <c r="A128" s="3">
        <f>IFERROR(__xludf.DUMMYFUNCTION("""COMPUTED_VALUE"""),41823.666666666664)</f>
        <v>41823.66667</v>
      </c>
      <c r="B128" s="1">
        <f>IFERROR(__xludf.DUMMYFUNCTION("""COMPUTED_VALUE"""),79.98)</f>
        <v>79.98</v>
      </c>
    </row>
    <row r="129">
      <c r="A129" s="3">
        <f>IFERROR(__xludf.DUMMYFUNCTION("""COMPUTED_VALUE"""),41827.666666666664)</f>
        <v>41827.66667</v>
      </c>
      <c r="B129" s="1">
        <f>IFERROR(__xludf.DUMMYFUNCTION("""COMPUTED_VALUE"""),80.19)</f>
        <v>80.19</v>
      </c>
    </row>
    <row r="130">
      <c r="A130" s="3">
        <f>IFERROR(__xludf.DUMMYFUNCTION("""COMPUTED_VALUE"""),41828.666666666664)</f>
        <v>41828.66667</v>
      </c>
      <c r="B130" s="1">
        <f>IFERROR(__xludf.DUMMYFUNCTION("""COMPUTED_VALUE"""),80.56)</f>
        <v>80.56</v>
      </c>
    </row>
    <row r="131">
      <c r="A131" s="3">
        <f>IFERROR(__xludf.DUMMYFUNCTION("""COMPUTED_VALUE"""),41829.666666666664)</f>
        <v>41829.66667</v>
      </c>
      <c r="B131" s="1">
        <f>IFERROR(__xludf.DUMMYFUNCTION("""COMPUTED_VALUE"""),81.67)</f>
        <v>81.67</v>
      </c>
    </row>
    <row r="132">
      <c r="A132" s="3">
        <f>IFERROR(__xludf.DUMMYFUNCTION("""COMPUTED_VALUE"""),41830.666666666664)</f>
        <v>41830.66667</v>
      </c>
      <c r="B132" s="1">
        <f>IFERROR(__xludf.DUMMYFUNCTION("""COMPUTED_VALUE"""),81.61)</f>
        <v>81.61</v>
      </c>
    </row>
    <row r="133">
      <c r="A133" s="3">
        <f>IFERROR(__xludf.DUMMYFUNCTION("""COMPUTED_VALUE"""),41831.666666666664)</f>
        <v>41831.66667</v>
      </c>
      <c r="B133" s="1">
        <f>IFERROR(__xludf.DUMMYFUNCTION("""COMPUTED_VALUE"""),81.16)</f>
        <v>81.16</v>
      </c>
    </row>
    <row r="134">
      <c r="A134" s="3">
        <f>IFERROR(__xludf.DUMMYFUNCTION("""COMPUTED_VALUE"""),41834.666666666664)</f>
        <v>41834.66667</v>
      </c>
      <c r="B134" s="1">
        <f>IFERROR(__xludf.DUMMYFUNCTION("""COMPUTED_VALUE"""),81.32)</f>
        <v>81.32</v>
      </c>
    </row>
    <row r="135">
      <c r="A135" s="3">
        <f>IFERROR(__xludf.DUMMYFUNCTION("""COMPUTED_VALUE"""),41835.666666666664)</f>
        <v>41835.66667</v>
      </c>
      <c r="B135" s="1">
        <f>IFERROR(__xludf.DUMMYFUNCTION("""COMPUTED_VALUE"""),81.26)</f>
        <v>81.26</v>
      </c>
    </row>
    <row r="136">
      <c r="A136" s="3">
        <f>IFERROR(__xludf.DUMMYFUNCTION("""COMPUTED_VALUE"""),41836.666666666664)</f>
        <v>41836.66667</v>
      </c>
      <c r="B136" s="1">
        <f>IFERROR(__xludf.DUMMYFUNCTION("""COMPUTED_VALUE"""),80.94)</f>
        <v>80.94</v>
      </c>
    </row>
    <row r="137">
      <c r="A137" s="3">
        <f>IFERROR(__xludf.DUMMYFUNCTION("""COMPUTED_VALUE"""),41837.666666666664)</f>
        <v>41837.66667</v>
      </c>
      <c r="B137" s="1">
        <f>IFERROR(__xludf.DUMMYFUNCTION("""COMPUTED_VALUE"""),80.4)</f>
        <v>80.4</v>
      </c>
    </row>
    <row r="138">
      <c r="A138" s="3">
        <f>IFERROR(__xludf.DUMMYFUNCTION("""COMPUTED_VALUE"""),41838.666666666664)</f>
        <v>41838.66667</v>
      </c>
      <c r="B138" s="1">
        <f>IFERROR(__xludf.DUMMYFUNCTION("""COMPUTED_VALUE"""),80.55)</f>
        <v>80.55</v>
      </c>
    </row>
    <row r="139">
      <c r="A139" s="3">
        <f>IFERROR(__xludf.DUMMYFUNCTION("""COMPUTED_VALUE"""),41841.666666666664)</f>
        <v>41841.66667</v>
      </c>
      <c r="B139" s="1">
        <f>IFERROR(__xludf.DUMMYFUNCTION("""COMPUTED_VALUE"""),80.28)</f>
        <v>80.28</v>
      </c>
    </row>
    <row r="140">
      <c r="A140" s="3">
        <f>IFERROR(__xludf.DUMMYFUNCTION("""COMPUTED_VALUE"""),41842.666666666664)</f>
        <v>41842.66667</v>
      </c>
      <c r="B140" s="1">
        <f>IFERROR(__xludf.DUMMYFUNCTION("""COMPUTED_VALUE"""),80.1)</f>
        <v>80.1</v>
      </c>
    </row>
    <row r="141">
      <c r="A141" s="3">
        <f>IFERROR(__xludf.DUMMYFUNCTION("""COMPUTED_VALUE"""),41843.666666666664)</f>
        <v>41843.66667</v>
      </c>
      <c r="B141" s="1">
        <f>IFERROR(__xludf.DUMMYFUNCTION("""COMPUTED_VALUE"""),79.99)</f>
        <v>79.99</v>
      </c>
    </row>
    <row r="142">
      <c r="A142" s="3">
        <f>IFERROR(__xludf.DUMMYFUNCTION("""COMPUTED_VALUE"""),41844.666666666664)</f>
        <v>41844.66667</v>
      </c>
      <c r="B142" s="1">
        <f>IFERROR(__xludf.DUMMYFUNCTION("""COMPUTED_VALUE"""),80.26)</f>
        <v>80.26</v>
      </c>
    </row>
    <row r="143">
      <c r="A143" s="3">
        <f>IFERROR(__xludf.DUMMYFUNCTION("""COMPUTED_VALUE"""),41845.666666666664)</f>
        <v>41845.66667</v>
      </c>
      <c r="B143" s="1">
        <f>IFERROR(__xludf.DUMMYFUNCTION("""COMPUTED_VALUE"""),79.56)</f>
        <v>79.56</v>
      </c>
    </row>
    <row r="144">
      <c r="A144" s="3">
        <f>IFERROR(__xludf.DUMMYFUNCTION("""COMPUTED_VALUE"""),41848.666666666664)</f>
        <v>41848.66667</v>
      </c>
      <c r="B144" s="1">
        <f>IFERROR(__xludf.DUMMYFUNCTION("""COMPUTED_VALUE"""),79.26)</f>
        <v>79.26</v>
      </c>
    </row>
    <row r="145">
      <c r="A145" s="3">
        <f>IFERROR(__xludf.DUMMYFUNCTION("""COMPUTED_VALUE"""),41849.666666666664)</f>
        <v>41849.66667</v>
      </c>
      <c r="B145" s="1">
        <f>IFERROR(__xludf.DUMMYFUNCTION("""COMPUTED_VALUE"""),78.65)</f>
        <v>78.65</v>
      </c>
    </row>
    <row r="146">
      <c r="A146" s="3">
        <f>IFERROR(__xludf.DUMMYFUNCTION("""COMPUTED_VALUE"""),41850.666666666664)</f>
        <v>41850.66667</v>
      </c>
      <c r="B146" s="1">
        <f>IFERROR(__xludf.DUMMYFUNCTION("""COMPUTED_VALUE"""),78.16)</f>
        <v>78.16</v>
      </c>
    </row>
    <row r="147">
      <c r="A147" s="3">
        <f>IFERROR(__xludf.DUMMYFUNCTION("""COMPUTED_VALUE"""),41851.666666666664)</f>
        <v>41851.66667</v>
      </c>
      <c r="B147" s="1">
        <f>IFERROR(__xludf.DUMMYFUNCTION("""COMPUTED_VALUE"""),77.32)</f>
        <v>77.32</v>
      </c>
    </row>
    <row r="148">
      <c r="A148" s="3">
        <f>IFERROR(__xludf.DUMMYFUNCTION("""COMPUTED_VALUE"""),41852.666666666664)</f>
        <v>41852.66667</v>
      </c>
      <c r="B148" s="1">
        <f>IFERROR(__xludf.DUMMYFUNCTION("""COMPUTED_VALUE"""),79.65)</f>
        <v>79.65</v>
      </c>
    </row>
    <row r="149">
      <c r="A149" s="3">
        <f>IFERROR(__xludf.DUMMYFUNCTION("""COMPUTED_VALUE"""),41855.666666666664)</f>
        <v>41855.66667</v>
      </c>
      <c r="B149" s="1">
        <f>IFERROR(__xludf.DUMMYFUNCTION("""COMPUTED_VALUE"""),79.22)</f>
        <v>79.22</v>
      </c>
    </row>
    <row r="150">
      <c r="A150" s="3">
        <f>IFERROR(__xludf.DUMMYFUNCTION("""COMPUTED_VALUE"""),41856.666666666664)</f>
        <v>41856.66667</v>
      </c>
      <c r="B150" s="1">
        <f>IFERROR(__xludf.DUMMYFUNCTION("""COMPUTED_VALUE"""),79.41)</f>
        <v>79.41</v>
      </c>
    </row>
    <row r="151">
      <c r="A151" s="3">
        <f>IFERROR(__xludf.DUMMYFUNCTION("""COMPUTED_VALUE"""),41857.666666666664)</f>
        <v>41857.66667</v>
      </c>
      <c r="B151" s="1">
        <f>IFERROR(__xludf.DUMMYFUNCTION("""COMPUTED_VALUE"""),81.09)</f>
        <v>81.09</v>
      </c>
    </row>
    <row r="152">
      <c r="A152" s="3">
        <f>IFERROR(__xludf.DUMMYFUNCTION("""COMPUTED_VALUE"""),41858.666666666664)</f>
        <v>41858.66667</v>
      </c>
      <c r="B152" s="1">
        <f>IFERROR(__xludf.DUMMYFUNCTION("""COMPUTED_VALUE"""),80.14)</f>
        <v>80.14</v>
      </c>
    </row>
    <row r="153">
      <c r="A153" s="3">
        <f>IFERROR(__xludf.DUMMYFUNCTION("""COMPUTED_VALUE"""),41859.666666666664)</f>
        <v>41859.66667</v>
      </c>
      <c r="B153" s="1">
        <f>IFERROR(__xludf.DUMMYFUNCTION("""COMPUTED_VALUE"""),80.95)</f>
        <v>80.95</v>
      </c>
    </row>
    <row r="154">
      <c r="A154" s="3">
        <f>IFERROR(__xludf.DUMMYFUNCTION("""COMPUTED_VALUE"""),41862.666666666664)</f>
        <v>41862.66667</v>
      </c>
      <c r="B154" s="1">
        <f>IFERROR(__xludf.DUMMYFUNCTION("""COMPUTED_VALUE"""),81.48)</f>
        <v>81.48</v>
      </c>
    </row>
    <row r="155">
      <c r="A155" s="3">
        <f>IFERROR(__xludf.DUMMYFUNCTION("""COMPUTED_VALUE"""),41863.666666666664)</f>
        <v>41863.66667</v>
      </c>
      <c r="B155" s="1">
        <f>IFERROR(__xludf.DUMMYFUNCTION("""COMPUTED_VALUE"""),81.42)</f>
        <v>81.42</v>
      </c>
    </row>
    <row r="156">
      <c r="A156" s="3">
        <f>IFERROR(__xludf.DUMMYFUNCTION("""COMPUTED_VALUE"""),41864.666666666664)</f>
        <v>41864.66667</v>
      </c>
      <c r="B156" s="1">
        <f>IFERROR(__xludf.DUMMYFUNCTION("""COMPUTED_VALUE"""),81.48)</f>
        <v>81.48</v>
      </c>
    </row>
    <row r="157">
      <c r="A157" s="3">
        <f>IFERROR(__xludf.DUMMYFUNCTION("""COMPUTED_VALUE"""),41865.666666666664)</f>
        <v>41865.66667</v>
      </c>
      <c r="B157" s="1">
        <f>IFERROR(__xludf.DUMMYFUNCTION("""COMPUTED_VALUE"""),81.95)</f>
        <v>81.95</v>
      </c>
    </row>
    <row r="158">
      <c r="A158" s="3">
        <f>IFERROR(__xludf.DUMMYFUNCTION("""COMPUTED_VALUE"""),41866.666666666664)</f>
        <v>41866.66667</v>
      </c>
      <c r="B158" s="1">
        <f>IFERROR(__xludf.DUMMYFUNCTION("""COMPUTED_VALUE"""),81.78)</f>
        <v>81.78</v>
      </c>
    </row>
    <row r="159">
      <c r="A159" s="3">
        <f>IFERROR(__xludf.DUMMYFUNCTION("""COMPUTED_VALUE"""),41869.666666666664)</f>
        <v>41869.66667</v>
      </c>
      <c r="B159" s="1">
        <f>IFERROR(__xludf.DUMMYFUNCTION("""COMPUTED_VALUE"""),82.44)</f>
        <v>82.44</v>
      </c>
    </row>
    <row r="160">
      <c r="A160" s="3">
        <f>IFERROR(__xludf.DUMMYFUNCTION("""COMPUTED_VALUE"""),41870.666666666664)</f>
        <v>41870.66667</v>
      </c>
      <c r="B160" s="1">
        <f>IFERROR(__xludf.DUMMYFUNCTION("""COMPUTED_VALUE"""),82.69)</f>
        <v>82.69</v>
      </c>
    </row>
    <row r="161">
      <c r="A161" s="3">
        <f>IFERROR(__xludf.DUMMYFUNCTION("""COMPUTED_VALUE"""),41871.666666666664)</f>
        <v>41871.66667</v>
      </c>
      <c r="B161" s="1">
        <f>IFERROR(__xludf.DUMMYFUNCTION("""COMPUTED_VALUE"""),82.81)</f>
        <v>82.81</v>
      </c>
    </row>
    <row r="162">
      <c r="A162" s="3">
        <f>IFERROR(__xludf.DUMMYFUNCTION("""COMPUTED_VALUE"""),41872.666666666664)</f>
        <v>41872.66667</v>
      </c>
      <c r="B162" s="1">
        <f>IFERROR(__xludf.DUMMYFUNCTION("""COMPUTED_VALUE"""),83.28)</f>
        <v>83.28</v>
      </c>
    </row>
    <row r="163">
      <c r="A163" s="3">
        <f>IFERROR(__xludf.DUMMYFUNCTION("""COMPUTED_VALUE"""),41873.666666666664)</f>
        <v>41873.66667</v>
      </c>
      <c r="B163" s="1">
        <f>IFERROR(__xludf.DUMMYFUNCTION("""COMPUTED_VALUE"""),83.39)</f>
        <v>83.39</v>
      </c>
    </row>
    <row r="164">
      <c r="A164" s="3">
        <f>IFERROR(__xludf.DUMMYFUNCTION("""COMPUTED_VALUE"""),41876.666666666664)</f>
        <v>41876.66667</v>
      </c>
      <c r="B164" s="1">
        <f>IFERROR(__xludf.DUMMYFUNCTION("""COMPUTED_VALUE"""),83.54)</f>
        <v>83.54</v>
      </c>
    </row>
    <row r="165">
      <c r="A165" s="3">
        <f>IFERROR(__xludf.DUMMYFUNCTION("""COMPUTED_VALUE"""),41877.666666666664)</f>
        <v>41877.66667</v>
      </c>
      <c r="B165" s="1">
        <f>IFERROR(__xludf.DUMMYFUNCTION("""COMPUTED_VALUE"""),83.38)</f>
        <v>83.38</v>
      </c>
    </row>
    <row r="166">
      <c r="A166" s="3">
        <f>IFERROR(__xludf.DUMMYFUNCTION("""COMPUTED_VALUE"""),41878.666666666664)</f>
        <v>41878.66667</v>
      </c>
      <c r="B166" s="1">
        <f>IFERROR(__xludf.DUMMYFUNCTION("""COMPUTED_VALUE"""),83.31)</f>
        <v>83.31</v>
      </c>
    </row>
    <row r="167">
      <c r="A167" s="3">
        <f>IFERROR(__xludf.DUMMYFUNCTION("""COMPUTED_VALUE"""),41879.666666666664)</f>
        <v>41879.66667</v>
      </c>
      <c r="B167" s="1">
        <f>IFERROR(__xludf.DUMMYFUNCTION("""COMPUTED_VALUE"""),83.03)</f>
        <v>83.03</v>
      </c>
    </row>
    <row r="168">
      <c r="A168" s="3">
        <f>IFERROR(__xludf.DUMMYFUNCTION("""COMPUTED_VALUE"""),41880.666666666664)</f>
        <v>41880.66667</v>
      </c>
      <c r="B168" s="1">
        <f>IFERROR(__xludf.DUMMYFUNCTION("""COMPUTED_VALUE"""),83.11)</f>
        <v>83.11</v>
      </c>
    </row>
    <row r="169">
      <c r="A169" s="3">
        <f>IFERROR(__xludf.DUMMYFUNCTION("""COMPUTED_VALUE"""),41884.666666666664)</f>
        <v>41884.66667</v>
      </c>
      <c r="B169" s="1">
        <f>IFERROR(__xludf.DUMMYFUNCTION("""COMPUTED_VALUE"""),82.98)</f>
        <v>82.98</v>
      </c>
    </row>
    <row r="170">
      <c r="A170" s="3">
        <f>IFERROR(__xludf.DUMMYFUNCTION("""COMPUTED_VALUE"""),41885.666666666664)</f>
        <v>41885.66667</v>
      </c>
      <c r="B170" s="1">
        <f>IFERROR(__xludf.DUMMYFUNCTION("""COMPUTED_VALUE"""),82.9)</f>
        <v>82.9</v>
      </c>
    </row>
    <row r="171">
      <c r="A171" s="3">
        <f>IFERROR(__xludf.DUMMYFUNCTION("""COMPUTED_VALUE"""),41886.666666666664)</f>
        <v>41886.66667</v>
      </c>
      <c r="B171" s="1">
        <f>IFERROR(__xludf.DUMMYFUNCTION("""COMPUTED_VALUE"""),83.7)</f>
        <v>83.7</v>
      </c>
    </row>
    <row r="172">
      <c r="A172" s="3">
        <f>IFERROR(__xludf.DUMMYFUNCTION("""COMPUTED_VALUE"""),41887.666666666664)</f>
        <v>41887.66667</v>
      </c>
      <c r="B172" s="1">
        <f>IFERROR(__xludf.DUMMYFUNCTION("""COMPUTED_VALUE"""),83.77)</f>
        <v>83.77</v>
      </c>
    </row>
    <row r="173">
      <c r="A173" s="3">
        <f>IFERROR(__xludf.DUMMYFUNCTION("""COMPUTED_VALUE"""),41890.666666666664)</f>
        <v>41890.66667</v>
      </c>
      <c r="B173" s="1">
        <f>IFERROR(__xludf.DUMMYFUNCTION("""COMPUTED_VALUE"""),83.32)</f>
        <v>83.32</v>
      </c>
    </row>
    <row r="174">
      <c r="A174" s="3">
        <f>IFERROR(__xludf.DUMMYFUNCTION("""COMPUTED_VALUE"""),41891.666666666664)</f>
        <v>41891.66667</v>
      </c>
      <c r="B174" s="1">
        <f>IFERROR(__xludf.DUMMYFUNCTION("""COMPUTED_VALUE"""),82.99)</f>
        <v>82.99</v>
      </c>
    </row>
    <row r="175">
      <c r="A175" s="3">
        <f>IFERROR(__xludf.DUMMYFUNCTION("""COMPUTED_VALUE"""),41892.666666666664)</f>
        <v>41892.66667</v>
      </c>
      <c r="B175" s="1">
        <f>IFERROR(__xludf.DUMMYFUNCTION("""COMPUTED_VALUE"""),83.64)</f>
        <v>83.64</v>
      </c>
    </row>
    <row r="176">
      <c r="A176" s="3">
        <f>IFERROR(__xludf.DUMMYFUNCTION("""COMPUTED_VALUE"""),41893.666666666664)</f>
        <v>41893.66667</v>
      </c>
      <c r="B176" s="1">
        <f>IFERROR(__xludf.DUMMYFUNCTION("""COMPUTED_VALUE"""),83.49)</f>
        <v>83.49</v>
      </c>
    </row>
    <row r="177">
      <c r="A177" s="3">
        <f>IFERROR(__xludf.DUMMYFUNCTION("""COMPUTED_VALUE"""),41894.666666666664)</f>
        <v>41894.66667</v>
      </c>
      <c r="B177" s="1">
        <f>IFERROR(__xludf.DUMMYFUNCTION("""COMPUTED_VALUE"""),83.26)</f>
        <v>83.26</v>
      </c>
    </row>
    <row r="178">
      <c r="A178" s="3">
        <f>IFERROR(__xludf.DUMMYFUNCTION("""COMPUTED_VALUE"""),41897.666666666664)</f>
        <v>41897.66667</v>
      </c>
      <c r="B178" s="1">
        <f>IFERROR(__xludf.DUMMYFUNCTION("""COMPUTED_VALUE"""),83.87)</f>
        <v>83.87</v>
      </c>
    </row>
    <row r="179">
      <c r="A179" s="3">
        <f>IFERROR(__xludf.DUMMYFUNCTION("""COMPUTED_VALUE"""),41898.666666666664)</f>
        <v>41898.66667</v>
      </c>
      <c r="B179" s="1">
        <f>IFERROR(__xludf.DUMMYFUNCTION("""COMPUTED_VALUE"""),84.08)</f>
        <v>84.08</v>
      </c>
    </row>
    <row r="180">
      <c r="A180" s="3">
        <f>IFERROR(__xludf.DUMMYFUNCTION("""COMPUTED_VALUE"""),41899.666666666664)</f>
        <v>41899.66667</v>
      </c>
      <c r="B180" s="1">
        <f>IFERROR(__xludf.DUMMYFUNCTION("""COMPUTED_VALUE"""),84.16)</f>
        <v>84.16</v>
      </c>
    </row>
    <row r="181">
      <c r="A181" s="3">
        <f>IFERROR(__xludf.DUMMYFUNCTION("""COMPUTED_VALUE"""),41900.666666666664)</f>
        <v>41900.66667</v>
      </c>
      <c r="B181" s="1">
        <f>IFERROR(__xludf.DUMMYFUNCTION("""COMPUTED_VALUE"""),84.19)</f>
        <v>84.19</v>
      </c>
    </row>
    <row r="182">
      <c r="A182" s="3">
        <f>IFERROR(__xludf.DUMMYFUNCTION("""COMPUTED_VALUE"""),41901.666666666664)</f>
        <v>41901.66667</v>
      </c>
      <c r="B182" s="1">
        <f>IFERROR(__xludf.DUMMYFUNCTION("""COMPUTED_VALUE"""),84.47)</f>
        <v>84.47</v>
      </c>
    </row>
    <row r="183">
      <c r="A183" s="3">
        <f>IFERROR(__xludf.DUMMYFUNCTION("""COMPUTED_VALUE"""),41904.666666666664)</f>
        <v>41904.66667</v>
      </c>
      <c r="B183" s="1">
        <f>IFERROR(__xludf.DUMMYFUNCTION("""COMPUTED_VALUE"""),84.81)</f>
        <v>84.81</v>
      </c>
    </row>
    <row r="184">
      <c r="A184" s="3">
        <f>IFERROR(__xludf.DUMMYFUNCTION("""COMPUTED_VALUE"""),41905.666666666664)</f>
        <v>41905.66667</v>
      </c>
      <c r="B184" s="1">
        <f>IFERROR(__xludf.DUMMYFUNCTION("""COMPUTED_VALUE"""),84.44)</f>
        <v>84.44</v>
      </c>
    </row>
    <row r="185">
      <c r="A185" s="3">
        <f>IFERROR(__xludf.DUMMYFUNCTION("""COMPUTED_VALUE"""),41906.666666666664)</f>
        <v>41906.66667</v>
      </c>
      <c r="B185" s="1">
        <f>IFERROR(__xludf.DUMMYFUNCTION("""COMPUTED_VALUE"""),85.24)</f>
        <v>85.24</v>
      </c>
    </row>
    <row r="186">
      <c r="A186" s="3">
        <f>IFERROR(__xludf.DUMMYFUNCTION("""COMPUTED_VALUE"""),41907.666666666664)</f>
        <v>41907.66667</v>
      </c>
      <c r="B186" s="1">
        <f>IFERROR(__xludf.DUMMYFUNCTION("""COMPUTED_VALUE"""),84.33)</f>
        <v>84.33</v>
      </c>
    </row>
    <row r="187">
      <c r="A187" s="3">
        <f>IFERROR(__xludf.DUMMYFUNCTION("""COMPUTED_VALUE"""),41908.666666666664)</f>
        <v>41908.66667</v>
      </c>
      <c r="B187" s="1">
        <f>IFERROR(__xludf.DUMMYFUNCTION("""COMPUTED_VALUE"""),84.58)</f>
        <v>84.58</v>
      </c>
    </row>
    <row r="188">
      <c r="A188" s="3">
        <f>IFERROR(__xludf.DUMMYFUNCTION("""COMPUTED_VALUE"""),41911.666666666664)</f>
        <v>41911.66667</v>
      </c>
      <c r="B188" s="1">
        <f>IFERROR(__xludf.DUMMYFUNCTION("""COMPUTED_VALUE"""),84.44)</f>
        <v>84.44</v>
      </c>
    </row>
    <row r="189">
      <c r="A189" s="3">
        <f>IFERROR(__xludf.DUMMYFUNCTION("""COMPUTED_VALUE"""),41912.666666666664)</f>
        <v>41912.66667</v>
      </c>
      <c r="B189" s="1">
        <f>IFERROR(__xludf.DUMMYFUNCTION("""COMPUTED_VALUE"""),83.74)</f>
        <v>83.74</v>
      </c>
    </row>
    <row r="190">
      <c r="A190" s="3">
        <f>IFERROR(__xludf.DUMMYFUNCTION("""COMPUTED_VALUE"""),41913.666666666664)</f>
        <v>41913.66667</v>
      </c>
      <c r="B190" s="1">
        <f>IFERROR(__xludf.DUMMYFUNCTION("""COMPUTED_VALUE"""),83.14)</f>
        <v>83.14</v>
      </c>
    </row>
    <row r="191">
      <c r="A191" s="3">
        <f>IFERROR(__xludf.DUMMYFUNCTION("""COMPUTED_VALUE"""),41914.666666666664)</f>
        <v>41914.66667</v>
      </c>
      <c r="B191" s="1">
        <f>IFERROR(__xludf.DUMMYFUNCTION("""COMPUTED_VALUE"""),83.05)</f>
        <v>83.05</v>
      </c>
    </row>
    <row r="192">
      <c r="A192" s="3">
        <f>IFERROR(__xludf.DUMMYFUNCTION("""COMPUTED_VALUE"""),41915.666666666664)</f>
        <v>41915.66667</v>
      </c>
      <c r="B192" s="1">
        <f>IFERROR(__xludf.DUMMYFUNCTION("""COMPUTED_VALUE"""),83.79)</f>
        <v>83.79</v>
      </c>
    </row>
    <row r="193">
      <c r="A193" s="3">
        <f>IFERROR(__xludf.DUMMYFUNCTION("""COMPUTED_VALUE"""),41918.666666666664)</f>
        <v>41918.66667</v>
      </c>
      <c r="B193" s="1">
        <f>IFERROR(__xludf.DUMMYFUNCTION("""COMPUTED_VALUE"""),83.57)</f>
        <v>83.57</v>
      </c>
    </row>
    <row r="194">
      <c r="A194" s="3">
        <f>IFERROR(__xludf.DUMMYFUNCTION("""COMPUTED_VALUE"""),41919.666666666664)</f>
        <v>41919.66667</v>
      </c>
      <c r="B194" s="1">
        <f>IFERROR(__xludf.DUMMYFUNCTION("""COMPUTED_VALUE"""),83.16)</f>
        <v>83.16</v>
      </c>
    </row>
    <row r="195">
      <c r="A195" s="3">
        <f>IFERROR(__xludf.DUMMYFUNCTION("""COMPUTED_VALUE"""),41920.666666666664)</f>
        <v>41920.66667</v>
      </c>
      <c r="B195" s="1">
        <f>IFERROR(__xludf.DUMMYFUNCTION("""COMPUTED_VALUE"""),84.18)</f>
        <v>84.18</v>
      </c>
    </row>
    <row r="196">
      <c r="A196" s="3">
        <f>IFERROR(__xludf.DUMMYFUNCTION("""COMPUTED_VALUE"""),41921.666666666664)</f>
        <v>41921.66667</v>
      </c>
      <c r="B196" s="1">
        <f>IFERROR(__xludf.DUMMYFUNCTION("""COMPUTED_VALUE"""),83.66)</f>
        <v>83.66</v>
      </c>
    </row>
    <row r="197">
      <c r="A197" s="3">
        <f>IFERROR(__xludf.DUMMYFUNCTION("""COMPUTED_VALUE"""),41922.666666666664)</f>
        <v>41922.66667</v>
      </c>
      <c r="B197" s="1">
        <f>IFERROR(__xludf.DUMMYFUNCTION("""COMPUTED_VALUE"""),84.69)</f>
        <v>84.69</v>
      </c>
    </row>
    <row r="198">
      <c r="A198" s="3">
        <f>IFERROR(__xludf.DUMMYFUNCTION("""COMPUTED_VALUE"""),41925.666666666664)</f>
        <v>41925.66667</v>
      </c>
      <c r="B198" s="1">
        <f>IFERROR(__xludf.DUMMYFUNCTION("""COMPUTED_VALUE"""),83.37)</f>
        <v>83.37</v>
      </c>
    </row>
    <row r="199">
      <c r="A199" s="3">
        <f>IFERROR(__xludf.DUMMYFUNCTION("""COMPUTED_VALUE"""),41926.666666666664)</f>
        <v>41926.66667</v>
      </c>
      <c r="B199" s="1">
        <f>IFERROR(__xludf.DUMMYFUNCTION("""COMPUTED_VALUE"""),83.55)</f>
        <v>83.55</v>
      </c>
    </row>
    <row r="200">
      <c r="A200" s="3">
        <f>IFERROR(__xludf.DUMMYFUNCTION("""COMPUTED_VALUE"""),41927.666666666664)</f>
        <v>41927.66667</v>
      </c>
      <c r="B200" s="1">
        <f>IFERROR(__xludf.DUMMYFUNCTION("""COMPUTED_VALUE"""),82.95)</f>
        <v>82.95</v>
      </c>
    </row>
    <row r="201">
      <c r="A201" s="3">
        <f>IFERROR(__xludf.DUMMYFUNCTION("""COMPUTED_VALUE"""),41928.666666666664)</f>
        <v>41928.66667</v>
      </c>
      <c r="B201" s="1">
        <f>IFERROR(__xludf.DUMMYFUNCTION("""COMPUTED_VALUE"""),82.24)</f>
        <v>82.24</v>
      </c>
    </row>
    <row r="202">
      <c r="A202" s="3">
        <f>IFERROR(__xludf.DUMMYFUNCTION("""COMPUTED_VALUE"""),41929.666666666664)</f>
        <v>41929.66667</v>
      </c>
      <c r="B202" s="1">
        <f>IFERROR(__xludf.DUMMYFUNCTION("""COMPUTED_VALUE"""),83.27)</f>
        <v>83.27</v>
      </c>
    </row>
    <row r="203">
      <c r="A203" s="3">
        <f>IFERROR(__xludf.DUMMYFUNCTION("""COMPUTED_VALUE"""),41932.666666666664)</f>
        <v>41932.66667</v>
      </c>
      <c r="B203" s="1">
        <f>IFERROR(__xludf.DUMMYFUNCTION("""COMPUTED_VALUE"""),84.18)</f>
        <v>84.18</v>
      </c>
    </row>
    <row r="204">
      <c r="A204" s="3">
        <f>IFERROR(__xludf.DUMMYFUNCTION("""COMPUTED_VALUE"""),41933.666666666664)</f>
        <v>41933.66667</v>
      </c>
      <c r="B204" s="1">
        <f>IFERROR(__xludf.DUMMYFUNCTION("""COMPUTED_VALUE"""),84.61)</f>
        <v>84.61</v>
      </c>
    </row>
    <row r="205">
      <c r="A205" s="3">
        <f>IFERROR(__xludf.DUMMYFUNCTION("""COMPUTED_VALUE"""),41934.666666666664)</f>
        <v>41934.66667</v>
      </c>
      <c r="B205" s="1">
        <f>IFERROR(__xludf.DUMMYFUNCTION("""COMPUTED_VALUE"""),84.23)</f>
        <v>84.23</v>
      </c>
    </row>
    <row r="206">
      <c r="A206" s="3">
        <f>IFERROR(__xludf.DUMMYFUNCTION("""COMPUTED_VALUE"""),41935.666666666664)</f>
        <v>41935.66667</v>
      </c>
      <c r="B206" s="1">
        <f>IFERROR(__xludf.DUMMYFUNCTION("""COMPUTED_VALUE"""),83.23)</f>
        <v>83.23</v>
      </c>
    </row>
    <row r="207">
      <c r="A207" s="3">
        <f>IFERROR(__xludf.DUMMYFUNCTION("""COMPUTED_VALUE"""),41936.666666666664)</f>
        <v>41936.66667</v>
      </c>
      <c r="B207" s="1">
        <f>IFERROR(__xludf.DUMMYFUNCTION("""COMPUTED_VALUE"""),85.16)</f>
        <v>85.16</v>
      </c>
    </row>
    <row r="208">
      <c r="A208" s="3">
        <f>IFERROR(__xludf.DUMMYFUNCTION("""COMPUTED_VALUE"""),41939.666666666664)</f>
        <v>41939.66667</v>
      </c>
      <c r="B208" s="1">
        <f>IFERROR(__xludf.DUMMYFUNCTION("""COMPUTED_VALUE"""),85.95)</f>
        <v>85.95</v>
      </c>
    </row>
    <row r="209">
      <c r="A209" s="3">
        <f>IFERROR(__xludf.DUMMYFUNCTION("""COMPUTED_VALUE"""),41940.666666666664)</f>
        <v>41940.66667</v>
      </c>
      <c r="B209" s="1">
        <f>IFERROR(__xludf.DUMMYFUNCTION("""COMPUTED_VALUE"""),86.47)</f>
        <v>86.47</v>
      </c>
    </row>
    <row r="210">
      <c r="A210" s="3">
        <f>IFERROR(__xludf.DUMMYFUNCTION("""COMPUTED_VALUE"""),41941.666666666664)</f>
        <v>41941.66667</v>
      </c>
      <c r="B210" s="1">
        <f>IFERROR(__xludf.DUMMYFUNCTION("""COMPUTED_VALUE"""),86.54)</f>
        <v>86.54</v>
      </c>
    </row>
    <row r="211">
      <c r="A211" s="3">
        <f>IFERROR(__xludf.DUMMYFUNCTION("""COMPUTED_VALUE"""),41942.666666666664)</f>
        <v>41942.66667</v>
      </c>
      <c r="B211" s="1">
        <f>IFERROR(__xludf.DUMMYFUNCTION("""COMPUTED_VALUE"""),86.94)</f>
        <v>86.94</v>
      </c>
    </row>
    <row r="212">
      <c r="A212" s="3">
        <f>IFERROR(__xludf.DUMMYFUNCTION("""COMPUTED_VALUE"""),41943.666666666664)</f>
        <v>41943.66667</v>
      </c>
      <c r="B212" s="1">
        <f>IFERROR(__xludf.DUMMYFUNCTION("""COMPUTED_VALUE"""),87.27)</f>
        <v>87.27</v>
      </c>
    </row>
    <row r="213">
      <c r="A213" s="3">
        <f>IFERROR(__xludf.DUMMYFUNCTION("""COMPUTED_VALUE"""),41946.666666666664)</f>
        <v>41946.66667</v>
      </c>
      <c r="B213" s="1">
        <f>IFERROR(__xludf.DUMMYFUNCTION("""COMPUTED_VALUE"""),87.38)</f>
        <v>87.38</v>
      </c>
    </row>
    <row r="214">
      <c r="A214" s="3">
        <f>IFERROR(__xludf.DUMMYFUNCTION("""COMPUTED_VALUE"""),41947.666666666664)</f>
        <v>41947.66667</v>
      </c>
      <c r="B214" s="1">
        <f>IFERROR(__xludf.DUMMYFUNCTION("""COMPUTED_VALUE"""),88.64)</f>
        <v>88.64</v>
      </c>
    </row>
    <row r="215">
      <c r="A215" s="3">
        <f>IFERROR(__xludf.DUMMYFUNCTION("""COMPUTED_VALUE"""),41948.666666666664)</f>
        <v>41948.66667</v>
      </c>
      <c r="B215" s="1">
        <f>IFERROR(__xludf.DUMMYFUNCTION("""COMPUTED_VALUE"""),89.0)</f>
        <v>89</v>
      </c>
    </row>
    <row r="216">
      <c r="A216" s="3">
        <f>IFERROR(__xludf.DUMMYFUNCTION("""COMPUTED_VALUE"""),41949.666666666664)</f>
        <v>41949.66667</v>
      </c>
      <c r="B216" s="1">
        <f>IFERROR(__xludf.DUMMYFUNCTION("""COMPUTED_VALUE"""),88.9)</f>
        <v>88.9</v>
      </c>
    </row>
    <row r="217">
      <c r="A217" s="3">
        <f>IFERROR(__xludf.DUMMYFUNCTION("""COMPUTED_VALUE"""),41950.666666666664)</f>
        <v>41950.66667</v>
      </c>
      <c r="B217" s="1">
        <f>IFERROR(__xludf.DUMMYFUNCTION("""COMPUTED_VALUE"""),89.13)</f>
        <v>89.13</v>
      </c>
    </row>
    <row r="218">
      <c r="A218" s="3">
        <f>IFERROR(__xludf.DUMMYFUNCTION("""COMPUTED_VALUE"""),41953.66666666667)</f>
        <v>41953.66667</v>
      </c>
      <c r="B218" s="1">
        <f>IFERROR(__xludf.DUMMYFUNCTION("""COMPUTED_VALUE"""),89.45)</f>
        <v>89.45</v>
      </c>
    </row>
    <row r="219">
      <c r="A219" s="3">
        <f>IFERROR(__xludf.DUMMYFUNCTION("""COMPUTED_VALUE"""),41954.66666666667)</f>
        <v>41954.66667</v>
      </c>
      <c r="B219" s="1">
        <f>IFERROR(__xludf.DUMMYFUNCTION("""COMPUTED_VALUE"""),89.67)</f>
        <v>89.67</v>
      </c>
    </row>
    <row r="220">
      <c r="A220" s="3">
        <f>IFERROR(__xludf.DUMMYFUNCTION("""COMPUTED_VALUE"""),41955.66666666667)</f>
        <v>41955.66667</v>
      </c>
      <c r="B220" s="1">
        <f>IFERROR(__xludf.DUMMYFUNCTION("""COMPUTED_VALUE"""),89.48)</f>
        <v>89.48</v>
      </c>
    </row>
    <row r="221">
      <c r="A221" s="3">
        <f>IFERROR(__xludf.DUMMYFUNCTION("""COMPUTED_VALUE"""),41956.66666666667)</f>
        <v>41956.66667</v>
      </c>
      <c r="B221" s="1">
        <f>IFERROR(__xludf.DUMMYFUNCTION("""COMPUTED_VALUE"""),88.6)</f>
        <v>88.6</v>
      </c>
    </row>
    <row r="222">
      <c r="A222" s="3">
        <f>IFERROR(__xludf.DUMMYFUNCTION("""COMPUTED_VALUE"""),41957.66666666667)</f>
        <v>41957.66667</v>
      </c>
      <c r="B222" s="1">
        <f>IFERROR(__xludf.DUMMYFUNCTION("""COMPUTED_VALUE"""),88.11)</f>
        <v>88.11</v>
      </c>
    </row>
    <row r="223">
      <c r="A223" s="3">
        <f>IFERROR(__xludf.DUMMYFUNCTION("""COMPUTED_VALUE"""),41960.66666666667)</f>
        <v>41960.66667</v>
      </c>
      <c r="B223" s="1">
        <f>IFERROR(__xludf.DUMMYFUNCTION("""COMPUTED_VALUE"""),87.84)</f>
        <v>87.84</v>
      </c>
    </row>
    <row r="224">
      <c r="A224" s="3">
        <f>IFERROR(__xludf.DUMMYFUNCTION("""COMPUTED_VALUE"""),41961.66666666667)</f>
        <v>41961.66667</v>
      </c>
      <c r="B224" s="1">
        <f>IFERROR(__xludf.DUMMYFUNCTION("""COMPUTED_VALUE"""),87.95)</f>
        <v>87.95</v>
      </c>
    </row>
    <row r="225">
      <c r="A225" s="3">
        <f>IFERROR(__xludf.DUMMYFUNCTION("""COMPUTED_VALUE"""),41962.66666666667)</f>
        <v>41962.66667</v>
      </c>
      <c r="B225" s="1">
        <f>IFERROR(__xludf.DUMMYFUNCTION("""COMPUTED_VALUE"""),88.73)</f>
        <v>88.73</v>
      </c>
    </row>
    <row r="226">
      <c r="A226" s="3">
        <f>IFERROR(__xludf.DUMMYFUNCTION("""COMPUTED_VALUE"""),41963.66666666667)</f>
        <v>41963.66667</v>
      </c>
      <c r="B226" s="1">
        <f>IFERROR(__xludf.DUMMYFUNCTION("""COMPUTED_VALUE"""),88.47)</f>
        <v>88.47</v>
      </c>
    </row>
    <row r="227">
      <c r="A227" s="3">
        <f>IFERROR(__xludf.DUMMYFUNCTION("""COMPUTED_VALUE"""),41964.66666666667)</f>
        <v>41964.66667</v>
      </c>
      <c r="B227" s="1">
        <f>IFERROR(__xludf.DUMMYFUNCTION("""COMPUTED_VALUE"""),88.6)</f>
        <v>88.6</v>
      </c>
    </row>
    <row r="228">
      <c r="A228" s="3">
        <f>IFERROR(__xludf.DUMMYFUNCTION("""COMPUTED_VALUE"""),41967.66666666667)</f>
        <v>41967.66667</v>
      </c>
      <c r="B228" s="1">
        <f>IFERROR(__xludf.DUMMYFUNCTION("""COMPUTED_VALUE"""),88.11)</f>
        <v>88.11</v>
      </c>
    </row>
    <row r="229">
      <c r="A229" s="3">
        <f>IFERROR(__xludf.DUMMYFUNCTION("""COMPUTED_VALUE"""),41968.66666666667)</f>
        <v>41968.66667</v>
      </c>
      <c r="B229" s="1">
        <f>IFERROR(__xludf.DUMMYFUNCTION("""COMPUTED_VALUE"""),88.8)</f>
        <v>88.8</v>
      </c>
    </row>
    <row r="230">
      <c r="A230" s="3">
        <f>IFERROR(__xludf.DUMMYFUNCTION("""COMPUTED_VALUE"""),41969.66666666667)</f>
        <v>41969.66667</v>
      </c>
      <c r="B230" s="1">
        <f>IFERROR(__xludf.DUMMYFUNCTION("""COMPUTED_VALUE"""),88.88)</f>
        <v>88.88</v>
      </c>
    </row>
    <row r="231">
      <c r="A231" s="3">
        <f>IFERROR(__xludf.DUMMYFUNCTION("""COMPUTED_VALUE"""),41971.66666666667)</f>
        <v>41971.66667</v>
      </c>
      <c r="B231" s="1">
        <f>IFERROR(__xludf.DUMMYFUNCTION("""COMPUTED_VALUE"""),90.43)</f>
        <v>90.43</v>
      </c>
    </row>
    <row r="232">
      <c r="A232" s="3">
        <f>IFERROR(__xludf.DUMMYFUNCTION("""COMPUTED_VALUE"""),41974.66666666667)</f>
        <v>41974.66667</v>
      </c>
      <c r="B232" s="1">
        <f>IFERROR(__xludf.DUMMYFUNCTION("""COMPUTED_VALUE"""),90.08)</f>
        <v>90.08</v>
      </c>
    </row>
    <row r="233">
      <c r="A233" s="3">
        <f>IFERROR(__xludf.DUMMYFUNCTION("""COMPUTED_VALUE"""),41975.66666666667)</f>
        <v>41975.66667</v>
      </c>
      <c r="B233" s="1">
        <f>IFERROR(__xludf.DUMMYFUNCTION("""COMPUTED_VALUE"""),91.07)</f>
        <v>91.07</v>
      </c>
    </row>
    <row r="234">
      <c r="A234" s="3">
        <f>IFERROR(__xludf.DUMMYFUNCTION("""COMPUTED_VALUE"""),41976.66666666667)</f>
        <v>41976.66667</v>
      </c>
      <c r="B234" s="1">
        <f>IFERROR(__xludf.DUMMYFUNCTION("""COMPUTED_VALUE"""),90.0)</f>
        <v>90</v>
      </c>
    </row>
    <row r="235">
      <c r="A235" s="3">
        <f>IFERROR(__xludf.DUMMYFUNCTION("""COMPUTED_VALUE"""),41977.66666666667)</f>
        <v>41977.66667</v>
      </c>
      <c r="B235" s="1">
        <f>IFERROR(__xludf.DUMMYFUNCTION("""COMPUTED_VALUE"""),90.58)</f>
        <v>90.58</v>
      </c>
    </row>
    <row r="236">
      <c r="A236" s="3">
        <f>IFERROR(__xludf.DUMMYFUNCTION("""COMPUTED_VALUE"""),41978.66666666667)</f>
        <v>41978.66667</v>
      </c>
      <c r="B236" s="1">
        <f>IFERROR(__xludf.DUMMYFUNCTION("""COMPUTED_VALUE"""),90.38)</f>
        <v>90.38</v>
      </c>
    </row>
    <row r="237">
      <c r="A237" s="3">
        <f>IFERROR(__xludf.DUMMYFUNCTION("""COMPUTED_VALUE"""),41981.66666666667)</f>
        <v>41981.66667</v>
      </c>
      <c r="B237" s="1">
        <f>IFERROR(__xludf.DUMMYFUNCTION("""COMPUTED_VALUE"""),90.76)</f>
        <v>90.76</v>
      </c>
    </row>
    <row r="238">
      <c r="A238" s="3">
        <f>IFERROR(__xludf.DUMMYFUNCTION("""COMPUTED_VALUE"""),41982.66666666667)</f>
        <v>41982.66667</v>
      </c>
      <c r="B238" s="1">
        <f>IFERROR(__xludf.DUMMYFUNCTION("""COMPUTED_VALUE"""),90.71)</f>
        <v>90.71</v>
      </c>
    </row>
    <row r="239">
      <c r="A239" s="3">
        <f>IFERROR(__xludf.DUMMYFUNCTION("""COMPUTED_VALUE"""),41983.66666666667)</f>
        <v>41983.66667</v>
      </c>
      <c r="B239" s="1">
        <f>IFERROR(__xludf.DUMMYFUNCTION("""COMPUTED_VALUE"""),90.0)</f>
        <v>90</v>
      </c>
    </row>
    <row r="240">
      <c r="A240" s="3">
        <f>IFERROR(__xludf.DUMMYFUNCTION("""COMPUTED_VALUE"""),41984.66666666667)</f>
        <v>41984.66667</v>
      </c>
      <c r="B240" s="1">
        <f>IFERROR(__xludf.DUMMYFUNCTION("""COMPUTED_VALUE"""),90.41)</f>
        <v>90.41</v>
      </c>
    </row>
    <row r="241">
      <c r="A241" s="3">
        <f>IFERROR(__xludf.DUMMYFUNCTION("""COMPUTED_VALUE"""),41985.66666666667)</f>
        <v>41985.66667</v>
      </c>
      <c r="B241" s="1">
        <f>IFERROR(__xludf.DUMMYFUNCTION("""COMPUTED_VALUE"""),89.55)</f>
        <v>89.55</v>
      </c>
    </row>
    <row r="242">
      <c r="A242" s="3">
        <f>IFERROR(__xludf.DUMMYFUNCTION("""COMPUTED_VALUE"""),41988.66666666667)</f>
        <v>41988.66667</v>
      </c>
      <c r="B242" s="1">
        <f>IFERROR(__xludf.DUMMYFUNCTION("""COMPUTED_VALUE"""),89.2)</f>
        <v>89.2</v>
      </c>
    </row>
    <row r="243">
      <c r="A243" s="3">
        <f>IFERROR(__xludf.DUMMYFUNCTION("""COMPUTED_VALUE"""),41989.66666666667)</f>
        <v>41989.66667</v>
      </c>
      <c r="B243" s="1">
        <f>IFERROR(__xludf.DUMMYFUNCTION("""COMPUTED_VALUE"""),89.36)</f>
        <v>89.36</v>
      </c>
    </row>
    <row r="244">
      <c r="A244" s="3">
        <f>IFERROR(__xludf.DUMMYFUNCTION("""COMPUTED_VALUE"""),41990.66666666667)</f>
        <v>41990.66667</v>
      </c>
      <c r="B244" s="1">
        <f>IFERROR(__xludf.DUMMYFUNCTION("""COMPUTED_VALUE"""),90.7)</f>
        <v>90.7</v>
      </c>
    </row>
    <row r="245">
      <c r="A245" s="3">
        <f>IFERROR(__xludf.DUMMYFUNCTION("""COMPUTED_VALUE"""),41991.66666666667)</f>
        <v>41991.66667</v>
      </c>
      <c r="B245" s="1">
        <f>IFERROR(__xludf.DUMMYFUNCTION("""COMPUTED_VALUE"""),92.0)</f>
        <v>92</v>
      </c>
    </row>
    <row r="246">
      <c r="A246" s="3">
        <f>IFERROR(__xludf.DUMMYFUNCTION("""COMPUTED_VALUE"""),41992.66666666667)</f>
        <v>41992.66667</v>
      </c>
      <c r="B246" s="1">
        <f>IFERROR(__xludf.DUMMYFUNCTION("""COMPUTED_VALUE"""),92.05)</f>
        <v>92.05</v>
      </c>
    </row>
    <row r="247">
      <c r="A247" s="3">
        <f>IFERROR(__xludf.DUMMYFUNCTION("""COMPUTED_VALUE"""),41995.66666666667)</f>
        <v>41995.66667</v>
      </c>
      <c r="B247" s="1">
        <f>IFERROR(__xludf.DUMMYFUNCTION("""COMPUTED_VALUE"""),92.6)</f>
        <v>92.6</v>
      </c>
    </row>
    <row r="248">
      <c r="A248" s="3">
        <f>IFERROR(__xludf.DUMMYFUNCTION("""COMPUTED_VALUE"""),41996.66666666667)</f>
        <v>41996.66667</v>
      </c>
      <c r="B248" s="1">
        <f>IFERROR(__xludf.DUMMYFUNCTION("""COMPUTED_VALUE"""),93.29)</f>
        <v>93.29</v>
      </c>
    </row>
    <row r="249">
      <c r="A249" s="3">
        <f>IFERROR(__xludf.DUMMYFUNCTION("""COMPUTED_VALUE"""),41997.66666666667)</f>
        <v>41997.66667</v>
      </c>
      <c r="B249" s="1">
        <f>IFERROR(__xludf.DUMMYFUNCTION("""COMPUTED_VALUE"""),93.14)</f>
        <v>93.14</v>
      </c>
    </row>
    <row r="250">
      <c r="A250" s="3">
        <f>IFERROR(__xludf.DUMMYFUNCTION("""COMPUTED_VALUE"""),41999.66666666667)</f>
        <v>41999.66667</v>
      </c>
      <c r="B250" s="1">
        <f>IFERROR(__xludf.DUMMYFUNCTION("""COMPUTED_VALUE"""),93.46)</f>
        <v>93.46</v>
      </c>
    </row>
    <row r="251">
      <c r="A251" s="3">
        <f>IFERROR(__xludf.DUMMYFUNCTION("""COMPUTED_VALUE"""),42002.66666666667)</f>
        <v>42002.66667</v>
      </c>
      <c r="B251" s="1">
        <f>IFERROR(__xludf.DUMMYFUNCTION("""COMPUTED_VALUE"""),92.64)</f>
        <v>92.64</v>
      </c>
    </row>
    <row r="252">
      <c r="A252" s="3">
        <f>IFERROR(__xludf.DUMMYFUNCTION("""COMPUTED_VALUE"""),42003.66666666667)</f>
        <v>42003.66667</v>
      </c>
      <c r="B252" s="1">
        <f>IFERROR(__xludf.DUMMYFUNCTION("""COMPUTED_VALUE"""),92.4)</f>
        <v>92.4</v>
      </c>
    </row>
    <row r="253">
      <c r="A253" s="3">
        <f>IFERROR(__xludf.DUMMYFUNCTION("""COMPUTED_VALUE"""),42004.66666666667)</f>
        <v>42004.66667</v>
      </c>
      <c r="B253" s="1">
        <f>IFERROR(__xludf.DUMMYFUNCTION("""COMPUTED_VALUE"""),91.09)</f>
        <v>91.09</v>
      </c>
    </row>
    <row r="254">
      <c r="A254" s="3">
        <f>IFERROR(__xludf.DUMMYFUNCTION("""COMPUTED_VALUE"""),42006.66666666667)</f>
        <v>42006.66667</v>
      </c>
      <c r="B254" s="1">
        <f>IFERROR(__xludf.DUMMYFUNCTION("""COMPUTED_VALUE"""),90.44)</f>
        <v>90.44</v>
      </c>
    </row>
    <row r="255">
      <c r="A255" s="3">
        <f>IFERROR(__xludf.DUMMYFUNCTION("""COMPUTED_VALUE"""),42009.66666666667)</f>
        <v>42009.66667</v>
      </c>
      <c r="B255" s="1">
        <f>IFERROR(__xludf.DUMMYFUNCTION("""COMPUTED_VALUE"""),90.01)</f>
        <v>90.01</v>
      </c>
    </row>
    <row r="256">
      <c r="A256" s="3">
        <f>IFERROR(__xludf.DUMMYFUNCTION("""COMPUTED_VALUE"""),42010.66666666667)</f>
        <v>42010.66667</v>
      </c>
      <c r="B256" s="1">
        <f>IFERROR(__xludf.DUMMYFUNCTION("""COMPUTED_VALUE"""),89.6)</f>
        <v>89.6</v>
      </c>
    </row>
    <row r="257">
      <c r="A257" s="3">
        <f>IFERROR(__xludf.DUMMYFUNCTION("""COMPUTED_VALUE"""),42011.66666666667)</f>
        <v>42011.66667</v>
      </c>
      <c r="B257" s="1">
        <f>IFERROR(__xludf.DUMMYFUNCTION("""COMPUTED_VALUE"""),90.07)</f>
        <v>90.07</v>
      </c>
    </row>
    <row r="258">
      <c r="A258" s="3">
        <f>IFERROR(__xludf.DUMMYFUNCTION("""COMPUTED_VALUE"""),42012.66666666667)</f>
        <v>42012.66667</v>
      </c>
      <c r="B258" s="1">
        <f>IFERROR(__xludf.DUMMYFUNCTION("""COMPUTED_VALUE"""),91.1)</f>
        <v>91.1</v>
      </c>
    </row>
    <row r="259">
      <c r="A259" s="3">
        <f>IFERROR(__xludf.DUMMYFUNCTION("""COMPUTED_VALUE"""),42013.66666666667)</f>
        <v>42013.66667</v>
      </c>
      <c r="B259" s="1">
        <f>IFERROR(__xludf.DUMMYFUNCTION("""COMPUTED_VALUE"""),90.25)</f>
        <v>90.25</v>
      </c>
    </row>
    <row r="260">
      <c r="A260" s="3">
        <f>IFERROR(__xludf.DUMMYFUNCTION("""COMPUTED_VALUE"""),42016.66666666667)</f>
        <v>42016.66667</v>
      </c>
      <c r="B260" s="1">
        <f>IFERROR(__xludf.DUMMYFUNCTION("""COMPUTED_VALUE"""),89.92)</f>
        <v>89.92</v>
      </c>
    </row>
    <row r="261">
      <c r="A261" s="3">
        <f>IFERROR(__xludf.DUMMYFUNCTION("""COMPUTED_VALUE"""),42017.66666666667)</f>
        <v>42017.66667</v>
      </c>
      <c r="B261" s="1">
        <f>IFERROR(__xludf.DUMMYFUNCTION("""COMPUTED_VALUE"""),90.3)</f>
        <v>90.3</v>
      </c>
    </row>
    <row r="262">
      <c r="A262" s="3">
        <f>IFERROR(__xludf.DUMMYFUNCTION("""COMPUTED_VALUE"""),42018.66666666667)</f>
        <v>42018.66667</v>
      </c>
      <c r="B262" s="1">
        <f>IFERROR(__xludf.DUMMYFUNCTION("""COMPUTED_VALUE"""),89.99)</f>
        <v>89.99</v>
      </c>
    </row>
    <row r="263">
      <c r="A263" s="3">
        <f>IFERROR(__xludf.DUMMYFUNCTION("""COMPUTED_VALUE"""),42019.66666666667)</f>
        <v>42019.66667</v>
      </c>
      <c r="B263" s="1">
        <f>IFERROR(__xludf.DUMMYFUNCTION("""COMPUTED_VALUE"""),89.86)</f>
        <v>89.86</v>
      </c>
    </row>
    <row r="264">
      <c r="A264" s="3">
        <f>IFERROR(__xludf.DUMMYFUNCTION("""COMPUTED_VALUE"""),42020.66666666667)</f>
        <v>42020.66667</v>
      </c>
      <c r="B264" s="1">
        <f>IFERROR(__xludf.DUMMYFUNCTION("""COMPUTED_VALUE"""),91.25)</f>
        <v>91.25</v>
      </c>
    </row>
    <row r="265">
      <c r="A265" s="3">
        <f>IFERROR(__xludf.DUMMYFUNCTION("""COMPUTED_VALUE"""),42024.66666666667)</f>
        <v>42024.66667</v>
      </c>
      <c r="B265" s="1">
        <f>IFERROR(__xludf.DUMMYFUNCTION("""COMPUTED_VALUE"""),91.19)</f>
        <v>91.19</v>
      </c>
    </row>
    <row r="266">
      <c r="A266" s="3">
        <f>IFERROR(__xludf.DUMMYFUNCTION("""COMPUTED_VALUE"""),42025.66666666667)</f>
        <v>42025.66667</v>
      </c>
      <c r="B266" s="1">
        <f>IFERROR(__xludf.DUMMYFUNCTION("""COMPUTED_VALUE"""),90.73)</f>
        <v>90.73</v>
      </c>
    </row>
    <row r="267">
      <c r="A267" s="3">
        <f>IFERROR(__xludf.DUMMYFUNCTION("""COMPUTED_VALUE"""),42026.66666666667)</f>
        <v>42026.66667</v>
      </c>
      <c r="B267" s="1">
        <f>IFERROR(__xludf.DUMMYFUNCTION("""COMPUTED_VALUE"""),91.62)</f>
        <v>91.62</v>
      </c>
    </row>
    <row r="268">
      <c r="A268" s="3">
        <f>IFERROR(__xludf.DUMMYFUNCTION("""COMPUTED_VALUE"""),42027.66666666667)</f>
        <v>42027.66667</v>
      </c>
      <c r="B268" s="1">
        <f>IFERROR(__xludf.DUMMYFUNCTION("""COMPUTED_VALUE"""),90.08)</f>
        <v>90.08</v>
      </c>
    </row>
    <row r="269">
      <c r="A269" s="3">
        <f>IFERROR(__xludf.DUMMYFUNCTION("""COMPUTED_VALUE"""),42030.66666666667)</f>
        <v>42030.66667</v>
      </c>
      <c r="B269" s="1">
        <f>IFERROR(__xludf.DUMMYFUNCTION("""COMPUTED_VALUE"""),89.58)</f>
        <v>89.58</v>
      </c>
    </row>
    <row r="270">
      <c r="A270" s="3">
        <f>IFERROR(__xludf.DUMMYFUNCTION("""COMPUTED_VALUE"""),42031.66666666667)</f>
        <v>42031.66667</v>
      </c>
      <c r="B270" s="1">
        <f>IFERROR(__xludf.DUMMYFUNCTION("""COMPUTED_VALUE"""),86.49)</f>
        <v>86.49</v>
      </c>
    </row>
    <row r="271">
      <c r="A271" s="3">
        <f>IFERROR(__xludf.DUMMYFUNCTION("""COMPUTED_VALUE"""),42032.66666666667)</f>
        <v>42032.66667</v>
      </c>
      <c r="B271" s="1">
        <f>IFERROR(__xludf.DUMMYFUNCTION("""COMPUTED_VALUE"""),85.15)</f>
        <v>85.15</v>
      </c>
    </row>
    <row r="272">
      <c r="A272" s="3">
        <f>IFERROR(__xludf.DUMMYFUNCTION("""COMPUTED_VALUE"""),42033.66666666667)</f>
        <v>42033.66667</v>
      </c>
      <c r="B272" s="1">
        <f>IFERROR(__xludf.DUMMYFUNCTION("""COMPUTED_VALUE"""),85.67)</f>
        <v>85.67</v>
      </c>
    </row>
    <row r="273">
      <c r="A273" s="3">
        <f>IFERROR(__xludf.DUMMYFUNCTION("""COMPUTED_VALUE"""),42034.66666666667)</f>
        <v>42034.66667</v>
      </c>
      <c r="B273" s="1">
        <f>IFERROR(__xludf.DUMMYFUNCTION("""COMPUTED_VALUE"""),84.29)</f>
        <v>84.29</v>
      </c>
    </row>
    <row r="274">
      <c r="A274" s="3">
        <f>IFERROR(__xludf.DUMMYFUNCTION("""COMPUTED_VALUE"""),42037.66666666667)</f>
        <v>42037.66667</v>
      </c>
      <c r="B274" s="1">
        <f>IFERROR(__xludf.DUMMYFUNCTION("""COMPUTED_VALUE"""),85.12)</f>
        <v>85.12</v>
      </c>
    </row>
    <row r="275">
      <c r="A275" s="3">
        <f>IFERROR(__xludf.DUMMYFUNCTION("""COMPUTED_VALUE"""),42038.66666666667)</f>
        <v>42038.66667</v>
      </c>
      <c r="B275" s="1">
        <f>IFERROR(__xludf.DUMMYFUNCTION("""COMPUTED_VALUE"""),85.95)</f>
        <v>85.95</v>
      </c>
    </row>
    <row r="276">
      <c r="A276" s="3">
        <f>IFERROR(__xludf.DUMMYFUNCTION("""COMPUTED_VALUE"""),42039.66666666667)</f>
        <v>42039.66667</v>
      </c>
      <c r="B276" s="1">
        <f>IFERROR(__xludf.DUMMYFUNCTION("""COMPUTED_VALUE"""),85.79)</f>
        <v>85.79</v>
      </c>
    </row>
    <row r="277">
      <c r="A277" s="3">
        <f>IFERROR(__xludf.DUMMYFUNCTION("""COMPUTED_VALUE"""),42040.66666666667)</f>
        <v>42040.66667</v>
      </c>
      <c r="B277" s="1">
        <f>IFERROR(__xludf.DUMMYFUNCTION("""COMPUTED_VALUE"""),86.7)</f>
        <v>86.7</v>
      </c>
    </row>
    <row r="278">
      <c r="A278" s="3">
        <f>IFERROR(__xludf.DUMMYFUNCTION("""COMPUTED_VALUE"""),42041.66666666667)</f>
        <v>42041.66667</v>
      </c>
      <c r="B278" s="1">
        <f>IFERROR(__xludf.DUMMYFUNCTION("""COMPUTED_VALUE"""),85.61)</f>
        <v>85.61</v>
      </c>
    </row>
    <row r="279">
      <c r="A279" s="3">
        <f>IFERROR(__xludf.DUMMYFUNCTION("""COMPUTED_VALUE"""),42044.66666666667)</f>
        <v>42044.66667</v>
      </c>
      <c r="B279" s="1">
        <f>IFERROR(__xludf.DUMMYFUNCTION("""COMPUTED_VALUE"""),85.05)</f>
        <v>85.05</v>
      </c>
    </row>
    <row r="280">
      <c r="A280" s="3">
        <f>IFERROR(__xludf.DUMMYFUNCTION("""COMPUTED_VALUE"""),42045.66666666667)</f>
        <v>42045.66667</v>
      </c>
      <c r="B280" s="1">
        <f>IFERROR(__xludf.DUMMYFUNCTION("""COMPUTED_VALUE"""),85.39)</f>
        <v>85.39</v>
      </c>
    </row>
    <row r="281">
      <c r="A281" s="3">
        <f>IFERROR(__xludf.DUMMYFUNCTION("""COMPUTED_VALUE"""),42046.66666666667)</f>
        <v>42046.66667</v>
      </c>
      <c r="B281" s="1">
        <f>IFERROR(__xludf.DUMMYFUNCTION("""COMPUTED_VALUE"""),85.64)</f>
        <v>85.64</v>
      </c>
    </row>
    <row r="282">
      <c r="A282" s="3">
        <f>IFERROR(__xludf.DUMMYFUNCTION("""COMPUTED_VALUE"""),42047.66666666667)</f>
        <v>42047.66667</v>
      </c>
      <c r="B282" s="1">
        <f>IFERROR(__xludf.DUMMYFUNCTION("""COMPUTED_VALUE"""),86.03)</f>
        <v>86.03</v>
      </c>
    </row>
    <row r="283">
      <c r="A283" s="3">
        <f>IFERROR(__xludf.DUMMYFUNCTION("""COMPUTED_VALUE"""),42048.66666666667)</f>
        <v>42048.66667</v>
      </c>
      <c r="B283" s="1">
        <f>IFERROR(__xludf.DUMMYFUNCTION("""COMPUTED_VALUE"""),85.9)</f>
        <v>85.9</v>
      </c>
    </row>
    <row r="284">
      <c r="A284" s="3">
        <f>IFERROR(__xludf.DUMMYFUNCTION("""COMPUTED_VALUE"""),42052.66666666667)</f>
        <v>42052.66667</v>
      </c>
      <c r="B284" s="1">
        <f>IFERROR(__xludf.DUMMYFUNCTION("""COMPUTED_VALUE"""),85.49)</f>
        <v>85.49</v>
      </c>
    </row>
    <row r="285">
      <c r="A285" s="3">
        <f>IFERROR(__xludf.DUMMYFUNCTION("""COMPUTED_VALUE"""),42053.66666666667)</f>
        <v>42053.66667</v>
      </c>
      <c r="B285" s="1">
        <f>IFERROR(__xludf.DUMMYFUNCTION("""COMPUTED_VALUE"""),86.26)</f>
        <v>86.26</v>
      </c>
    </row>
    <row r="286">
      <c r="A286" s="3">
        <f>IFERROR(__xludf.DUMMYFUNCTION("""COMPUTED_VALUE"""),42054.66666666667)</f>
        <v>42054.66667</v>
      </c>
      <c r="B286" s="1">
        <f>IFERROR(__xludf.DUMMYFUNCTION("""COMPUTED_VALUE"""),85.21)</f>
        <v>85.21</v>
      </c>
    </row>
    <row r="287">
      <c r="A287" s="3">
        <f>IFERROR(__xludf.DUMMYFUNCTION("""COMPUTED_VALUE"""),42055.66666666667)</f>
        <v>42055.66667</v>
      </c>
      <c r="B287" s="1">
        <f>IFERROR(__xludf.DUMMYFUNCTION("""COMPUTED_VALUE"""),84.87)</f>
        <v>84.87</v>
      </c>
    </row>
    <row r="288">
      <c r="A288" s="3">
        <f>IFERROR(__xludf.DUMMYFUNCTION("""COMPUTED_VALUE"""),42058.66666666667)</f>
        <v>42058.66667</v>
      </c>
      <c r="B288" s="1">
        <f>IFERROR(__xludf.DUMMYFUNCTION("""COMPUTED_VALUE"""),85.39)</f>
        <v>85.39</v>
      </c>
    </row>
    <row r="289">
      <c r="A289" s="3">
        <f>IFERROR(__xludf.DUMMYFUNCTION("""COMPUTED_VALUE"""),42059.66666666667)</f>
        <v>42059.66667</v>
      </c>
      <c r="B289" s="1">
        <f>IFERROR(__xludf.DUMMYFUNCTION("""COMPUTED_VALUE"""),85.5)</f>
        <v>85.5</v>
      </c>
    </row>
    <row r="290">
      <c r="A290" s="3">
        <f>IFERROR(__xludf.DUMMYFUNCTION("""COMPUTED_VALUE"""),42060.66666666667)</f>
        <v>42060.66667</v>
      </c>
      <c r="B290" s="1">
        <f>IFERROR(__xludf.DUMMYFUNCTION("""COMPUTED_VALUE"""),85.46)</f>
        <v>85.46</v>
      </c>
    </row>
    <row r="291">
      <c r="A291" s="3">
        <f>IFERROR(__xludf.DUMMYFUNCTION("""COMPUTED_VALUE"""),42061.66666666667)</f>
        <v>42061.66667</v>
      </c>
      <c r="B291" s="1">
        <f>IFERROR(__xludf.DUMMYFUNCTION("""COMPUTED_VALUE"""),85.17)</f>
        <v>85.17</v>
      </c>
    </row>
    <row r="292">
      <c r="A292" s="3">
        <f>IFERROR(__xludf.DUMMYFUNCTION("""COMPUTED_VALUE"""),42062.66666666667)</f>
        <v>42062.66667</v>
      </c>
      <c r="B292" s="1">
        <f>IFERROR(__xludf.DUMMYFUNCTION("""COMPUTED_VALUE"""),85.13)</f>
        <v>85.13</v>
      </c>
    </row>
    <row r="293">
      <c r="A293" s="3">
        <f>IFERROR(__xludf.DUMMYFUNCTION("""COMPUTED_VALUE"""),42065.66666666667)</f>
        <v>42065.66667</v>
      </c>
      <c r="B293" s="1">
        <f>IFERROR(__xludf.DUMMYFUNCTION("""COMPUTED_VALUE"""),85.41)</f>
        <v>85.41</v>
      </c>
    </row>
    <row r="294">
      <c r="A294" s="3">
        <f>IFERROR(__xludf.DUMMYFUNCTION("""COMPUTED_VALUE"""),42066.66666666667)</f>
        <v>42066.66667</v>
      </c>
      <c r="B294" s="1">
        <f>IFERROR(__xludf.DUMMYFUNCTION("""COMPUTED_VALUE"""),85.16)</f>
        <v>85.16</v>
      </c>
    </row>
    <row r="295">
      <c r="A295" s="3">
        <f>IFERROR(__xludf.DUMMYFUNCTION("""COMPUTED_VALUE"""),42067.66666666667)</f>
        <v>42067.66667</v>
      </c>
      <c r="B295" s="1">
        <f>IFERROR(__xludf.DUMMYFUNCTION("""COMPUTED_VALUE"""),84.35)</f>
        <v>84.35</v>
      </c>
    </row>
    <row r="296">
      <c r="A296" s="3">
        <f>IFERROR(__xludf.DUMMYFUNCTION("""COMPUTED_VALUE"""),42068.66666666667)</f>
        <v>42068.66667</v>
      </c>
      <c r="B296" s="1">
        <f>IFERROR(__xludf.DUMMYFUNCTION("""COMPUTED_VALUE"""),84.63)</f>
        <v>84.63</v>
      </c>
    </row>
    <row r="297">
      <c r="A297" s="3">
        <f>IFERROR(__xludf.DUMMYFUNCTION("""COMPUTED_VALUE"""),42069.66666666667)</f>
        <v>42069.66667</v>
      </c>
      <c r="B297" s="1">
        <f>IFERROR(__xludf.DUMMYFUNCTION("""COMPUTED_VALUE"""),82.66)</f>
        <v>82.66</v>
      </c>
    </row>
    <row r="298">
      <c r="A298" s="3">
        <f>IFERROR(__xludf.DUMMYFUNCTION("""COMPUTED_VALUE"""),42072.66666666667)</f>
        <v>42072.66667</v>
      </c>
      <c r="B298" s="1">
        <f>IFERROR(__xludf.DUMMYFUNCTION("""COMPUTED_VALUE"""),83.09)</f>
        <v>83.09</v>
      </c>
    </row>
    <row r="299">
      <c r="A299" s="3">
        <f>IFERROR(__xludf.DUMMYFUNCTION("""COMPUTED_VALUE"""),42073.66666666667)</f>
        <v>42073.66667</v>
      </c>
      <c r="B299" s="1">
        <f>IFERROR(__xludf.DUMMYFUNCTION("""COMPUTED_VALUE"""),81.54)</f>
        <v>81.54</v>
      </c>
    </row>
    <row r="300">
      <c r="A300" s="3">
        <f>IFERROR(__xludf.DUMMYFUNCTION("""COMPUTED_VALUE"""),42074.66666666667)</f>
        <v>42074.66667</v>
      </c>
      <c r="B300" s="1">
        <f>IFERROR(__xludf.DUMMYFUNCTION("""COMPUTED_VALUE"""),81.39)</f>
        <v>81.39</v>
      </c>
    </row>
    <row r="301">
      <c r="A301" s="3">
        <f>IFERROR(__xludf.DUMMYFUNCTION("""COMPUTED_VALUE"""),42075.66666666667)</f>
        <v>42075.66667</v>
      </c>
      <c r="B301" s="1">
        <f>IFERROR(__xludf.DUMMYFUNCTION("""COMPUTED_VALUE"""),82.09)</f>
        <v>82.09</v>
      </c>
    </row>
    <row r="302">
      <c r="A302" s="3">
        <f>IFERROR(__xludf.DUMMYFUNCTION("""COMPUTED_VALUE"""),42076.66666666667)</f>
        <v>42076.66667</v>
      </c>
      <c r="B302" s="1">
        <f>IFERROR(__xludf.DUMMYFUNCTION("""COMPUTED_VALUE"""),81.83)</f>
        <v>81.83</v>
      </c>
    </row>
    <row r="303">
      <c r="A303" s="3">
        <f>IFERROR(__xludf.DUMMYFUNCTION("""COMPUTED_VALUE"""),42079.66666666667)</f>
        <v>42079.66667</v>
      </c>
      <c r="B303" s="1">
        <f>IFERROR(__xludf.DUMMYFUNCTION("""COMPUTED_VALUE"""),83.56)</f>
        <v>83.56</v>
      </c>
    </row>
    <row r="304">
      <c r="A304" s="3">
        <f>IFERROR(__xludf.DUMMYFUNCTION("""COMPUTED_VALUE"""),42080.66666666667)</f>
        <v>42080.66667</v>
      </c>
      <c r="B304" s="1">
        <f>IFERROR(__xludf.DUMMYFUNCTION("""COMPUTED_VALUE"""),82.85)</f>
        <v>82.85</v>
      </c>
    </row>
    <row r="305">
      <c r="A305" s="3">
        <f>IFERROR(__xludf.DUMMYFUNCTION("""COMPUTED_VALUE"""),42081.66666666667)</f>
        <v>42081.66667</v>
      </c>
      <c r="B305" s="1">
        <f>IFERROR(__xludf.DUMMYFUNCTION("""COMPUTED_VALUE"""),83.75)</f>
        <v>83.75</v>
      </c>
    </row>
    <row r="306">
      <c r="A306" s="3">
        <f>IFERROR(__xludf.DUMMYFUNCTION("""COMPUTED_VALUE"""),42082.66666666667)</f>
        <v>42082.66667</v>
      </c>
      <c r="B306" s="1">
        <f>IFERROR(__xludf.DUMMYFUNCTION("""COMPUTED_VALUE"""),83.38)</f>
        <v>83.38</v>
      </c>
    </row>
    <row r="307">
      <c r="A307" s="3">
        <f>IFERROR(__xludf.DUMMYFUNCTION("""COMPUTED_VALUE"""),42083.66666666667)</f>
        <v>42083.66667</v>
      </c>
      <c r="B307" s="1">
        <f>IFERROR(__xludf.DUMMYFUNCTION("""COMPUTED_VALUE"""),84.74)</f>
        <v>84.74</v>
      </c>
    </row>
    <row r="308">
      <c r="A308" s="3">
        <f>IFERROR(__xludf.DUMMYFUNCTION("""COMPUTED_VALUE"""),42086.66666666667)</f>
        <v>42086.66667</v>
      </c>
      <c r="B308" s="1">
        <f>IFERROR(__xludf.DUMMYFUNCTION("""COMPUTED_VALUE"""),84.86)</f>
        <v>84.86</v>
      </c>
    </row>
    <row r="309">
      <c r="A309" s="3">
        <f>IFERROR(__xludf.DUMMYFUNCTION("""COMPUTED_VALUE"""),42087.66666666667)</f>
        <v>42087.66667</v>
      </c>
      <c r="B309" s="1">
        <f>IFERROR(__xludf.DUMMYFUNCTION("""COMPUTED_VALUE"""),83.92)</f>
        <v>83.92</v>
      </c>
    </row>
    <row r="310">
      <c r="A310" s="3">
        <f>IFERROR(__xludf.DUMMYFUNCTION("""COMPUTED_VALUE"""),42088.66666666667)</f>
        <v>42088.66667</v>
      </c>
      <c r="B310" s="1">
        <f>IFERROR(__xludf.DUMMYFUNCTION("""COMPUTED_VALUE"""),83.01)</f>
        <v>83.01</v>
      </c>
    </row>
    <row r="311">
      <c r="A311" s="3">
        <f>IFERROR(__xludf.DUMMYFUNCTION("""COMPUTED_VALUE"""),42089.66666666667)</f>
        <v>42089.66667</v>
      </c>
      <c r="B311" s="1">
        <f>IFERROR(__xludf.DUMMYFUNCTION("""COMPUTED_VALUE"""),82.15)</f>
        <v>82.15</v>
      </c>
    </row>
    <row r="312">
      <c r="A312" s="3">
        <f>IFERROR(__xludf.DUMMYFUNCTION("""COMPUTED_VALUE"""),42090.66666666667)</f>
        <v>42090.66667</v>
      </c>
      <c r="B312" s="1">
        <f>IFERROR(__xludf.DUMMYFUNCTION("""COMPUTED_VALUE"""),82.31)</f>
        <v>82.31</v>
      </c>
    </row>
    <row r="313">
      <c r="A313" s="3">
        <f>IFERROR(__xludf.DUMMYFUNCTION("""COMPUTED_VALUE"""),42093.66666666667)</f>
        <v>42093.66667</v>
      </c>
      <c r="B313" s="1">
        <f>IFERROR(__xludf.DUMMYFUNCTION("""COMPUTED_VALUE"""),82.72)</f>
        <v>82.72</v>
      </c>
    </row>
    <row r="314">
      <c r="A314" s="3">
        <f>IFERROR(__xludf.DUMMYFUNCTION("""COMPUTED_VALUE"""),42094.66666666667)</f>
        <v>42094.66667</v>
      </c>
      <c r="B314" s="1">
        <f>IFERROR(__xludf.DUMMYFUNCTION("""COMPUTED_VALUE"""),81.94)</f>
        <v>81.94</v>
      </c>
    </row>
    <row r="315">
      <c r="A315" s="3">
        <f>IFERROR(__xludf.DUMMYFUNCTION("""COMPUTED_VALUE"""),42095.66666666667)</f>
        <v>42095.66667</v>
      </c>
      <c r="B315" s="1">
        <f>IFERROR(__xludf.DUMMYFUNCTION("""COMPUTED_VALUE"""),82.32)</f>
        <v>82.32</v>
      </c>
    </row>
    <row r="316">
      <c r="A316" s="3">
        <f>IFERROR(__xludf.DUMMYFUNCTION("""COMPUTED_VALUE"""),42096.66666666667)</f>
        <v>42096.66667</v>
      </c>
      <c r="B316" s="1">
        <f>IFERROR(__xludf.DUMMYFUNCTION("""COMPUTED_VALUE"""),82.43)</f>
        <v>82.43</v>
      </c>
    </row>
    <row r="317">
      <c r="A317" s="3">
        <f>IFERROR(__xludf.DUMMYFUNCTION("""COMPUTED_VALUE"""),42100.66666666667)</f>
        <v>42100.66667</v>
      </c>
      <c r="B317" s="1">
        <f>IFERROR(__xludf.DUMMYFUNCTION("""COMPUTED_VALUE"""),83.04)</f>
        <v>83.04</v>
      </c>
    </row>
    <row r="318">
      <c r="A318" s="3">
        <f>IFERROR(__xludf.DUMMYFUNCTION("""COMPUTED_VALUE"""),42101.66666666667)</f>
        <v>42101.66667</v>
      </c>
      <c r="B318" s="1">
        <f>IFERROR(__xludf.DUMMYFUNCTION("""COMPUTED_VALUE"""),82.39)</f>
        <v>82.39</v>
      </c>
    </row>
    <row r="319">
      <c r="A319" s="3">
        <f>IFERROR(__xludf.DUMMYFUNCTION("""COMPUTED_VALUE"""),42102.66666666667)</f>
        <v>42102.66667</v>
      </c>
      <c r="B319" s="1">
        <f>IFERROR(__xludf.DUMMYFUNCTION("""COMPUTED_VALUE"""),82.77)</f>
        <v>82.77</v>
      </c>
    </row>
    <row r="320">
      <c r="A320" s="3">
        <f>IFERROR(__xludf.DUMMYFUNCTION("""COMPUTED_VALUE"""),42103.66666666667)</f>
        <v>42103.66667</v>
      </c>
      <c r="B320" s="1">
        <f>IFERROR(__xludf.DUMMYFUNCTION("""COMPUTED_VALUE"""),82.89)</f>
        <v>82.89</v>
      </c>
    </row>
    <row r="321">
      <c r="A321" s="3">
        <f>IFERROR(__xludf.DUMMYFUNCTION("""COMPUTED_VALUE"""),42104.66666666667)</f>
        <v>42104.66667</v>
      </c>
      <c r="B321" s="1">
        <f>IFERROR(__xludf.DUMMYFUNCTION("""COMPUTED_VALUE"""),83.35)</f>
        <v>83.35</v>
      </c>
    </row>
    <row r="322">
      <c r="A322" s="3">
        <f>IFERROR(__xludf.DUMMYFUNCTION("""COMPUTED_VALUE"""),42107.66666666667)</f>
        <v>42107.66667</v>
      </c>
      <c r="B322" s="1">
        <f>IFERROR(__xludf.DUMMYFUNCTION("""COMPUTED_VALUE"""),83.43)</f>
        <v>83.43</v>
      </c>
    </row>
    <row r="323">
      <c r="A323" s="3">
        <f>IFERROR(__xludf.DUMMYFUNCTION("""COMPUTED_VALUE"""),42108.66666666667)</f>
        <v>42108.66667</v>
      </c>
      <c r="B323" s="1">
        <f>IFERROR(__xludf.DUMMYFUNCTION("""COMPUTED_VALUE"""),83.6)</f>
        <v>83.6</v>
      </c>
    </row>
    <row r="324">
      <c r="A324" s="3">
        <f>IFERROR(__xludf.DUMMYFUNCTION("""COMPUTED_VALUE"""),42109.66666666667)</f>
        <v>42109.66667</v>
      </c>
      <c r="B324" s="1">
        <f>IFERROR(__xludf.DUMMYFUNCTION("""COMPUTED_VALUE"""),83.51)</f>
        <v>83.51</v>
      </c>
    </row>
    <row r="325">
      <c r="A325" s="3">
        <f>IFERROR(__xludf.DUMMYFUNCTION("""COMPUTED_VALUE"""),42110.66666666667)</f>
        <v>42110.66667</v>
      </c>
      <c r="B325" s="1">
        <f>IFERROR(__xludf.DUMMYFUNCTION("""COMPUTED_VALUE"""),83.5)</f>
        <v>83.5</v>
      </c>
    </row>
    <row r="326">
      <c r="A326" s="3">
        <f>IFERROR(__xludf.DUMMYFUNCTION("""COMPUTED_VALUE"""),42111.66666666667)</f>
        <v>42111.66667</v>
      </c>
      <c r="B326" s="1">
        <f>IFERROR(__xludf.DUMMYFUNCTION("""COMPUTED_VALUE"""),82.53)</f>
        <v>82.53</v>
      </c>
    </row>
    <row r="327">
      <c r="A327" s="3">
        <f>IFERROR(__xludf.DUMMYFUNCTION("""COMPUTED_VALUE"""),42114.66666666667)</f>
        <v>42114.66667</v>
      </c>
      <c r="B327" s="1">
        <f>IFERROR(__xludf.DUMMYFUNCTION("""COMPUTED_VALUE"""),82.87)</f>
        <v>82.87</v>
      </c>
    </row>
    <row r="328">
      <c r="A328" s="3">
        <f>IFERROR(__xludf.DUMMYFUNCTION("""COMPUTED_VALUE"""),42115.66666666667)</f>
        <v>42115.66667</v>
      </c>
      <c r="B328" s="1">
        <f>IFERROR(__xludf.DUMMYFUNCTION("""COMPUTED_VALUE"""),83.08)</f>
        <v>83.08</v>
      </c>
    </row>
    <row r="329">
      <c r="A329" s="3">
        <f>IFERROR(__xludf.DUMMYFUNCTION("""COMPUTED_VALUE"""),42116.66666666667)</f>
        <v>42116.66667</v>
      </c>
      <c r="B329" s="1">
        <f>IFERROR(__xludf.DUMMYFUNCTION("""COMPUTED_VALUE"""),83.09)</f>
        <v>83.09</v>
      </c>
    </row>
    <row r="330">
      <c r="A330" s="3">
        <f>IFERROR(__xludf.DUMMYFUNCTION("""COMPUTED_VALUE"""),42117.66666666667)</f>
        <v>42117.66667</v>
      </c>
      <c r="B330" s="1">
        <f>IFERROR(__xludf.DUMMYFUNCTION("""COMPUTED_VALUE"""),80.95)</f>
        <v>80.95</v>
      </c>
    </row>
    <row r="331">
      <c r="A331" s="3">
        <f>IFERROR(__xludf.DUMMYFUNCTION("""COMPUTED_VALUE"""),42118.66666666667)</f>
        <v>42118.66667</v>
      </c>
      <c r="B331" s="1">
        <f>IFERROR(__xludf.DUMMYFUNCTION("""COMPUTED_VALUE"""),81.0)</f>
        <v>81</v>
      </c>
    </row>
    <row r="332">
      <c r="A332" s="3">
        <f>IFERROR(__xludf.DUMMYFUNCTION("""COMPUTED_VALUE"""),42121.66666666667)</f>
        <v>42121.66667</v>
      </c>
      <c r="B332" s="1">
        <f>IFERROR(__xludf.DUMMYFUNCTION("""COMPUTED_VALUE"""),80.6)</f>
        <v>80.6</v>
      </c>
    </row>
    <row r="333">
      <c r="A333" s="3">
        <f>IFERROR(__xludf.DUMMYFUNCTION("""COMPUTED_VALUE"""),42122.66666666667)</f>
        <v>42122.66667</v>
      </c>
      <c r="B333" s="1">
        <f>IFERROR(__xludf.DUMMYFUNCTION("""COMPUTED_VALUE"""),80.42)</f>
        <v>80.42</v>
      </c>
    </row>
    <row r="334">
      <c r="A334" s="3">
        <f>IFERROR(__xludf.DUMMYFUNCTION("""COMPUTED_VALUE"""),42123.66666666667)</f>
        <v>42123.66667</v>
      </c>
      <c r="B334" s="1">
        <f>IFERROR(__xludf.DUMMYFUNCTION("""COMPUTED_VALUE"""),79.85)</f>
        <v>79.85</v>
      </c>
    </row>
    <row r="335">
      <c r="A335" s="3">
        <f>IFERROR(__xludf.DUMMYFUNCTION("""COMPUTED_VALUE"""),42124.66666666667)</f>
        <v>42124.66667</v>
      </c>
      <c r="B335" s="1">
        <f>IFERROR(__xludf.DUMMYFUNCTION("""COMPUTED_VALUE"""),79.51)</f>
        <v>79.51</v>
      </c>
    </row>
    <row r="336">
      <c r="A336" s="3">
        <f>IFERROR(__xludf.DUMMYFUNCTION("""COMPUTED_VALUE"""),42125.66666666667)</f>
        <v>42125.66667</v>
      </c>
      <c r="B336" s="1">
        <f>IFERROR(__xludf.DUMMYFUNCTION("""COMPUTED_VALUE"""),80.29)</f>
        <v>80.29</v>
      </c>
    </row>
    <row r="337">
      <c r="A337" s="3">
        <f>IFERROR(__xludf.DUMMYFUNCTION("""COMPUTED_VALUE"""),42128.66666666667)</f>
        <v>42128.66667</v>
      </c>
      <c r="B337" s="1">
        <f>IFERROR(__xludf.DUMMYFUNCTION("""COMPUTED_VALUE"""),80.35)</f>
        <v>80.35</v>
      </c>
    </row>
    <row r="338">
      <c r="A338" s="3">
        <f>IFERROR(__xludf.DUMMYFUNCTION("""COMPUTED_VALUE"""),42129.66666666667)</f>
        <v>42129.66667</v>
      </c>
      <c r="B338" s="1">
        <f>IFERROR(__xludf.DUMMYFUNCTION("""COMPUTED_VALUE"""),80.07)</f>
        <v>80.07</v>
      </c>
    </row>
    <row r="339">
      <c r="A339" s="3">
        <f>IFERROR(__xludf.DUMMYFUNCTION("""COMPUTED_VALUE"""),42130.66666666667)</f>
        <v>42130.66667</v>
      </c>
      <c r="B339" s="1">
        <f>IFERROR(__xludf.DUMMYFUNCTION("""COMPUTED_VALUE"""),80.4)</f>
        <v>80.4</v>
      </c>
    </row>
    <row r="340">
      <c r="A340" s="3">
        <f>IFERROR(__xludf.DUMMYFUNCTION("""COMPUTED_VALUE"""),42131.66666666667)</f>
        <v>42131.66667</v>
      </c>
      <c r="B340" s="1">
        <f>IFERROR(__xludf.DUMMYFUNCTION("""COMPUTED_VALUE"""),80.2)</f>
        <v>80.2</v>
      </c>
    </row>
    <row r="341">
      <c r="A341" s="3">
        <f>IFERROR(__xludf.DUMMYFUNCTION("""COMPUTED_VALUE"""),42132.66666666667)</f>
        <v>42132.66667</v>
      </c>
      <c r="B341" s="1">
        <f>IFERROR(__xludf.DUMMYFUNCTION("""COMPUTED_VALUE"""),80.96)</f>
        <v>80.96</v>
      </c>
    </row>
    <row r="342">
      <c r="A342" s="3">
        <f>IFERROR(__xludf.DUMMYFUNCTION("""COMPUTED_VALUE"""),42135.66666666667)</f>
        <v>42135.66667</v>
      </c>
      <c r="B342" s="1">
        <f>IFERROR(__xludf.DUMMYFUNCTION("""COMPUTED_VALUE"""),80.27)</f>
        <v>80.27</v>
      </c>
    </row>
    <row r="343">
      <c r="A343" s="3">
        <f>IFERROR(__xludf.DUMMYFUNCTION("""COMPUTED_VALUE"""),42136.66666666667)</f>
        <v>42136.66667</v>
      </c>
      <c r="B343" s="1">
        <f>IFERROR(__xludf.DUMMYFUNCTION("""COMPUTED_VALUE"""),79.95)</f>
        <v>79.95</v>
      </c>
    </row>
    <row r="344">
      <c r="A344" s="3">
        <f>IFERROR(__xludf.DUMMYFUNCTION("""COMPUTED_VALUE"""),42137.66666666667)</f>
        <v>42137.66667</v>
      </c>
      <c r="B344" s="1">
        <f>IFERROR(__xludf.DUMMYFUNCTION("""COMPUTED_VALUE"""),79.7)</f>
        <v>79.7</v>
      </c>
    </row>
    <row r="345">
      <c r="A345" s="3">
        <f>IFERROR(__xludf.DUMMYFUNCTION("""COMPUTED_VALUE"""),42138.66666666667)</f>
        <v>42138.66667</v>
      </c>
      <c r="B345" s="1">
        <f>IFERROR(__xludf.DUMMYFUNCTION("""COMPUTED_VALUE"""),80.57)</f>
        <v>80.57</v>
      </c>
    </row>
    <row r="346">
      <c r="A346" s="3">
        <f>IFERROR(__xludf.DUMMYFUNCTION("""COMPUTED_VALUE"""),42139.66666666667)</f>
        <v>42139.66667</v>
      </c>
      <c r="B346" s="1">
        <f>IFERROR(__xludf.DUMMYFUNCTION("""COMPUTED_VALUE"""),81.05)</f>
        <v>81.05</v>
      </c>
    </row>
    <row r="347">
      <c r="A347" s="3">
        <f>IFERROR(__xludf.DUMMYFUNCTION("""COMPUTED_VALUE"""),42142.66666666667)</f>
        <v>42142.66667</v>
      </c>
      <c r="B347" s="1">
        <f>IFERROR(__xludf.DUMMYFUNCTION("""COMPUTED_VALUE"""),80.74)</f>
        <v>80.74</v>
      </c>
    </row>
    <row r="348">
      <c r="A348" s="3">
        <f>IFERROR(__xludf.DUMMYFUNCTION("""COMPUTED_VALUE"""),42143.66666666667)</f>
        <v>42143.66667</v>
      </c>
      <c r="B348" s="1">
        <f>IFERROR(__xludf.DUMMYFUNCTION("""COMPUTED_VALUE"""),80.83)</f>
        <v>80.83</v>
      </c>
    </row>
    <row r="349">
      <c r="A349" s="3">
        <f>IFERROR(__xludf.DUMMYFUNCTION("""COMPUTED_VALUE"""),42144.66666666667)</f>
        <v>42144.66667</v>
      </c>
      <c r="B349" s="1">
        <f>IFERROR(__xludf.DUMMYFUNCTION("""COMPUTED_VALUE"""),80.48)</f>
        <v>80.48</v>
      </c>
    </row>
    <row r="350">
      <c r="A350" s="3">
        <f>IFERROR(__xludf.DUMMYFUNCTION("""COMPUTED_VALUE"""),42145.66666666667)</f>
        <v>42145.66667</v>
      </c>
      <c r="B350" s="1">
        <f>IFERROR(__xludf.DUMMYFUNCTION("""COMPUTED_VALUE"""),80.41)</f>
        <v>80.41</v>
      </c>
    </row>
    <row r="351">
      <c r="A351" s="3">
        <f>IFERROR(__xludf.DUMMYFUNCTION("""COMPUTED_VALUE"""),42146.66666666667)</f>
        <v>42146.66667</v>
      </c>
      <c r="B351" s="1">
        <f>IFERROR(__xludf.DUMMYFUNCTION("""COMPUTED_VALUE"""),79.95)</f>
        <v>79.95</v>
      </c>
    </row>
    <row r="352">
      <c r="A352" s="3">
        <f>IFERROR(__xludf.DUMMYFUNCTION("""COMPUTED_VALUE"""),42150.66666666667)</f>
        <v>42150.66667</v>
      </c>
      <c r="B352" s="1">
        <f>IFERROR(__xludf.DUMMYFUNCTION("""COMPUTED_VALUE"""),79.14)</f>
        <v>79.14</v>
      </c>
    </row>
    <row r="353">
      <c r="A353" s="3">
        <f>IFERROR(__xludf.DUMMYFUNCTION("""COMPUTED_VALUE"""),42151.66666666667)</f>
        <v>42151.66667</v>
      </c>
      <c r="B353" s="1">
        <f>IFERROR(__xludf.DUMMYFUNCTION("""COMPUTED_VALUE"""),79.39)</f>
        <v>79.39</v>
      </c>
    </row>
    <row r="354">
      <c r="A354" s="3">
        <f>IFERROR(__xludf.DUMMYFUNCTION("""COMPUTED_VALUE"""),42152.66666666667)</f>
        <v>42152.66667</v>
      </c>
      <c r="B354" s="1">
        <f>IFERROR(__xludf.DUMMYFUNCTION("""COMPUTED_VALUE"""),79.33)</f>
        <v>79.33</v>
      </c>
    </row>
    <row r="355">
      <c r="A355" s="3">
        <f>IFERROR(__xludf.DUMMYFUNCTION("""COMPUTED_VALUE"""),42153.66666666667)</f>
        <v>42153.66667</v>
      </c>
      <c r="B355" s="1">
        <f>IFERROR(__xludf.DUMMYFUNCTION("""COMPUTED_VALUE"""),78.39)</f>
        <v>78.39</v>
      </c>
    </row>
    <row r="356">
      <c r="A356" s="3">
        <f>IFERROR(__xludf.DUMMYFUNCTION("""COMPUTED_VALUE"""),42156.66666666667)</f>
        <v>42156.66667</v>
      </c>
      <c r="B356" s="1">
        <f>IFERROR(__xludf.DUMMYFUNCTION("""COMPUTED_VALUE"""),78.85)</f>
        <v>78.85</v>
      </c>
    </row>
    <row r="357">
      <c r="A357" s="3">
        <f>IFERROR(__xludf.DUMMYFUNCTION("""COMPUTED_VALUE"""),42157.66666666667)</f>
        <v>42157.66667</v>
      </c>
      <c r="B357" s="1">
        <f>IFERROR(__xludf.DUMMYFUNCTION("""COMPUTED_VALUE"""),78.54)</f>
        <v>78.54</v>
      </c>
    </row>
    <row r="358">
      <c r="A358" s="3">
        <f>IFERROR(__xludf.DUMMYFUNCTION("""COMPUTED_VALUE"""),42158.66666666667)</f>
        <v>42158.66667</v>
      </c>
      <c r="B358" s="1">
        <f>IFERROR(__xludf.DUMMYFUNCTION("""COMPUTED_VALUE"""),78.56)</f>
        <v>78.56</v>
      </c>
    </row>
    <row r="359">
      <c r="A359" s="3">
        <f>IFERROR(__xludf.DUMMYFUNCTION("""COMPUTED_VALUE"""),42159.66666666667)</f>
        <v>42159.66667</v>
      </c>
      <c r="B359" s="1">
        <f>IFERROR(__xludf.DUMMYFUNCTION("""COMPUTED_VALUE"""),78.15)</f>
        <v>78.15</v>
      </c>
    </row>
    <row r="360">
      <c r="A360" s="3">
        <f>IFERROR(__xludf.DUMMYFUNCTION("""COMPUTED_VALUE"""),42160.66666666667)</f>
        <v>42160.66667</v>
      </c>
      <c r="B360" s="1">
        <f>IFERROR(__xludf.DUMMYFUNCTION("""COMPUTED_VALUE"""),77.43)</f>
        <v>77.43</v>
      </c>
    </row>
    <row r="361">
      <c r="A361" s="3">
        <f>IFERROR(__xludf.DUMMYFUNCTION("""COMPUTED_VALUE"""),42163.66666666667)</f>
        <v>42163.66667</v>
      </c>
      <c r="B361" s="1">
        <f>IFERROR(__xludf.DUMMYFUNCTION("""COMPUTED_VALUE"""),77.71)</f>
        <v>77.71</v>
      </c>
    </row>
    <row r="362">
      <c r="A362" s="3">
        <f>IFERROR(__xludf.DUMMYFUNCTION("""COMPUTED_VALUE"""),42164.66666666667)</f>
        <v>42164.66667</v>
      </c>
      <c r="B362" s="1">
        <f>IFERROR(__xludf.DUMMYFUNCTION("""COMPUTED_VALUE"""),78.9)</f>
        <v>78.9</v>
      </c>
    </row>
    <row r="363">
      <c r="A363" s="3">
        <f>IFERROR(__xludf.DUMMYFUNCTION("""COMPUTED_VALUE"""),42165.66666666667)</f>
        <v>42165.66667</v>
      </c>
      <c r="B363" s="1">
        <f>IFERROR(__xludf.DUMMYFUNCTION("""COMPUTED_VALUE"""),79.54)</f>
        <v>79.54</v>
      </c>
    </row>
    <row r="364">
      <c r="A364" s="3">
        <f>IFERROR(__xludf.DUMMYFUNCTION("""COMPUTED_VALUE"""),42166.66666666667)</f>
        <v>42166.66667</v>
      </c>
      <c r="B364" s="1">
        <f>IFERROR(__xludf.DUMMYFUNCTION("""COMPUTED_VALUE"""),79.41)</f>
        <v>79.41</v>
      </c>
    </row>
    <row r="365">
      <c r="A365" s="3">
        <f>IFERROR(__xludf.DUMMYFUNCTION("""COMPUTED_VALUE"""),42167.66666666667)</f>
        <v>42167.66667</v>
      </c>
      <c r="B365" s="1">
        <f>IFERROR(__xludf.DUMMYFUNCTION("""COMPUTED_VALUE"""),78.87)</f>
        <v>78.87</v>
      </c>
    </row>
    <row r="366">
      <c r="A366" s="3">
        <f>IFERROR(__xludf.DUMMYFUNCTION("""COMPUTED_VALUE"""),42170.66666666667)</f>
        <v>42170.66667</v>
      </c>
      <c r="B366" s="1">
        <f>IFERROR(__xludf.DUMMYFUNCTION("""COMPUTED_VALUE"""),78.12)</f>
        <v>78.12</v>
      </c>
    </row>
    <row r="367">
      <c r="A367" s="3">
        <f>IFERROR(__xludf.DUMMYFUNCTION("""COMPUTED_VALUE"""),42171.66666666667)</f>
        <v>42171.66667</v>
      </c>
      <c r="B367" s="1">
        <f>IFERROR(__xludf.DUMMYFUNCTION("""COMPUTED_VALUE"""),79.1)</f>
        <v>79.1</v>
      </c>
    </row>
    <row r="368">
      <c r="A368" s="3">
        <f>IFERROR(__xludf.DUMMYFUNCTION("""COMPUTED_VALUE"""),42172.66666666667)</f>
        <v>42172.66667</v>
      </c>
      <c r="B368" s="1">
        <f>IFERROR(__xludf.DUMMYFUNCTION("""COMPUTED_VALUE"""),80.08)</f>
        <v>80.08</v>
      </c>
    </row>
    <row r="369">
      <c r="A369" s="3">
        <f>IFERROR(__xludf.DUMMYFUNCTION("""COMPUTED_VALUE"""),42173.66666666667)</f>
        <v>42173.66667</v>
      </c>
      <c r="B369" s="1">
        <f>IFERROR(__xludf.DUMMYFUNCTION("""COMPUTED_VALUE"""),80.82)</f>
        <v>80.82</v>
      </c>
    </row>
    <row r="370">
      <c r="A370" s="3">
        <f>IFERROR(__xludf.DUMMYFUNCTION("""COMPUTED_VALUE"""),42174.66666666667)</f>
        <v>42174.66667</v>
      </c>
      <c r="B370" s="1">
        <f>IFERROR(__xludf.DUMMYFUNCTION("""COMPUTED_VALUE"""),80.54)</f>
        <v>80.54</v>
      </c>
    </row>
    <row r="371">
      <c r="A371" s="3">
        <f>IFERROR(__xludf.DUMMYFUNCTION("""COMPUTED_VALUE"""),42177.66666666667)</f>
        <v>42177.66667</v>
      </c>
      <c r="B371" s="1">
        <f>IFERROR(__xludf.DUMMYFUNCTION("""COMPUTED_VALUE"""),80.45)</f>
        <v>80.45</v>
      </c>
    </row>
    <row r="372">
      <c r="A372" s="3">
        <f>IFERROR(__xludf.DUMMYFUNCTION("""COMPUTED_VALUE"""),42178.66666666667)</f>
        <v>42178.66667</v>
      </c>
      <c r="B372" s="1">
        <f>IFERROR(__xludf.DUMMYFUNCTION("""COMPUTED_VALUE"""),79.79)</f>
        <v>79.79</v>
      </c>
    </row>
    <row r="373">
      <c r="A373" s="3">
        <f>IFERROR(__xludf.DUMMYFUNCTION("""COMPUTED_VALUE"""),42179.66666666667)</f>
        <v>42179.66667</v>
      </c>
      <c r="B373" s="1">
        <f>IFERROR(__xludf.DUMMYFUNCTION("""COMPUTED_VALUE"""),79.51)</f>
        <v>79.51</v>
      </c>
    </row>
    <row r="374">
      <c r="A374" s="3">
        <f>IFERROR(__xludf.DUMMYFUNCTION("""COMPUTED_VALUE"""),42180.66666666667)</f>
        <v>42180.66667</v>
      </c>
      <c r="B374" s="1">
        <f>IFERROR(__xludf.DUMMYFUNCTION("""COMPUTED_VALUE"""),79.39)</f>
        <v>79.39</v>
      </c>
    </row>
    <row r="375">
      <c r="A375" s="3">
        <f>IFERROR(__xludf.DUMMYFUNCTION("""COMPUTED_VALUE"""),42181.66666666667)</f>
        <v>42181.66667</v>
      </c>
      <c r="B375" s="1">
        <f>IFERROR(__xludf.DUMMYFUNCTION("""COMPUTED_VALUE"""),79.34)</f>
        <v>79.34</v>
      </c>
    </row>
    <row r="376">
      <c r="A376" s="3">
        <f>IFERROR(__xludf.DUMMYFUNCTION("""COMPUTED_VALUE"""),42184.66666666667)</f>
        <v>42184.66667</v>
      </c>
      <c r="B376" s="1">
        <f>IFERROR(__xludf.DUMMYFUNCTION("""COMPUTED_VALUE"""),78.32)</f>
        <v>78.32</v>
      </c>
    </row>
    <row r="377">
      <c r="A377" s="3">
        <f>IFERROR(__xludf.DUMMYFUNCTION("""COMPUTED_VALUE"""),42185.66666666667)</f>
        <v>42185.66667</v>
      </c>
      <c r="B377" s="1">
        <f>IFERROR(__xludf.DUMMYFUNCTION("""COMPUTED_VALUE"""),78.24)</f>
        <v>78.24</v>
      </c>
    </row>
    <row r="378">
      <c r="A378" s="3">
        <f>IFERROR(__xludf.DUMMYFUNCTION("""COMPUTED_VALUE"""),42186.66666666667)</f>
        <v>42186.66667</v>
      </c>
      <c r="B378" s="1">
        <f>IFERROR(__xludf.DUMMYFUNCTION("""COMPUTED_VALUE"""),79.72)</f>
        <v>79.72</v>
      </c>
    </row>
    <row r="379">
      <c r="A379" s="3">
        <f>IFERROR(__xludf.DUMMYFUNCTION("""COMPUTED_VALUE"""),42187.66666666667)</f>
        <v>42187.66667</v>
      </c>
      <c r="B379" s="1">
        <f>IFERROR(__xludf.DUMMYFUNCTION("""COMPUTED_VALUE"""),79.93)</f>
        <v>79.93</v>
      </c>
    </row>
    <row r="380">
      <c r="A380" s="3">
        <f>IFERROR(__xludf.DUMMYFUNCTION("""COMPUTED_VALUE"""),42191.66666666667)</f>
        <v>42191.66667</v>
      </c>
      <c r="B380" s="1">
        <f>IFERROR(__xludf.DUMMYFUNCTION("""COMPUTED_VALUE"""),80.05)</f>
        <v>80.05</v>
      </c>
    </row>
    <row r="381">
      <c r="A381" s="3">
        <f>IFERROR(__xludf.DUMMYFUNCTION("""COMPUTED_VALUE"""),42192.66666666667)</f>
        <v>42192.66667</v>
      </c>
      <c r="B381" s="1">
        <f>IFERROR(__xludf.DUMMYFUNCTION("""COMPUTED_VALUE"""),81.72)</f>
        <v>81.72</v>
      </c>
    </row>
    <row r="382">
      <c r="A382" s="3">
        <f>IFERROR(__xludf.DUMMYFUNCTION("""COMPUTED_VALUE"""),42193.66666666667)</f>
        <v>42193.66667</v>
      </c>
      <c r="B382" s="1">
        <f>IFERROR(__xludf.DUMMYFUNCTION("""COMPUTED_VALUE"""),80.99)</f>
        <v>80.99</v>
      </c>
    </row>
    <row r="383">
      <c r="A383" s="3">
        <f>IFERROR(__xludf.DUMMYFUNCTION("""COMPUTED_VALUE"""),42194.66666666667)</f>
        <v>42194.66667</v>
      </c>
      <c r="B383" s="1">
        <f>IFERROR(__xludf.DUMMYFUNCTION("""COMPUTED_VALUE"""),80.66)</f>
        <v>80.66</v>
      </c>
    </row>
    <row r="384">
      <c r="A384" s="3">
        <f>IFERROR(__xludf.DUMMYFUNCTION("""COMPUTED_VALUE"""),42195.66666666667)</f>
        <v>42195.66667</v>
      </c>
      <c r="B384" s="1">
        <f>IFERROR(__xludf.DUMMYFUNCTION("""COMPUTED_VALUE"""),80.95)</f>
        <v>80.95</v>
      </c>
    </row>
    <row r="385">
      <c r="A385" s="3">
        <f>IFERROR(__xludf.DUMMYFUNCTION("""COMPUTED_VALUE"""),42198.66666666667)</f>
        <v>42198.66667</v>
      </c>
      <c r="B385" s="1">
        <f>IFERROR(__xludf.DUMMYFUNCTION("""COMPUTED_VALUE"""),81.91)</f>
        <v>81.91</v>
      </c>
    </row>
    <row r="386">
      <c r="A386" s="3">
        <f>IFERROR(__xludf.DUMMYFUNCTION("""COMPUTED_VALUE"""),42199.66666666667)</f>
        <v>42199.66667</v>
      </c>
      <c r="B386" s="1">
        <f>IFERROR(__xludf.DUMMYFUNCTION("""COMPUTED_VALUE"""),82.04)</f>
        <v>82.04</v>
      </c>
    </row>
    <row r="387">
      <c r="A387" s="3">
        <f>IFERROR(__xludf.DUMMYFUNCTION("""COMPUTED_VALUE"""),42200.66666666667)</f>
        <v>42200.66667</v>
      </c>
      <c r="B387" s="1">
        <f>IFERROR(__xludf.DUMMYFUNCTION("""COMPUTED_VALUE"""),82.15)</f>
        <v>82.15</v>
      </c>
    </row>
    <row r="388">
      <c r="A388" s="3">
        <f>IFERROR(__xludf.DUMMYFUNCTION("""COMPUTED_VALUE"""),42201.66666666667)</f>
        <v>42201.66667</v>
      </c>
      <c r="B388" s="1">
        <f>IFERROR(__xludf.DUMMYFUNCTION("""COMPUTED_VALUE"""),82.3)</f>
        <v>82.3</v>
      </c>
    </row>
    <row r="389">
      <c r="A389" s="3">
        <f>IFERROR(__xludf.DUMMYFUNCTION("""COMPUTED_VALUE"""),42202.66666666667)</f>
        <v>42202.66667</v>
      </c>
      <c r="B389" s="1">
        <f>IFERROR(__xludf.DUMMYFUNCTION("""COMPUTED_VALUE"""),82.24)</f>
        <v>82.24</v>
      </c>
    </row>
    <row r="390">
      <c r="A390" s="3">
        <f>IFERROR(__xludf.DUMMYFUNCTION("""COMPUTED_VALUE"""),42205.66666666667)</f>
        <v>42205.66667</v>
      </c>
      <c r="B390" s="1">
        <f>IFERROR(__xludf.DUMMYFUNCTION("""COMPUTED_VALUE"""),82.19)</f>
        <v>82.19</v>
      </c>
    </row>
    <row r="391">
      <c r="A391" s="3">
        <f>IFERROR(__xludf.DUMMYFUNCTION("""COMPUTED_VALUE"""),42206.66666666667)</f>
        <v>42206.66667</v>
      </c>
      <c r="B391" s="1">
        <f>IFERROR(__xludf.DUMMYFUNCTION("""COMPUTED_VALUE"""),81.63)</f>
        <v>81.63</v>
      </c>
    </row>
    <row r="392">
      <c r="A392" s="3">
        <f>IFERROR(__xludf.DUMMYFUNCTION("""COMPUTED_VALUE"""),42207.66666666667)</f>
        <v>42207.66667</v>
      </c>
      <c r="B392" s="1">
        <f>IFERROR(__xludf.DUMMYFUNCTION("""COMPUTED_VALUE"""),80.83)</f>
        <v>80.83</v>
      </c>
    </row>
    <row r="393">
      <c r="A393" s="3">
        <f>IFERROR(__xludf.DUMMYFUNCTION("""COMPUTED_VALUE"""),42208.66666666667)</f>
        <v>42208.66667</v>
      </c>
      <c r="B393" s="1">
        <f>IFERROR(__xludf.DUMMYFUNCTION("""COMPUTED_VALUE"""),80.7)</f>
        <v>80.7</v>
      </c>
    </row>
    <row r="394">
      <c r="A394" s="3">
        <f>IFERROR(__xludf.DUMMYFUNCTION("""COMPUTED_VALUE"""),42209.66666666667)</f>
        <v>42209.66667</v>
      </c>
      <c r="B394" s="1">
        <f>IFERROR(__xludf.DUMMYFUNCTION("""COMPUTED_VALUE"""),80.29)</f>
        <v>80.29</v>
      </c>
    </row>
    <row r="395">
      <c r="A395" s="3">
        <f>IFERROR(__xludf.DUMMYFUNCTION("""COMPUTED_VALUE"""),42212.66666666667)</f>
        <v>42212.66667</v>
      </c>
      <c r="B395" s="1">
        <f>IFERROR(__xludf.DUMMYFUNCTION("""COMPUTED_VALUE"""),79.97)</f>
        <v>79.97</v>
      </c>
    </row>
    <row r="396">
      <c r="A396" s="3">
        <f>IFERROR(__xludf.DUMMYFUNCTION("""COMPUTED_VALUE"""),42213.66666666667)</f>
        <v>42213.66667</v>
      </c>
      <c r="B396" s="1">
        <f>IFERROR(__xludf.DUMMYFUNCTION("""COMPUTED_VALUE"""),80.23)</f>
        <v>80.23</v>
      </c>
    </row>
    <row r="397">
      <c r="A397" s="3">
        <f>IFERROR(__xludf.DUMMYFUNCTION("""COMPUTED_VALUE"""),42214.66666666667)</f>
        <v>42214.66667</v>
      </c>
      <c r="B397" s="1">
        <f>IFERROR(__xludf.DUMMYFUNCTION("""COMPUTED_VALUE"""),80.62)</f>
        <v>80.62</v>
      </c>
    </row>
    <row r="398">
      <c r="A398" s="3">
        <f>IFERROR(__xludf.DUMMYFUNCTION("""COMPUTED_VALUE"""),42215.66666666667)</f>
        <v>42215.66667</v>
      </c>
      <c r="B398" s="1">
        <f>IFERROR(__xludf.DUMMYFUNCTION("""COMPUTED_VALUE"""),77.39)</f>
        <v>77.39</v>
      </c>
    </row>
    <row r="399">
      <c r="A399" s="3">
        <f>IFERROR(__xludf.DUMMYFUNCTION("""COMPUTED_VALUE"""),42216.66666666667)</f>
        <v>42216.66667</v>
      </c>
      <c r="B399" s="1">
        <f>IFERROR(__xludf.DUMMYFUNCTION("""COMPUTED_VALUE"""),76.7)</f>
        <v>76.7</v>
      </c>
    </row>
    <row r="400">
      <c r="A400" s="3">
        <f>IFERROR(__xludf.DUMMYFUNCTION("""COMPUTED_VALUE"""),42219.66666666667)</f>
        <v>42219.66667</v>
      </c>
      <c r="B400" s="1">
        <f>IFERROR(__xludf.DUMMYFUNCTION("""COMPUTED_VALUE"""),76.4)</f>
        <v>76.4</v>
      </c>
    </row>
    <row r="401">
      <c r="A401" s="3">
        <f>IFERROR(__xludf.DUMMYFUNCTION("""COMPUTED_VALUE"""),42220.66666666667)</f>
        <v>42220.66667</v>
      </c>
      <c r="B401" s="1">
        <f>IFERROR(__xludf.DUMMYFUNCTION("""COMPUTED_VALUE"""),75.91)</f>
        <v>75.91</v>
      </c>
    </row>
    <row r="402">
      <c r="A402" s="3">
        <f>IFERROR(__xludf.DUMMYFUNCTION("""COMPUTED_VALUE"""),42221.66666666667)</f>
        <v>42221.66667</v>
      </c>
      <c r="B402" s="1">
        <f>IFERROR(__xludf.DUMMYFUNCTION("""COMPUTED_VALUE"""),75.77)</f>
        <v>75.77</v>
      </c>
    </row>
    <row r="403">
      <c r="A403" s="3">
        <f>IFERROR(__xludf.DUMMYFUNCTION("""COMPUTED_VALUE"""),42222.66666666667)</f>
        <v>42222.66667</v>
      </c>
      <c r="B403" s="1">
        <f>IFERROR(__xludf.DUMMYFUNCTION("""COMPUTED_VALUE"""),75.74)</f>
        <v>75.74</v>
      </c>
    </row>
    <row r="404">
      <c r="A404" s="3">
        <f>IFERROR(__xludf.DUMMYFUNCTION("""COMPUTED_VALUE"""),42223.66666666667)</f>
        <v>42223.66667</v>
      </c>
      <c r="B404" s="1">
        <f>IFERROR(__xludf.DUMMYFUNCTION("""COMPUTED_VALUE"""),75.48)</f>
        <v>75.48</v>
      </c>
    </row>
    <row r="405">
      <c r="A405" s="3">
        <f>IFERROR(__xludf.DUMMYFUNCTION("""COMPUTED_VALUE"""),42226.66666666667)</f>
        <v>42226.66667</v>
      </c>
      <c r="B405" s="1">
        <f>IFERROR(__xludf.DUMMYFUNCTION("""COMPUTED_VALUE"""),76.38)</f>
        <v>76.38</v>
      </c>
    </row>
    <row r="406">
      <c r="A406" s="3">
        <f>IFERROR(__xludf.DUMMYFUNCTION("""COMPUTED_VALUE"""),42227.66666666667)</f>
        <v>42227.66667</v>
      </c>
      <c r="B406" s="1">
        <f>IFERROR(__xludf.DUMMYFUNCTION("""COMPUTED_VALUE"""),76.22)</f>
        <v>76.22</v>
      </c>
    </row>
    <row r="407">
      <c r="A407" s="3">
        <f>IFERROR(__xludf.DUMMYFUNCTION("""COMPUTED_VALUE"""),42228.66666666667)</f>
        <v>42228.66667</v>
      </c>
      <c r="B407" s="1">
        <f>IFERROR(__xludf.DUMMYFUNCTION("""COMPUTED_VALUE"""),76.39)</f>
        <v>76.39</v>
      </c>
    </row>
    <row r="408">
      <c r="A408" s="3">
        <f>IFERROR(__xludf.DUMMYFUNCTION("""COMPUTED_VALUE"""),42229.66666666667)</f>
        <v>42229.66667</v>
      </c>
      <c r="B408" s="1">
        <f>IFERROR(__xludf.DUMMYFUNCTION("""COMPUTED_VALUE"""),75.78)</f>
        <v>75.78</v>
      </c>
    </row>
    <row r="409">
      <c r="A409" s="3">
        <f>IFERROR(__xludf.DUMMYFUNCTION("""COMPUTED_VALUE"""),42230.66666666667)</f>
        <v>42230.66667</v>
      </c>
      <c r="B409" s="1">
        <f>IFERROR(__xludf.DUMMYFUNCTION("""COMPUTED_VALUE"""),75.62)</f>
        <v>75.62</v>
      </c>
    </row>
    <row r="410">
      <c r="A410" s="3">
        <f>IFERROR(__xludf.DUMMYFUNCTION("""COMPUTED_VALUE"""),42233.66666666667)</f>
        <v>42233.66667</v>
      </c>
      <c r="B410" s="1">
        <f>IFERROR(__xludf.DUMMYFUNCTION("""COMPUTED_VALUE"""),75.53)</f>
        <v>75.53</v>
      </c>
    </row>
    <row r="411">
      <c r="A411" s="3">
        <f>IFERROR(__xludf.DUMMYFUNCTION("""COMPUTED_VALUE"""),42234.66666666667)</f>
        <v>42234.66667</v>
      </c>
      <c r="B411" s="1">
        <f>IFERROR(__xludf.DUMMYFUNCTION("""COMPUTED_VALUE"""),75.13)</f>
        <v>75.13</v>
      </c>
    </row>
    <row r="412">
      <c r="A412" s="3">
        <f>IFERROR(__xludf.DUMMYFUNCTION("""COMPUTED_VALUE"""),42235.66666666667)</f>
        <v>42235.66667</v>
      </c>
      <c r="B412" s="1">
        <f>IFERROR(__xludf.DUMMYFUNCTION("""COMPUTED_VALUE"""),74.12)</f>
        <v>74.12</v>
      </c>
    </row>
    <row r="413">
      <c r="A413" s="3">
        <f>IFERROR(__xludf.DUMMYFUNCTION("""COMPUTED_VALUE"""),42236.66666666667)</f>
        <v>42236.66667</v>
      </c>
      <c r="B413" s="1">
        <f>IFERROR(__xludf.DUMMYFUNCTION("""COMPUTED_VALUE"""),73.91)</f>
        <v>73.91</v>
      </c>
    </row>
    <row r="414">
      <c r="A414" s="3">
        <f>IFERROR(__xludf.DUMMYFUNCTION("""COMPUTED_VALUE"""),42237.66666666667)</f>
        <v>42237.66667</v>
      </c>
      <c r="B414" s="1">
        <f>IFERROR(__xludf.DUMMYFUNCTION("""COMPUTED_VALUE"""),71.84)</f>
        <v>71.84</v>
      </c>
    </row>
    <row r="415">
      <c r="A415" s="3">
        <f>IFERROR(__xludf.DUMMYFUNCTION("""COMPUTED_VALUE"""),42240.66666666667)</f>
        <v>42240.66667</v>
      </c>
      <c r="B415" s="1">
        <f>IFERROR(__xludf.DUMMYFUNCTION("""COMPUTED_VALUE"""),69.14)</f>
        <v>69.14</v>
      </c>
    </row>
    <row r="416">
      <c r="A416" s="3">
        <f>IFERROR(__xludf.DUMMYFUNCTION("""COMPUTED_VALUE"""),42241.66666666667)</f>
        <v>42241.66667</v>
      </c>
      <c r="B416" s="1">
        <f>IFERROR(__xludf.DUMMYFUNCTION("""COMPUTED_VALUE"""),68.42)</f>
        <v>68.42</v>
      </c>
    </row>
    <row r="417">
      <c r="A417" s="3">
        <f>IFERROR(__xludf.DUMMYFUNCTION("""COMPUTED_VALUE"""),42242.66666666667)</f>
        <v>42242.66667</v>
      </c>
      <c r="B417" s="1">
        <f>IFERROR(__xludf.DUMMYFUNCTION("""COMPUTED_VALUE"""),70.9)</f>
        <v>70.9</v>
      </c>
    </row>
    <row r="418">
      <c r="A418" s="3">
        <f>IFERROR(__xludf.DUMMYFUNCTION("""COMPUTED_VALUE"""),42243.66666666667)</f>
        <v>42243.66667</v>
      </c>
      <c r="B418" s="1">
        <f>IFERROR(__xludf.DUMMYFUNCTION("""COMPUTED_VALUE"""),71.48)</f>
        <v>71.48</v>
      </c>
    </row>
    <row r="419">
      <c r="A419" s="3">
        <f>IFERROR(__xludf.DUMMYFUNCTION("""COMPUTED_VALUE"""),42244.66666666667)</f>
        <v>42244.66667</v>
      </c>
      <c r="B419" s="1">
        <f>IFERROR(__xludf.DUMMYFUNCTION("""COMPUTED_VALUE"""),71.21)</f>
        <v>71.21</v>
      </c>
    </row>
    <row r="420">
      <c r="A420" s="3">
        <f>IFERROR(__xludf.DUMMYFUNCTION("""COMPUTED_VALUE"""),42247.66666666667)</f>
        <v>42247.66667</v>
      </c>
      <c r="B420" s="1">
        <f>IFERROR(__xludf.DUMMYFUNCTION("""COMPUTED_VALUE"""),70.67)</f>
        <v>70.67</v>
      </c>
    </row>
    <row r="421">
      <c r="A421" s="3">
        <f>IFERROR(__xludf.DUMMYFUNCTION("""COMPUTED_VALUE"""),42248.66666666667)</f>
        <v>42248.66667</v>
      </c>
      <c r="B421" s="1">
        <f>IFERROR(__xludf.DUMMYFUNCTION("""COMPUTED_VALUE"""),68.9)</f>
        <v>68.9</v>
      </c>
    </row>
    <row r="422">
      <c r="A422" s="3">
        <f>IFERROR(__xludf.DUMMYFUNCTION("""COMPUTED_VALUE"""),42249.66666666667)</f>
        <v>42249.66667</v>
      </c>
      <c r="B422" s="1">
        <f>IFERROR(__xludf.DUMMYFUNCTION("""COMPUTED_VALUE"""),69.81)</f>
        <v>69.81</v>
      </c>
    </row>
    <row r="423">
      <c r="A423" s="3">
        <f>IFERROR(__xludf.DUMMYFUNCTION("""COMPUTED_VALUE"""),42250.66666666667)</f>
        <v>42250.66667</v>
      </c>
      <c r="B423" s="1">
        <f>IFERROR(__xludf.DUMMYFUNCTION("""COMPUTED_VALUE"""),69.93)</f>
        <v>69.93</v>
      </c>
    </row>
    <row r="424">
      <c r="A424" s="3">
        <f>IFERROR(__xludf.DUMMYFUNCTION("""COMPUTED_VALUE"""),42251.66666666667)</f>
        <v>42251.66667</v>
      </c>
      <c r="B424" s="1">
        <f>IFERROR(__xludf.DUMMYFUNCTION("""COMPUTED_VALUE"""),68.76)</f>
        <v>68.76</v>
      </c>
    </row>
    <row r="425">
      <c r="A425" s="3">
        <f>IFERROR(__xludf.DUMMYFUNCTION("""COMPUTED_VALUE"""),42255.66666666667)</f>
        <v>42255.66667</v>
      </c>
      <c r="B425" s="1">
        <f>IFERROR(__xludf.DUMMYFUNCTION("""COMPUTED_VALUE"""),69.98)</f>
        <v>69.98</v>
      </c>
    </row>
    <row r="426">
      <c r="A426" s="3">
        <f>IFERROR(__xludf.DUMMYFUNCTION("""COMPUTED_VALUE"""),42256.66666666667)</f>
        <v>42256.66667</v>
      </c>
      <c r="B426" s="1">
        <f>IFERROR(__xludf.DUMMYFUNCTION("""COMPUTED_VALUE"""),68.48)</f>
        <v>68.48</v>
      </c>
    </row>
    <row r="427">
      <c r="A427" s="3">
        <f>IFERROR(__xludf.DUMMYFUNCTION("""COMPUTED_VALUE"""),42257.66666666667)</f>
        <v>42257.66667</v>
      </c>
      <c r="B427" s="1">
        <f>IFERROR(__xludf.DUMMYFUNCTION("""COMPUTED_VALUE"""),68.32)</f>
        <v>68.32</v>
      </c>
    </row>
    <row r="428">
      <c r="A428" s="3">
        <f>IFERROR(__xludf.DUMMYFUNCTION("""COMPUTED_VALUE"""),42258.66666666667)</f>
        <v>42258.66667</v>
      </c>
      <c r="B428" s="1">
        <f>IFERROR(__xludf.DUMMYFUNCTION("""COMPUTED_VALUE"""),68.42)</f>
        <v>68.42</v>
      </c>
    </row>
    <row r="429">
      <c r="A429" s="3">
        <f>IFERROR(__xludf.DUMMYFUNCTION("""COMPUTED_VALUE"""),42261.66666666667)</f>
        <v>42261.66667</v>
      </c>
      <c r="B429" s="1">
        <f>IFERROR(__xludf.DUMMYFUNCTION("""COMPUTED_VALUE"""),68.06)</f>
        <v>68.06</v>
      </c>
    </row>
    <row r="430">
      <c r="A430" s="3">
        <f>IFERROR(__xludf.DUMMYFUNCTION("""COMPUTED_VALUE"""),42262.66666666667)</f>
        <v>42262.66667</v>
      </c>
      <c r="B430" s="1">
        <f>IFERROR(__xludf.DUMMYFUNCTION("""COMPUTED_VALUE"""),69.45)</f>
        <v>69.45</v>
      </c>
    </row>
    <row r="431">
      <c r="A431" s="3">
        <f>IFERROR(__xludf.DUMMYFUNCTION("""COMPUTED_VALUE"""),42263.66666666667)</f>
        <v>42263.66667</v>
      </c>
      <c r="B431" s="1">
        <f>IFERROR(__xludf.DUMMYFUNCTION("""COMPUTED_VALUE"""),70.1)</f>
        <v>70.1</v>
      </c>
    </row>
    <row r="432">
      <c r="A432" s="3">
        <f>IFERROR(__xludf.DUMMYFUNCTION("""COMPUTED_VALUE"""),42264.66666666667)</f>
        <v>42264.66667</v>
      </c>
      <c r="B432" s="1">
        <f>IFERROR(__xludf.DUMMYFUNCTION("""COMPUTED_VALUE"""),70.24)</f>
        <v>70.24</v>
      </c>
    </row>
    <row r="433">
      <c r="A433" s="3">
        <f>IFERROR(__xludf.DUMMYFUNCTION("""COMPUTED_VALUE"""),42265.66666666667)</f>
        <v>42265.66667</v>
      </c>
      <c r="B433" s="1">
        <f>IFERROR(__xludf.DUMMYFUNCTION("""COMPUTED_VALUE"""),69.94)</f>
        <v>69.94</v>
      </c>
    </row>
    <row r="434">
      <c r="A434" s="3">
        <f>IFERROR(__xludf.DUMMYFUNCTION("""COMPUTED_VALUE"""),42268.66666666667)</f>
        <v>42268.66667</v>
      </c>
      <c r="B434" s="1">
        <f>IFERROR(__xludf.DUMMYFUNCTION("""COMPUTED_VALUE"""),70.65)</f>
        <v>70.65</v>
      </c>
    </row>
    <row r="435">
      <c r="A435" s="3">
        <f>IFERROR(__xludf.DUMMYFUNCTION("""COMPUTED_VALUE"""),42269.66666666667)</f>
        <v>42269.66667</v>
      </c>
      <c r="B435" s="1">
        <f>IFERROR(__xludf.DUMMYFUNCTION("""COMPUTED_VALUE"""),70.19)</f>
        <v>70.19</v>
      </c>
    </row>
    <row r="436">
      <c r="A436" s="3">
        <f>IFERROR(__xludf.DUMMYFUNCTION("""COMPUTED_VALUE"""),42270.66666666667)</f>
        <v>42270.66667</v>
      </c>
      <c r="B436" s="1">
        <f>IFERROR(__xludf.DUMMYFUNCTION("""COMPUTED_VALUE"""),70.26)</f>
        <v>70.26</v>
      </c>
    </row>
    <row r="437">
      <c r="A437" s="3">
        <f>IFERROR(__xludf.DUMMYFUNCTION("""COMPUTED_VALUE"""),42271.66666666667)</f>
        <v>42271.66667</v>
      </c>
      <c r="B437" s="1">
        <f>IFERROR(__xludf.DUMMYFUNCTION("""COMPUTED_VALUE"""),71.36)</f>
        <v>71.36</v>
      </c>
    </row>
    <row r="438">
      <c r="A438" s="3">
        <f>IFERROR(__xludf.DUMMYFUNCTION("""COMPUTED_VALUE"""),42272.66666666667)</f>
        <v>42272.66667</v>
      </c>
      <c r="B438" s="1">
        <f>IFERROR(__xludf.DUMMYFUNCTION("""COMPUTED_VALUE"""),72.67)</f>
        <v>72.67</v>
      </c>
    </row>
    <row r="439">
      <c r="A439" s="3">
        <f>IFERROR(__xludf.DUMMYFUNCTION("""COMPUTED_VALUE"""),42275.66666666667)</f>
        <v>42275.66667</v>
      </c>
      <c r="B439" s="1">
        <f>IFERROR(__xludf.DUMMYFUNCTION("""COMPUTED_VALUE"""),71.77)</f>
        <v>71.77</v>
      </c>
    </row>
    <row r="440">
      <c r="A440" s="3">
        <f>IFERROR(__xludf.DUMMYFUNCTION("""COMPUTED_VALUE"""),42276.66666666667)</f>
        <v>42276.66667</v>
      </c>
      <c r="B440" s="1">
        <f>IFERROR(__xludf.DUMMYFUNCTION("""COMPUTED_VALUE"""),72.28)</f>
        <v>72.28</v>
      </c>
    </row>
    <row r="441">
      <c r="A441" s="3">
        <f>IFERROR(__xludf.DUMMYFUNCTION("""COMPUTED_VALUE"""),42277.66666666667)</f>
        <v>42277.66667</v>
      </c>
      <c r="B441" s="1">
        <f>IFERROR(__xludf.DUMMYFUNCTION("""COMPUTED_VALUE"""),71.94)</f>
        <v>71.94</v>
      </c>
    </row>
    <row r="442">
      <c r="A442" s="3">
        <f>IFERROR(__xludf.DUMMYFUNCTION("""COMPUTED_VALUE"""),42278.66666666667)</f>
        <v>42278.66667</v>
      </c>
      <c r="B442" s="1">
        <f>IFERROR(__xludf.DUMMYFUNCTION("""COMPUTED_VALUE"""),71.95)</f>
        <v>71.95</v>
      </c>
    </row>
    <row r="443">
      <c r="A443" s="3">
        <f>IFERROR(__xludf.DUMMYFUNCTION("""COMPUTED_VALUE"""),42279.66666666667)</f>
        <v>42279.66667</v>
      </c>
      <c r="B443" s="1">
        <f>IFERROR(__xludf.DUMMYFUNCTION("""COMPUTED_VALUE"""),72.42)</f>
        <v>72.42</v>
      </c>
    </row>
    <row r="444">
      <c r="A444" s="3">
        <f>IFERROR(__xludf.DUMMYFUNCTION("""COMPUTED_VALUE"""),42282.66666666667)</f>
        <v>42282.66667</v>
      </c>
      <c r="B444" s="1">
        <f>IFERROR(__xludf.DUMMYFUNCTION("""COMPUTED_VALUE"""),73.22)</f>
        <v>73.22</v>
      </c>
    </row>
    <row r="445">
      <c r="A445" s="3">
        <f>IFERROR(__xludf.DUMMYFUNCTION("""COMPUTED_VALUE"""),42283.66666666667)</f>
        <v>42283.66667</v>
      </c>
      <c r="B445" s="1">
        <f>IFERROR(__xludf.DUMMYFUNCTION("""COMPUTED_VALUE"""),73.4)</f>
        <v>73.4</v>
      </c>
    </row>
    <row r="446">
      <c r="A446" s="3">
        <f>IFERROR(__xludf.DUMMYFUNCTION("""COMPUTED_VALUE"""),42284.66666666667)</f>
        <v>42284.66667</v>
      </c>
      <c r="B446" s="1">
        <f>IFERROR(__xludf.DUMMYFUNCTION("""COMPUTED_VALUE"""),73.72)</f>
        <v>73.72</v>
      </c>
    </row>
    <row r="447">
      <c r="A447" s="3">
        <f>IFERROR(__xludf.DUMMYFUNCTION("""COMPUTED_VALUE"""),42285.66666666667)</f>
        <v>42285.66667</v>
      </c>
      <c r="B447" s="1">
        <f>IFERROR(__xludf.DUMMYFUNCTION("""COMPUTED_VALUE"""),74.4)</f>
        <v>74.4</v>
      </c>
    </row>
    <row r="448">
      <c r="A448" s="3">
        <f>IFERROR(__xludf.DUMMYFUNCTION("""COMPUTED_VALUE"""),42286.66666666667)</f>
        <v>42286.66667</v>
      </c>
      <c r="B448" s="1">
        <f>IFERROR(__xludf.DUMMYFUNCTION("""COMPUTED_VALUE"""),74.48)</f>
        <v>74.48</v>
      </c>
    </row>
    <row r="449">
      <c r="A449" s="3">
        <f>IFERROR(__xludf.DUMMYFUNCTION("""COMPUTED_VALUE"""),42289.66666666667)</f>
        <v>42289.66667</v>
      </c>
      <c r="B449" s="1">
        <f>IFERROR(__xludf.DUMMYFUNCTION("""COMPUTED_VALUE"""),74.33)</f>
        <v>74.33</v>
      </c>
    </row>
    <row r="450">
      <c r="A450" s="3">
        <f>IFERROR(__xludf.DUMMYFUNCTION("""COMPUTED_VALUE"""),42290.66666666667)</f>
        <v>42290.66667</v>
      </c>
      <c r="B450" s="1">
        <f>IFERROR(__xludf.DUMMYFUNCTION("""COMPUTED_VALUE"""),74.11)</f>
        <v>74.11</v>
      </c>
    </row>
    <row r="451">
      <c r="A451" s="3">
        <f>IFERROR(__xludf.DUMMYFUNCTION("""COMPUTED_VALUE"""),42291.66666666667)</f>
        <v>42291.66667</v>
      </c>
      <c r="B451" s="1">
        <f>IFERROR(__xludf.DUMMYFUNCTION("""COMPUTED_VALUE"""),74.21)</f>
        <v>74.21</v>
      </c>
    </row>
    <row r="452">
      <c r="A452" s="3">
        <f>IFERROR(__xludf.DUMMYFUNCTION("""COMPUTED_VALUE"""),42292.66666666667)</f>
        <v>42292.66667</v>
      </c>
      <c r="B452" s="1">
        <f>IFERROR(__xludf.DUMMYFUNCTION("""COMPUTED_VALUE"""),74.27)</f>
        <v>74.27</v>
      </c>
    </row>
    <row r="453">
      <c r="A453" s="3">
        <f>IFERROR(__xludf.DUMMYFUNCTION("""COMPUTED_VALUE"""),42293.66666666667)</f>
        <v>42293.66667</v>
      </c>
      <c r="B453" s="1">
        <f>IFERROR(__xludf.DUMMYFUNCTION("""COMPUTED_VALUE"""),74.9)</f>
        <v>74.9</v>
      </c>
    </row>
    <row r="454">
      <c r="A454" s="3">
        <f>IFERROR(__xludf.DUMMYFUNCTION("""COMPUTED_VALUE"""),42296.66666666667)</f>
        <v>42296.66667</v>
      </c>
      <c r="B454" s="1">
        <f>IFERROR(__xludf.DUMMYFUNCTION("""COMPUTED_VALUE"""),75.16)</f>
        <v>75.16</v>
      </c>
    </row>
    <row r="455">
      <c r="A455" s="3">
        <f>IFERROR(__xludf.DUMMYFUNCTION("""COMPUTED_VALUE"""),42297.66666666667)</f>
        <v>42297.66667</v>
      </c>
      <c r="B455" s="1">
        <f>IFERROR(__xludf.DUMMYFUNCTION("""COMPUTED_VALUE"""),74.43)</f>
        <v>74.43</v>
      </c>
    </row>
    <row r="456">
      <c r="A456" s="3">
        <f>IFERROR(__xludf.DUMMYFUNCTION("""COMPUTED_VALUE"""),42298.66666666667)</f>
        <v>42298.66667</v>
      </c>
      <c r="B456" s="1">
        <f>IFERROR(__xludf.DUMMYFUNCTION("""COMPUTED_VALUE"""),73.59)</f>
        <v>73.59</v>
      </c>
    </row>
    <row r="457">
      <c r="A457" s="3">
        <f>IFERROR(__xludf.DUMMYFUNCTION("""COMPUTED_VALUE"""),42299.66666666667)</f>
        <v>42299.66667</v>
      </c>
      <c r="B457" s="1">
        <f>IFERROR(__xludf.DUMMYFUNCTION("""COMPUTED_VALUE"""),74.85)</f>
        <v>74.85</v>
      </c>
    </row>
    <row r="458">
      <c r="A458" s="3">
        <f>IFERROR(__xludf.DUMMYFUNCTION("""COMPUTED_VALUE"""),42300.66666666667)</f>
        <v>42300.66667</v>
      </c>
      <c r="B458" s="1">
        <f>IFERROR(__xludf.DUMMYFUNCTION("""COMPUTED_VALUE"""),77.03)</f>
        <v>77.03</v>
      </c>
    </row>
    <row r="459">
      <c r="A459" s="3">
        <f>IFERROR(__xludf.DUMMYFUNCTION("""COMPUTED_VALUE"""),42303.66666666667)</f>
        <v>42303.66667</v>
      </c>
      <c r="B459" s="1">
        <f>IFERROR(__xludf.DUMMYFUNCTION("""COMPUTED_VALUE"""),77.49)</f>
        <v>77.49</v>
      </c>
    </row>
    <row r="460">
      <c r="A460" s="3">
        <f>IFERROR(__xludf.DUMMYFUNCTION("""COMPUTED_VALUE"""),42304.66666666667)</f>
        <v>42304.66667</v>
      </c>
      <c r="B460" s="1">
        <f>IFERROR(__xludf.DUMMYFUNCTION("""COMPUTED_VALUE"""),77.29)</f>
        <v>77.29</v>
      </c>
    </row>
    <row r="461">
      <c r="A461" s="3">
        <f>IFERROR(__xludf.DUMMYFUNCTION("""COMPUTED_VALUE"""),42305.66666666667)</f>
        <v>42305.66667</v>
      </c>
      <c r="B461" s="1">
        <f>IFERROR(__xludf.DUMMYFUNCTION("""COMPUTED_VALUE"""),76.51)</f>
        <v>76.51</v>
      </c>
    </row>
    <row r="462">
      <c r="A462" s="3">
        <f>IFERROR(__xludf.DUMMYFUNCTION("""COMPUTED_VALUE"""),42306.66666666667)</f>
        <v>42306.66667</v>
      </c>
      <c r="B462" s="1">
        <f>IFERROR(__xludf.DUMMYFUNCTION("""COMPUTED_VALUE"""),77.02)</f>
        <v>77.02</v>
      </c>
    </row>
    <row r="463">
      <c r="A463" s="3">
        <f>IFERROR(__xludf.DUMMYFUNCTION("""COMPUTED_VALUE"""),42307.66666666667)</f>
        <v>42307.66667</v>
      </c>
      <c r="B463" s="1">
        <f>IFERROR(__xludf.DUMMYFUNCTION("""COMPUTED_VALUE"""),76.38)</f>
        <v>76.38</v>
      </c>
    </row>
    <row r="464">
      <c r="A464" s="3">
        <f>IFERROR(__xludf.DUMMYFUNCTION("""COMPUTED_VALUE"""),42310.66666666667)</f>
        <v>42310.66667</v>
      </c>
      <c r="B464" s="1">
        <f>IFERROR(__xludf.DUMMYFUNCTION("""COMPUTED_VALUE"""),76.6)</f>
        <v>76.6</v>
      </c>
    </row>
    <row r="465">
      <c r="A465" s="3">
        <f>IFERROR(__xludf.DUMMYFUNCTION("""COMPUTED_VALUE"""),42311.66666666667)</f>
        <v>42311.66667</v>
      </c>
      <c r="B465" s="1">
        <f>IFERROR(__xludf.DUMMYFUNCTION("""COMPUTED_VALUE"""),77.05)</f>
        <v>77.05</v>
      </c>
    </row>
    <row r="466">
      <c r="A466" s="3">
        <f>IFERROR(__xludf.DUMMYFUNCTION("""COMPUTED_VALUE"""),42312.66666666667)</f>
        <v>42312.66667</v>
      </c>
      <c r="B466" s="1">
        <f>IFERROR(__xludf.DUMMYFUNCTION("""COMPUTED_VALUE"""),77.06)</f>
        <v>77.06</v>
      </c>
    </row>
    <row r="467">
      <c r="A467" s="3">
        <f>IFERROR(__xludf.DUMMYFUNCTION("""COMPUTED_VALUE"""),42313.66666666667)</f>
        <v>42313.66667</v>
      </c>
      <c r="B467" s="1">
        <f>IFERROR(__xludf.DUMMYFUNCTION("""COMPUTED_VALUE"""),76.39)</f>
        <v>76.39</v>
      </c>
    </row>
    <row r="468">
      <c r="A468" s="3">
        <f>IFERROR(__xludf.DUMMYFUNCTION("""COMPUTED_VALUE"""),42314.66666666667)</f>
        <v>42314.66667</v>
      </c>
      <c r="B468" s="1">
        <f>IFERROR(__xludf.DUMMYFUNCTION("""COMPUTED_VALUE"""),75.57)</f>
        <v>75.57</v>
      </c>
    </row>
    <row r="469">
      <c r="A469" s="3">
        <f>IFERROR(__xludf.DUMMYFUNCTION("""COMPUTED_VALUE"""),42317.66666666667)</f>
        <v>42317.66667</v>
      </c>
      <c r="B469" s="1">
        <f>IFERROR(__xludf.DUMMYFUNCTION("""COMPUTED_VALUE"""),75.4)</f>
        <v>75.4</v>
      </c>
    </row>
    <row r="470">
      <c r="A470" s="3">
        <f>IFERROR(__xludf.DUMMYFUNCTION("""COMPUTED_VALUE"""),42318.66666666667)</f>
        <v>42318.66667</v>
      </c>
      <c r="B470" s="1">
        <f>IFERROR(__xludf.DUMMYFUNCTION("""COMPUTED_VALUE"""),75.77)</f>
        <v>75.77</v>
      </c>
    </row>
    <row r="471">
      <c r="A471" s="3">
        <f>IFERROR(__xludf.DUMMYFUNCTION("""COMPUTED_VALUE"""),42319.66666666667)</f>
        <v>42319.66667</v>
      </c>
      <c r="B471" s="1">
        <f>IFERROR(__xludf.DUMMYFUNCTION("""COMPUTED_VALUE"""),75.96)</f>
        <v>75.96</v>
      </c>
    </row>
    <row r="472">
      <c r="A472" s="3">
        <f>IFERROR(__xludf.DUMMYFUNCTION("""COMPUTED_VALUE"""),42320.66666666667)</f>
        <v>42320.66667</v>
      </c>
      <c r="B472" s="1">
        <f>IFERROR(__xludf.DUMMYFUNCTION("""COMPUTED_VALUE"""),74.66)</f>
        <v>74.66</v>
      </c>
    </row>
    <row r="473">
      <c r="A473" s="3">
        <f>IFERROR(__xludf.DUMMYFUNCTION("""COMPUTED_VALUE"""),42321.66666666667)</f>
        <v>42321.66667</v>
      </c>
      <c r="B473" s="1">
        <f>IFERROR(__xludf.DUMMYFUNCTION("""COMPUTED_VALUE"""),73.96)</f>
        <v>73.96</v>
      </c>
    </row>
    <row r="474">
      <c r="A474" s="3">
        <f>IFERROR(__xludf.DUMMYFUNCTION("""COMPUTED_VALUE"""),42324.66666666667)</f>
        <v>42324.66667</v>
      </c>
      <c r="B474" s="1">
        <f>IFERROR(__xludf.DUMMYFUNCTION("""COMPUTED_VALUE"""),75.3)</f>
        <v>75.3</v>
      </c>
    </row>
    <row r="475">
      <c r="A475" s="3">
        <f>IFERROR(__xludf.DUMMYFUNCTION("""COMPUTED_VALUE"""),42325.66666666667)</f>
        <v>42325.66667</v>
      </c>
      <c r="B475" s="1">
        <f>IFERROR(__xludf.DUMMYFUNCTION("""COMPUTED_VALUE"""),75.07)</f>
        <v>75.07</v>
      </c>
    </row>
    <row r="476">
      <c r="A476" s="3">
        <f>IFERROR(__xludf.DUMMYFUNCTION("""COMPUTED_VALUE"""),42326.66666666667)</f>
        <v>42326.66667</v>
      </c>
      <c r="B476" s="1">
        <f>IFERROR(__xludf.DUMMYFUNCTION("""COMPUTED_VALUE"""),75.9)</f>
        <v>75.9</v>
      </c>
    </row>
    <row r="477">
      <c r="A477" s="3">
        <f>IFERROR(__xludf.DUMMYFUNCTION("""COMPUTED_VALUE"""),42327.66666666667)</f>
        <v>42327.66667</v>
      </c>
      <c r="B477" s="1">
        <f>IFERROR(__xludf.DUMMYFUNCTION("""COMPUTED_VALUE"""),76.22)</f>
        <v>76.22</v>
      </c>
    </row>
    <row r="478">
      <c r="A478" s="3">
        <f>IFERROR(__xludf.DUMMYFUNCTION("""COMPUTED_VALUE"""),42328.66666666667)</f>
        <v>42328.66667</v>
      </c>
      <c r="B478" s="1">
        <f>IFERROR(__xludf.DUMMYFUNCTION("""COMPUTED_VALUE"""),75.82)</f>
        <v>75.82</v>
      </c>
    </row>
    <row r="479">
      <c r="A479" s="3">
        <f>IFERROR(__xludf.DUMMYFUNCTION("""COMPUTED_VALUE"""),42331.66666666667)</f>
        <v>42331.66667</v>
      </c>
      <c r="B479" s="1">
        <f>IFERROR(__xludf.DUMMYFUNCTION("""COMPUTED_VALUE"""),75.97)</f>
        <v>75.97</v>
      </c>
    </row>
    <row r="480">
      <c r="A480" s="3">
        <f>IFERROR(__xludf.DUMMYFUNCTION("""COMPUTED_VALUE"""),42332.66666666667)</f>
        <v>42332.66667</v>
      </c>
      <c r="B480" s="1">
        <f>IFERROR(__xludf.DUMMYFUNCTION("""COMPUTED_VALUE"""),76.45)</f>
        <v>76.45</v>
      </c>
    </row>
    <row r="481">
      <c r="A481" s="3">
        <f>IFERROR(__xludf.DUMMYFUNCTION("""COMPUTED_VALUE"""),42333.66666666667)</f>
        <v>42333.66667</v>
      </c>
      <c r="B481" s="1">
        <f>IFERROR(__xludf.DUMMYFUNCTION("""COMPUTED_VALUE"""),75.9)</f>
        <v>75.9</v>
      </c>
    </row>
    <row r="482">
      <c r="A482" s="3">
        <f>IFERROR(__xludf.DUMMYFUNCTION("""COMPUTED_VALUE"""),42335.66666666667)</f>
        <v>42335.66667</v>
      </c>
      <c r="B482" s="1">
        <f>IFERROR(__xludf.DUMMYFUNCTION("""COMPUTED_VALUE"""),75.7)</f>
        <v>75.7</v>
      </c>
    </row>
    <row r="483">
      <c r="A483" s="3">
        <f>IFERROR(__xludf.DUMMYFUNCTION("""COMPUTED_VALUE"""),42338.66666666667)</f>
        <v>42338.66667</v>
      </c>
      <c r="B483" s="1">
        <f>IFERROR(__xludf.DUMMYFUNCTION("""COMPUTED_VALUE"""),74.84)</f>
        <v>74.84</v>
      </c>
    </row>
    <row r="484">
      <c r="A484" s="3">
        <f>IFERROR(__xludf.DUMMYFUNCTION("""COMPUTED_VALUE"""),42339.66666666667)</f>
        <v>42339.66667</v>
      </c>
      <c r="B484" s="1">
        <f>IFERROR(__xludf.DUMMYFUNCTION("""COMPUTED_VALUE"""),75.94)</f>
        <v>75.94</v>
      </c>
    </row>
    <row r="485">
      <c r="A485" s="3">
        <f>IFERROR(__xludf.DUMMYFUNCTION("""COMPUTED_VALUE"""),42340.66666666667)</f>
        <v>42340.66667</v>
      </c>
      <c r="B485" s="1">
        <f>IFERROR(__xludf.DUMMYFUNCTION("""COMPUTED_VALUE"""),75.79)</f>
        <v>75.79</v>
      </c>
    </row>
    <row r="486">
      <c r="A486" s="3">
        <f>IFERROR(__xludf.DUMMYFUNCTION("""COMPUTED_VALUE"""),42341.66666666667)</f>
        <v>42341.66667</v>
      </c>
      <c r="B486" s="1">
        <f>IFERROR(__xludf.DUMMYFUNCTION("""COMPUTED_VALUE"""),75.74)</f>
        <v>75.74</v>
      </c>
    </row>
    <row r="487">
      <c r="A487" s="3">
        <f>IFERROR(__xludf.DUMMYFUNCTION("""COMPUTED_VALUE"""),42342.66666666667)</f>
        <v>42342.66667</v>
      </c>
      <c r="B487" s="1">
        <f>IFERROR(__xludf.DUMMYFUNCTION("""COMPUTED_VALUE"""),77.83)</f>
        <v>77.83</v>
      </c>
    </row>
    <row r="488">
      <c r="A488" s="3">
        <f>IFERROR(__xludf.DUMMYFUNCTION("""COMPUTED_VALUE"""),42345.66666666667)</f>
        <v>42345.66667</v>
      </c>
      <c r="B488" s="1">
        <f>IFERROR(__xludf.DUMMYFUNCTION("""COMPUTED_VALUE"""),78.37)</f>
        <v>78.37</v>
      </c>
    </row>
    <row r="489">
      <c r="A489" s="3">
        <f>IFERROR(__xludf.DUMMYFUNCTION("""COMPUTED_VALUE"""),42346.66666666667)</f>
        <v>42346.66667</v>
      </c>
      <c r="B489" s="1">
        <f>IFERROR(__xludf.DUMMYFUNCTION("""COMPUTED_VALUE"""),77.75)</f>
        <v>77.75</v>
      </c>
    </row>
    <row r="490">
      <c r="A490" s="3">
        <f>IFERROR(__xludf.DUMMYFUNCTION("""COMPUTED_VALUE"""),42347.66666666667)</f>
        <v>42347.66667</v>
      </c>
      <c r="B490" s="1">
        <f>IFERROR(__xludf.DUMMYFUNCTION("""COMPUTED_VALUE"""),77.7)</f>
        <v>77.7</v>
      </c>
    </row>
    <row r="491">
      <c r="A491" s="3">
        <f>IFERROR(__xludf.DUMMYFUNCTION("""COMPUTED_VALUE"""),42348.66666666667)</f>
        <v>42348.66667</v>
      </c>
      <c r="B491" s="1">
        <f>IFERROR(__xludf.DUMMYFUNCTION("""COMPUTED_VALUE"""),77.79)</f>
        <v>77.79</v>
      </c>
    </row>
    <row r="492">
      <c r="A492" s="3">
        <f>IFERROR(__xludf.DUMMYFUNCTION("""COMPUTED_VALUE"""),42349.66666666667)</f>
        <v>42349.66667</v>
      </c>
      <c r="B492" s="1">
        <f>IFERROR(__xludf.DUMMYFUNCTION("""COMPUTED_VALUE"""),77.78)</f>
        <v>77.78</v>
      </c>
    </row>
    <row r="493">
      <c r="A493" s="3">
        <f>IFERROR(__xludf.DUMMYFUNCTION("""COMPUTED_VALUE"""),42352.66666666667)</f>
        <v>42352.66667</v>
      </c>
      <c r="B493" s="1">
        <f>IFERROR(__xludf.DUMMYFUNCTION("""COMPUTED_VALUE"""),78.29)</f>
        <v>78.29</v>
      </c>
    </row>
    <row r="494">
      <c r="A494" s="3">
        <f>IFERROR(__xludf.DUMMYFUNCTION("""COMPUTED_VALUE"""),42353.66666666667)</f>
        <v>42353.66667</v>
      </c>
      <c r="B494" s="1">
        <f>IFERROR(__xludf.DUMMYFUNCTION("""COMPUTED_VALUE"""),79.68)</f>
        <v>79.68</v>
      </c>
    </row>
    <row r="495">
      <c r="A495" s="3">
        <f>IFERROR(__xludf.DUMMYFUNCTION("""COMPUTED_VALUE"""),42354.66666666667)</f>
        <v>42354.66667</v>
      </c>
      <c r="B495" s="1">
        <f>IFERROR(__xludf.DUMMYFUNCTION("""COMPUTED_VALUE"""),80.99)</f>
        <v>80.99</v>
      </c>
    </row>
    <row r="496">
      <c r="A496" s="3">
        <f>IFERROR(__xludf.DUMMYFUNCTION("""COMPUTED_VALUE"""),42355.66666666667)</f>
        <v>42355.66667</v>
      </c>
      <c r="B496" s="1">
        <f>IFERROR(__xludf.DUMMYFUNCTION("""COMPUTED_VALUE"""),80.29)</f>
        <v>80.29</v>
      </c>
    </row>
    <row r="497">
      <c r="A497" s="3">
        <f>IFERROR(__xludf.DUMMYFUNCTION("""COMPUTED_VALUE"""),42356.66666666667)</f>
        <v>42356.66667</v>
      </c>
      <c r="B497" s="1">
        <f>IFERROR(__xludf.DUMMYFUNCTION("""COMPUTED_VALUE"""),78.13)</f>
        <v>78.13</v>
      </c>
    </row>
    <row r="498">
      <c r="A498" s="3">
        <f>IFERROR(__xludf.DUMMYFUNCTION("""COMPUTED_VALUE"""),42359.66666666667)</f>
        <v>42359.66667</v>
      </c>
      <c r="B498" s="1">
        <f>IFERROR(__xludf.DUMMYFUNCTION("""COMPUTED_VALUE"""),78.95)</f>
        <v>78.95</v>
      </c>
    </row>
    <row r="499">
      <c r="A499" s="3">
        <f>IFERROR(__xludf.DUMMYFUNCTION("""COMPUTED_VALUE"""),42360.66666666667)</f>
        <v>42360.66667</v>
      </c>
      <c r="B499" s="1">
        <f>IFERROR(__xludf.DUMMYFUNCTION("""COMPUTED_VALUE"""),79.6)</f>
        <v>79.6</v>
      </c>
    </row>
    <row r="500">
      <c r="A500" s="3">
        <f>IFERROR(__xludf.DUMMYFUNCTION("""COMPUTED_VALUE"""),42361.66666666667)</f>
        <v>42361.66667</v>
      </c>
      <c r="B500" s="1">
        <f>IFERROR(__xludf.DUMMYFUNCTION("""COMPUTED_VALUE"""),79.92)</f>
        <v>79.92</v>
      </c>
    </row>
    <row r="501">
      <c r="A501" s="3">
        <f>IFERROR(__xludf.DUMMYFUNCTION("""COMPUTED_VALUE"""),42362.66666666667)</f>
        <v>42362.66667</v>
      </c>
      <c r="B501" s="1">
        <f>IFERROR(__xludf.DUMMYFUNCTION("""COMPUTED_VALUE"""),79.79)</f>
        <v>79.79</v>
      </c>
    </row>
    <row r="502">
      <c r="A502" s="3">
        <f>IFERROR(__xludf.DUMMYFUNCTION("""COMPUTED_VALUE"""),42366.66666666667)</f>
        <v>42366.66667</v>
      </c>
      <c r="B502" s="1">
        <f>IFERROR(__xludf.DUMMYFUNCTION("""COMPUTED_VALUE"""),79.92)</f>
        <v>79.92</v>
      </c>
    </row>
    <row r="503">
      <c r="A503" s="3">
        <f>IFERROR(__xludf.DUMMYFUNCTION("""COMPUTED_VALUE"""),42367.66666666667)</f>
        <v>42367.66667</v>
      </c>
      <c r="B503" s="1">
        <f>IFERROR(__xludf.DUMMYFUNCTION("""COMPUTED_VALUE"""),80.36)</f>
        <v>80.36</v>
      </c>
    </row>
    <row r="504">
      <c r="A504" s="3">
        <f>IFERROR(__xludf.DUMMYFUNCTION("""COMPUTED_VALUE"""),42368.66666666667)</f>
        <v>42368.66667</v>
      </c>
      <c r="B504" s="1">
        <f>IFERROR(__xludf.DUMMYFUNCTION("""COMPUTED_VALUE"""),80.07)</f>
        <v>80.07</v>
      </c>
    </row>
    <row r="505">
      <c r="A505" s="3">
        <f>IFERROR(__xludf.DUMMYFUNCTION("""COMPUTED_VALUE"""),42369.66666666667)</f>
        <v>42369.66667</v>
      </c>
      <c r="B505" s="1">
        <f>IFERROR(__xludf.DUMMYFUNCTION("""COMPUTED_VALUE"""),79.41)</f>
        <v>79.41</v>
      </c>
    </row>
    <row r="506">
      <c r="A506" s="3">
        <f>IFERROR(__xludf.DUMMYFUNCTION("""COMPUTED_VALUE"""),42373.66666666667)</f>
        <v>42373.66667</v>
      </c>
      <c r="B506" s="1">
        <f>IFERROR(__xludf.DUMMYFUNCTION("""COMPUTED_VALUE"""),78.37)</f>
        <v>78.37</v>
      </c>
    </row>
    <row r="507">
      <c r="A507" s="3">
        <f>IFERROR(__xludf.DUMMYFUNCTION("""COMPUTED_VALUE"""),42374.66666666667)</f>
        <v>42374.66667</v>
      </c>
      <c r="B507" s="1">
        <f>IFERROR(__xludf.DUMMYFUNCTION("""COMPUTED_VALUE"""),78.62)</f>
        <v>78.62</v>
      </c>
    </row>
    <row r="508">
      <c r="A508" s="3">
        <f>IFERROR(__xludf.DUMMYFUNCTION("""COMPUTED_VALUE"""),42375.66666666667)</f>
        <v>42375.66667</v>
      </c>
      <c r="B508" s="1">
        <f>IFERROR(__xludf.DUMMYFUNCTION("""COMPUTED_VALUE"""),77.86)</f>
        <v>77.86</v>
      </c>
    </row>
    <row r="509">
      <c r="A509" s="3">
        <f>IFERROR(__xludf.DUMMYFUNCTION("""COMPUTED_VALUE"""),42376.66666666667)</f>
        <v>42376.66667</v>
      </c>
      <c r="B509" s="1">
        <f>IFERROR(__xludf.DUMMYFUNCTION("""COMPUTED_VALUE"""),77.18)</f>
        <v>77.18</v>
      </c>
    </row>
    <row r="510">
      <c r="A510" s="3">
        <f>IFERROR(__xludf.DUMMYFUNCTION("""COMPUTED_VALUE"""),42377.66666666667)</f>
        <v>42377.66667</v>
      </c>
      <c r="B510" s="1">
        <f>IFERROR(__xludf.DUMMYFUNCTION("""COMPUTED_VALUE"""),75.97)</f>
        <v>75.97</v>
      </c>
    </row>
    <row r="511">
      <c r="A511" s="3">
        <f>IFERROR(__xludf.DUMMYFUNCTION("""COMPUTED_VALUE"""),42380.66666666667)</f>
        <v>42380.66667</v>
      </c>
      <c r="B511" s="1">
        <f>IFERROR(__xludf.DUMMYFUNCTION("""COMPUTED_VALUE"""),76.67)</f>
        <v>76.67</v>
      </c>
    </row>
    <row r="512">
      <c r="A512" s="3">
        <f>IFERROR(__xludf.DUMMYFUNCTION("""COMPUTED_VALUE"""),42381.66666666667)</f>
        <v>42381.66667</v>
      </c>
      <c r="B512" s="1">
        <f>IFERROR(__xludf.DUMMYFUNCTION("""COMPUTED_VALUE"""),76.51)</f>
        <v>76.51</v>
      </c>
    </row>
    <row r="513">
      <c r="A513" s="3">
        <f>IFERROR(__xludf.DUMMYFUNCTION("""COMPUTED_VALUE"""),42382.66666666667)</f>
        <v>42382.66667</v>
      </c>
      <c r="B513" s="1">
        <f>IFERROR(__xludf.DUMMYFUNCTION("""COMPUTED_VALUE"""),75.85)</f>
        <v>75.85</v>
      </c>
    </row>
    <row r="514">
      <c r="A514" s="3">
        <f>IFERROR(__xludf.DUMMYFUNCTION("""COMPUTED_VALUE"""),42383.66666666667)</f>
        <v>42383.66667</v>
      </c>
      <c r="B514" s="1">
        <f>IFERROR(__xludf.DUMMYFUNCTION("""COMPUTED_VALUE"""),76.15)</f>
        <v>76.15</v>
      </c>
    </row>
    <row r="515">
      <c r="A515" s="3">
        <f>IFERROR(__xludf.DUMMYFUNCTION("""COMPUTED_VALUE"""),42384.66666666667)</f>
        <v>42384.66667</v>
      </c>
      <c r="B515" s="1">
        <f>IFERROR(__xludf.DUMMYFUNCTION("""COMPUTED_VALUE"""),74.98)</f>
        <v>74.98</v>
      </c>
    </row>
    <row r="516">
      <c r="A516" s="3">
        <f>IFERROR(__xludf.DUMMYFUNCTION("""COMPUTED_VALUE"""),42388.66666666667)</f>
        <v>42388.66667</v>
      </c>
      <c r="B516" s="1">
        <f>IFERROR(__xludf.DUMMYFUNCTION("""COMPUTED_VALUE"""),76.73)</f>
        <v>76.73</v>
      </c>
    </row>
    <row r="517">
      <c r="A517" s="3">
        <f>IFERROR(__xludf.DUMMYFUNCTION("""COMPUTED_VALUE"""),42389.66666666667)</f>
        <v>42389.66667</v>
      </c>
      <c r="B517" s="1">
        <f>IFERROR(__xludf.DUMMYFUNCTION("""COMPUTED_VALUE"""),75.83)</f>
        <v>75.83</v>
      </c>
    </row>
    <row r="518">
      <c r="A518" s="3">
        <f>IFERROR(__xludf.DUMMYFUNCTION("""COMPUTED_VALUE"""),42390.66666666667)</f>
        <v>42390.66667</v>
      </c>
      <c r="B518" s="1">
        <f>IFERROR(__xludf.DUMMYFUNCTION("""COMPUTED_VALUE"""),76.72)</f>
        <v>76.72</v>
      </c>
    </row>
    <row r="519">
      <c r="A519" s="3">
        <f>IFERROR(__xludf.DUMMYFUNCTION("""COMPUTED_VALUE"""),42391.66666666667)</f>
        <v>42391.66667</v>
      </c>
      <c r="B519" s="1">
        <f>IFERROR(__xludf.DUMMYFUNCTION("""COMPUTED_VALUE"""),77.36)</f>
        <v>77.36</v>
      </c>
    </row>
    <row r="520">
      <c r="A520" s="3">
        <f>IFERROR(__xludf.DUMMYFUNCTION("""COMPUTED_VALUE"""),42394.66666666667)</f>
        <v>42394.66667</v>
      </c>
      <c r="B520" s="1">
        <f>IFERROR(__xludf.DUMMYFUNCTION("""COMPUTED_VALUE"""),76.85)</f>
        <v>76.85</v>
      </c>
    </row>
    <row r="521">
      <c r="A521" s="3">
        <f>IFERROR(__xludf.DUMMYFUNCTION("""COMPUTED_VALUE"""),42395.66666666667)</f>
        <v>42395.66667</v>
      </c>
      <c r="B521" s="1">
        <f>IFERROR(__xludf.DUMMYFUNCTION("""COMPUTED_VALUE"""),78.81)</f>
        <v>78.81</v>
      </c>
    </row>
    <row r="522">
      <c r="A522" s="3">
        <f>IFERROR(__xludf.DUMMYFUNCTION("""COMPUTED_VALUE"""),42396.66666666667)</f>
        <v>42396.66667</v>
      </c>
      <c r="B522" s="1">
        <f>IFERROR(__xludf.DUMMYFUNCTION("""COMPUTED_VALUE"""),78.8)</f>
        <v>78.8</v>
      </c>
    </row>
    <row r="523">
      <c r="A523" s="3">
        <f>IFERROR(__xludf.DUMMYFUNCTION("""COMPUTED_VALUE"""),42397.66666666667)</f>
        <v>42397.66667</v>
      </c>
      <c r="B523" s="1">
        <f>IFERROR(__xludf.DUMMYFUNCTION("""COMPUTED_VALUE"""),79.82)</f>
        <v>79.82</v>
      </c>
    </row>
    <row r="524">
      <c r="A524" s="3">
        <f>IFERROR(__xludf.DUMMYFUNCTION("""COMPUTED_VALUE"""),42398.66666666667)</f>
        <v>42398.66667</v>
      </c>
      <c r="B524" s="1">
        <f>IFERROR(__xludf.DUMMYFUNCTION("""COMPUTED_VALUE"""),81.69)</f>
        <v>81.69</v>
      </c>
    </row>
    <row r="525">
      <c r="A525" s="3">
        <f>IFERROR(__xludf.DUMMYFUNCTION("""COMPUTED_VALUE"""),42401.66666666667)</f>
        <v>42401.66667</v>
      </c>
      <c r="B525" s="1">
        <f>IFERROR(__xludf.DUMMYFUNCTION("""COMPUTED_VALUE"""),81.12)</f>
        <v>81.12</v>
      </c>
    </row>
    <row r="526">
      <c r="A526" s="3">
        <f>IFERROR(__xludf.DUMMYFUNCTION("""COMPUTED_VALUE"""),42402.66666666667)</f>
        <v>42402.66667</v>
      </c>
      <c r="B526" s="1">
        <f>IFERROR(__xludf.DUMMYFUNCTION("""COMPUTED_VALUE"""),80.22)</f>
        <v>80.22</v>
      </c>
    </row>
    <row r="527">
      <c r="A527" s="3">
        <f>IFERROR(__xludf.DUMMYFUNCTION("""COMPUTED_VALUE"""),42403.66666666667)</f>
        <v>42403.66667</v>
      </c>
      <c r="B527" s="1">
        <f>IFERROR(__xludf.DUMMYFUNCTION("""COMPUTED_VALUE"""),81.1)</f>
        <v>81.1</v>
      </c>
    </row>
    <row r="528">
      <c r="A528" s="3">
        <f>IFERROR(__xludf.DUMMYFUNCTION("""COMPUTED_VALUE"""),42404.66666666667)</f>
        <v>42404.66667</v>
      </c>
      <c r="B528" s="1">
        <f>IFERROR(__xludf.DUMMYFUNCTION("""COMPUTED_VALUE"""),80.7)</f>
        <v>80.7</v>
      </c>
    </row>
    <row r="529">
      <c r="A529" s="3">
        <f>IFERROR(__xludf.DUMMYFUNCTION("""COMPUTED_VALUE"""),42405.66666666667)</f>
        <v>42405.66667</v>
      </c>
      <c r="B529" s="1">
        <f>IFERROR(__xludf.DUMMYFUNCTION("""COMPUTED_VALUE"""),81.2)</f>
        <v>81.2</v>
      </c>
    </row>
    <row r="530">
      <c r="A530" s="3">
        <f>IFERROR(__xludf.DUMMYFUNCTION("""COMPUTED_VALUE"""),42408.66666666667)</f>
        <v>42408.66667</v>
      </c>
      <c r="B530" s="1">
        <f>IFERROR(__xludf.DUMMYFUNCTION("""COMPUTED_VALUE"""),82.62)</f>
        <v>82.62</v>
      </c>
    </row>
    <row r="531">
      <c r="A531" s="3">
        <f>IFERROR(__xludf.DUMMYFUNCTION("""COMPUTED_VALUE"""),42409.66666666667)</f>
        <v>42409.66667</v>
      </c>
      <c r="B531" s="1">
        <f>IFERROR(__xludf.DUMMYFUNCTION("""COMPUTED_VALUE"""),82.64)</f>
        <v>82.64</v>
      </c>
    </row>
    <row r="532">
      <c r="A532" s="3">
        <f>IFERROR(__xludf.DUMMYFUNCTION("""COMPUTED_VALUE"""),42410.66666666667)</f>
        <v>42410.66667</v>
      </c>
      <c r="B532" s="1">
        <f>IFERROR(__xludf.DUMMYFUNCTION("""COMPUTED_VALUE"""),81.62)</f>
        <v>81.62</v>
      </c>
    </row>
    <row r="533">
      <c r="A533" s="3">
        <f>IFERROR(__xludf.DUMMYFUNCTION("""COMPUTED_VALUE"""),42411.66666666667)</f>
        <v>42411.66667</v>
      </c>
      <c r="B533" s="1">
        <f>IFERROR(__xludf.DUMMYFUNCTION("""COMPUTED_VALUE"""),79.9)</f>
        <v>79.9</v>
      </c>
    </row>
    <row r="534">
      <c r="A534" s="3">
        <f>IFERROR(__xludf.DUMMYFUNCTION("""COMPUTED_VALUE"""),42412.66666666667)</f>
        <v>42412.66667</v>
      </c>
      <c r="B534" s="1">
        <f>IFERROR(__xludf.DUMMYFUNCTION("""COMPUTED_VALUE"""),80.99)</f>
        <v>80.99</v>
      </c>
    </row>
    <row r="535">
      <c r="A535" s="3">
        <f>IFERROR(__xludf.DUMMYFUNCTION("""COMPUTED_VALUE"""),42416.66666666667)</f>
        <v>42416.66667</v>
      </c>
      <c r="B535" s="1">
        <f>IFERROR(__xludf.DUMMYFUNCTION("""COMPUTED_VALUE"""),81.47)</f>
        <v>81.47</v>
      </c>
    </row>
    <row r="536">
      <c r="A536" s="3">
        <f>IFERROR(__xludf.DUMMYFUNCTION("""COMPUTED_VALUE"""),42417.66666666667)</f>
        <v>42417.66667</v>
      </c>
      <c r="B536" s="1">
        <f>IFERROR(__xludf.DUMMYFUNCTION("""COMPUTED_VALUE"""),82.45)</f>
        <v>82.45</v>
      </c>
    </row>
    <row r="537">
      <c r="A537" s="3">
        <f>IFERROR(__xludf.DUMMYFUNCTION("""COMPUTED_VALUE"""),42418.66666666667)</f>
        <v>42418.66667</v>
      </c>
      <c r="B537" s="1">
        <f>IFERROR(__xludf.DUMMYFUNCTION("""COMPUTED_VALUE"""),81.98)</f>
        <v>81.98</v>
      </c>
    </row>
    <row r="538">
      <c r="A538" s="3">
        <f>IFERROR(__xludf.DUMMYFUNCTION("""COMPUTED_VALUE"""),42419.66666666667)</f>
        <v>42419.66667</v>
      </c>
      <c r="B538" s="1">
        <f>IFERROR(__xludf.DUMMYFUNCTION("""COMPUTED_VALUE"""),81.79)</f>
        <v>81.79</v>
      </c>
    </row>
    <row r="539">
      <c r="A539" s="3">
        <f>IFERROR(__xludf.DUMMYFUNCTION("""COMPUTED_VALUE"""),42422.66666666667)</f>
        <v>42422.66667</v>
      </c>
      <c r="B539" s="1">
        <f>IFERROR(__xludf.DUMMYFUNCTION("""COMPUTED_VALUE"""),82.13)</f>
        <v>82.13</v>
      </c>
    </row>
    <row r="540">
      <c r="A540" s="3">
        <f>IFERROR(__xludf.DUMMYFUNCTION("""COMPUTED_VALUE"""),42423.66666666667)</f>
        <v>42423.66667</v>
      </c>
      <c r="B540" s="1">
        <f>IFERROR(__xludf.DUMMYFUNCTION("""COMPUTED_VALUE"""),81.81)</f>
        <v>81.81</v>
      </c>
    </row>
    <row r="541">
      <c r="A541" s="3">
        <f>IFERROR(__xludf.DUMMYFUNCTION("""COMPUTED_VALUE"""),42424.66666666667)</f>
        <v>42424.66667</v>
      </c>
      <c r="B541" s="1">
        <f>IFERROR(__xludf.DUMMYFUNCTION("""COMPUTED_VALUE"""),81.56)</f>
        <v>81.56</v>
      </c>
    </row>
    <row r="542">
      <c r="A542" s="3">
        <f>IFERROR(__xludf.DUMMYFUNCTION("""COMPUTED_VALUE"""),42425.66666666667)</f>
        <v>42425.66667</v>
      </c>
      <c r="B542" s="1">
        <f>IFERROR(__xludf.DUMMYFUNCTION("""COMPUTED_VALUE"""),82.34)</f>
        <v>82.34</v>
      </c>
    </row>
    <row r="543">
      <c r="A543" s="3">
        <f>IFERROR(__xludf.DUMMYFUNCTION("""COMPUTED_VALUE"""),42426.66666666667)</f>
        <v>42426.66667</v>
      </c>
      <c r="B543" s="1">
        <f>IFERROR(__xludf.DUMMYFUNCTION("""COMPUTED_VALUE"""),81.1)</f>
        <v>81.1</v>
      </c>
    </row>
    <row r="544">
      <c r="A544" s="3">
        <f>IFERROR(__xludf.DUMMYFUNCTION("""COMPUTED_VALUE"""),42429.66666666667)</f>
        <v>42429.66667</v>
      </c>
      <c r="B544" s="1">
        <f>IFERROR(__xludf.DUMMYFUNCTION("""COMPUTED_VALUE"""),80.29)</f>
        <v>80.29</v>
      </c>
    </row>
    <row r="545">
      <c r="A545" s="3">
        <f>IFERROR(__xludf.DUMMYFUNCTION("""COMPUTED_VALUE"""),42430.66666666667)</f>
        <v>42430.66667</v>
      </c>
      <c r="B545" s="1">
        <f>IFERROR(__xludf.DUMMYFUNCTION("""COMPUTED_VALUE"""),81.23)</f>
        <v>81.23</v>
      </c>
    </row>
    <row r="546">
      <c r="A546" s="3">
        <f>IFERROR(__xludf.DUMMYFUNCTION("""COMPUTED_VALUE"""),42431.66666666667)</f>
        <v>42431.66667</v>
      </c>
      <c r="B546" s="1">
        <f>IFERROR(__xludf.DUMMYFUNCTION("""COMPUTED_VALUE"""),82.55)</f>
        <v>82.55</v>
      </c>
    </row>
    <row r="547">
      <c r="A547" s="3">
        <f>IFERROR(__xludf.DUMMYFUNCTION("""COMPUTED_VALUE"""),42432.66666666667)</f>
        <v>42432.66667</v>
      </c>
      <c r="B547" s="1">
        <f>IFERROR(__xludf.DUMMYFUNCTION("""COMPUTED_VALUE"""),82.84)</f>
        <v>82.84</v>
      </c>
    </row>
    <row r="548">
      <c r="A548" s="3">
        <f>IFERROR(__xludf.DUMMYFUNCTION("""COMPUTED_VALUE"""),42433.66666666667)</f>
        <v>42433.66667</v>
      </c>
      <c r="B548" s="1">
        <f>IFERROR(__xludf.DUMMYFUNCTION("""COMPUTED_VALUE"""),83.49)</f>
        <v>83.49</v>
      </c>
    </row>
    <row r="549">
      <c r="A549" s="3">
        <f>IFERROR(__xludf.DUMMYFUNCTION("""COMPUTED_VALUE"""),42436.66666666667)</f>
        <v>42436.66667</v>
      </c>
      <c r="B549" s="1">
        <f>IFERROR(__xludf.DUMMYFUNCTION("""COMPUTED_VALUE"""),83.1)</f>
        <v>83.1</v>
      </c>
    </row>
    <row r="550">
      <c r="A550" s="3">
        <f>IFERROR(__xludf.DUMMYFUNCTION("""COMPUTED_VALUE"""),42437.66666666667)</f>
        <v>42437.66667</v>
      </c>
      <c r="B550" s="1">
        <f>IFERROR(__xludf.DUMMYFUNCTION("""COMPUTED_VALUE"""),83.06)</f>
        <v>83.06</v>
      </c>
    </row>
    <row r="551">
      <c r="A551" s="3">
        <f>IFERROR(__xludf.DUMMYFUNCTION("""COMPUTED_VALUE"""),42438.66666666667)</f>
        <v>42438.66667</v>
      </c>
      <c r="B551" s="1">
        <f>IFERROR(__xludf.DUMMYFUNCTION("""COMPUTED_VALUE"""),82.96)</f>
        <v>82.96</v>
      </c>
    </row>
    <row r="552">
      <c r="A552" s="3">
        <f>IFERROR(__xludf.DUMMYFUNCTION("""COMPUTED_VALUE"""),42439.66666666667)</f>
        <v>42439.66667</v>
      </c>
      <c r="B552" s="1">
        <f>IFERROR(__xludf.DUMMYFUNCTION("""COMPUTED_VALUE"""),82.28)</f>
        <v>82.28</v>
      </c>
    </row>
    <row r="553">
      <c r="A553" s="3">
        <f>IFERROR(__xludf.DUMMYFUNCTION("""COMPUTED_VALUE"""),42440.66666666667)</f>
        <v>42440.66667</v>
      </c>
      <c r="B553" s="1">
        <f>IFERROR(__xludf.DUMMYFUNCTION("""COMPUTED_VALUE"""),81.75)</f>
        <v>81.75</v>
      </c>
    </row>
    <row r="554">
      <c r="A554" s="3">
        <f>IFERROR(__xludf.DUMMYFUNCTION("""COMPUTED_VALUE"""),42443.66666666667)</f>
        <v>42443.66667</v>
      </c>
      <c r="B554" s="1">
        <f>IFERROR(__xludf.DUMMYFUNCTION("""COMPUTED_VALUE"""),81.17)</f>
        <v>81.17</v>
      </c>
    </row>
    <row r="555">
      <c r="A555" s="3">
        <f>IFERROR(__xludf.DUMMYFUNCTION("""COMPUTED_VALUE"""),42444.66666666667)</f>
        <v>42444.66667</v>
      </c>
      <c r="B555" s="1">
        <f>IFERROR(__xludf.DUMMYFUNCTION("""COMPUTED_VALUE"""),81.31)</f>
        <v>81.31</v>
      </c>
    </row>
    <row r="556">
      <c r="A556" s="3">
        <f>IFERROR(__xludf.DUMMYFUNCTION("""COMPUTED_VALUE"""),42445.66666666667)</f>
        <v>42445.66667</v>
      </c>
      <c r="B556" s="1">
        <f>IFERROR(__xludf.DUMMYFUNCTION("""COMPUTED_VALUE"""),81.34)</f>
        <v>81.34</v>
      </c>
    </row>
    <row r="557">
      <c r="A557" s="3">
        <f>IFERROR(__xludf.DUMMYFUNCTION("""COMPUTED_VALUE"""),42446.66666666667)</f>
        <v>42446.66667</v>
      </c>
      <c r="B557" s="1">
        <f>IFERROR(__xludf.DUMMYFUNCTION("""COMPUTED_VALUE"""),82.75)</f>
        <v>82.75</v>
      </c>
    </row>
    <row r="558">
      <c r="A558" s="3">
        <f>IFERROR(__xludf.DUMMYFUNCTION("""COMPUTED_VALUE"""),42447.66666666667)</f>
        <v>42447.66667</v>
      </c>
      <c r="B558" s="1">
        <f>IFERROR(__xludf.DUMMYFUNCTION("""COMPUTED_VALUE"""),83.15)</f>
        <v>83.15</v>
      </c>
    </row>
    <row r="559">
      <c r="A559" s="3">
        <f>IFERROR(__xludf.DUMMYFUNCTION("""COMPUTED_VALUE"""),42450.66666666667)</f>
        <v>42450.66667</v>
      </c>
      <c r="B559" s="1">
        <f>IFERROR(__xludf.DUMMYFUNCTION("""COMPUTED_VALUE"""),83.32)</f>
        <v>83.32</v>
      </c>
    </row>
    <row r="560">
      <c r="A560" s="3">
        <f>IFERROR(__xludf.DUMMYFUNCTION("""COMPUTED_VALUE"""),42451.66666666667)</f>
        <v>42451.66667</v>
      </c>
      <c r="B560" s="1">
        <f>IFERROR(__xludf.DUMMYFUNCTION("""COMPUTED_VALUE"""),82.74)</f>
        <v>82.74</v>
      </c>
    </row>
    <row r="561">
      <c r="A561" s="3">
        <f>IFERROR(__xludf.DUMMYFUNCTION("""COMPUTED_VALUE"""),42452.66666666667)</f>
        <v>42452.66667</v>
      </c>
      <c r="B561" s="1">
        <f>IFERROR(__xludf.DUMMYFUNCTION("""COMPUTED_VALUE"""),82.82)</f>
        <v>82.82</v>
      </c>
    </row>
    <row r="562">
      <c r="A562" s="3">
        <f>IFERROR(__xludf.DUMMYFUNCTION("""COMPUTED_VALUE"""),42453.66666666667)</f>
        <v>42453.66667</v>
      </c>
      <c r="B562" s="1">
        <f>IFERROR(__xludf.DUMMYFUNCTION("""COMPUTED_VALUE"""),82.89)</f>
        <v>82.89</v>
      </c>
    </row>
    <row r="563">
      <c r="A563" s="3">
        <f>IFERROR(__xludf.DUMMYFUNCTION("""COMPUTED_VALUE"""),42457.66666666667)</f>
        <v>42457.66667</v>
      </c>
      <c r="B563" s="1">
        <f>IFERROR(__xludf.DUMMYFUNCTION("""COMPUTED_VALUE"""),82.62)</f>
        <v>82.62</v>
      </c>
    </row>
    <row r="564">
      <c r="A564" s="3">
        <f>IFERROR(__xludf.DUMMYFUNCTION("""COMPUTED_VALUE"""),42458.66666666667)</f>
        <v>42458.66667</v>
      </c>
      <c r="B564" s="1">
        <f>IFERROR(__xludf.DUMMYFUNCTION("""COMPUTED_VALUE"""),82.8)</f>
        <v>82.8</v>
      </c>
    </row>
    <row r="565">
      <c r="A565" s="3">
        <f>IFERROR(__xludf.DUMMYFUNCTION("""COMPUTED_VALUE"""),42459.66666666667)</f>
        <v>42459.66667</v>
      </c>
      <c r="B565" s="1">
        <f>IFERROR(__xludf.DUMMYFUNCTION("""COMPUTED_VALUE"""),82.68)</f>
        <v>82.68</v>
      </c>
    </row>
    <row r="566">
      <c r="A566" s="3">
        <f>IFERROR(__xludf.DUMMYFUNCTION("""COMPUTED_VALUE"""),42460.66666666667)</f>
        <v>42460.66667</v>
      </c>
      <c r="B566" s="1">
        <f>IFERROR(__xludf.DUMMYFUNCTION("""COMPUTED_VALUE"""),82.31)</f>
        <v>82.31</v>
      </c>
    </row>
    <row r="567">
      <c r="A567" s="3">
        <f>IFERROR(__xludf.DUMMYFUNCTION("""COMPUTED_VALUE"""),42461.66666666667)</f>
        <v>42461.66667</v>
      </c>
      <c r="B567" s="1">
        <f>IFERROR(__xludf.DUMMYFUNCTION("""COMPUTED_VALUE"""),83.53)</f>
        <v>83.53</v>
      </c>
    </row>
    <row r="568">
      <c r="A568" s="3">
        <f>IFERROR(__xludf.DUMMYFUNCTION("""COMPUTED_VALUE"""),42464.66666666667)</f>
        <v>42464.66667</v>
      </c>
      <c r="B568" s="1">
        <f>IFERROR(__xludf.DUMMYFUNCTION("""COMPUTED_VALUE"""),83.21)</f>
        <v>83.21</v>
      </c>
    </row>
    <row r="569">
      <c r="A569" s="3">
        <f>IFERROR(__xludf.DUMMYFUNCTION("""COMPUTED_VALUE"""),42465.66666666667)</f>
        <v>42465.66667</v>
      </c>
      <c r="B569" s="1">
        <f>IFERROR(__xludf.DUMMYFUNCTION("""COMPUTED_VALUE"""),83.16)</f>
        <v>83.16</v>
      </c>
    </row>
    <row r="570">
      <c r="A570" s="3">
        <f>IFERROR(__xludf.DUMMYFUNCTION("""COMPUTED_VALUE"""),42466.66666666667)</f>
        <v>42466.66667</v>
      </c>
      <c r="B570" s="1">
        <f>IFERROR(__xludf.DUMMYFUNCTION("""COMPUTED_VALUE"""),83.81)</f>
        <v>83.81</v>
      </c>
    </row>
    <row r="571">
      <c r="A571" s="3">
        <f>IFERROR(__xludf.DUMMYFUNCTION("""COMPUTED_VALUE"""),42467.66666666667)</f>
        <v>42467.66667</v>
      </c>
      <c r="B571" s="1">
        <f>IFERROR(__xludf.DUMMYFUNCTION("""COMPUTED_VALUE"""),83.24)</f>
        <v>83.24</v>
      </c>
    </row>
    <row r="572">
      <c r="A572" s="3">
        <f>IFERROR(__xludf.DUMMYFUNCTION("""COMPUTED_VALUE"""),42468.66666666667)</f>
        <v>42468.66667</v>
      </c>
      <c r="B572" s="1">
        <f>IFERROR(__xludf.DUMMYFUNCTION("""COMPUTED_VALUE"""),83.2)</f>
        <v>83.2</v>
      </c>
    </row>
    <row r="573">
      <c r="A573" s="3">
        <f>IFERROR(__xludf.DUMMYFUNCTION("""COMPUTED_VALUE"""),42471.66666666667)</f>
        <v>42471.66667</v>
      </c>
      <c r="B573" s="1">
        <f>IFERROR(__xludf.DUMMYFUNCTION("""COMPUTED_VALUE"""),82.73)</f>
        <v>82.73</v>
      </c>
    </row>
    <row r="574">
      <c r="A574" s="3">
        <f>IFERROR(__xludf.DUMMYFUNCTION("""COMPUTED_VALUE"""),42472.66666666667)</f>
        <v>42472.66667</v>
      </c>
      <c r="B574" s="1">
        <f>IFERROR(__xludf.DUMMYFUNCTION("""COMPUTED_VALUE"""),82.83)</f>
        <v>82.83</v>
      </c>
    </row>
    <row r="575">
      <c r="A575" s="3">
        <f>IFERROR(__xludf.DUMMYFUNCTION("""COMPUTED_VALUE"""),42473.66666666667)</f>
        <v>42473.66667</v>
      </c>
      <c r="B575" s="1">
        <f>IFERROR(__xludf.DUMMYFUNCTION("""COMPUTED_VALUE"""),82.46)</f>
        <v>82.46</v>
      </c>
    </row>
    <row r="576">
      <c r="A576" s="3">
        <f>IFERROR(__xludf.DUMMYFUNCTION("""COMPUTED_VALUE"""),42474.66666666667)</f>
        <v>42474.66667</v>
      </c>
      <c r="B576" s="1">
        <f>IFERROR(__xludf.DUMMYFUNCTION("""COMPUTED_VALUE"""),82.01)</f>
        <v>82.01</v>
      </c>
    </row>
    <row r="577">
      <c r="A577" s="3">
        <f>IFERROR(__xludf.DUMMYFUNCTION("""COMPUTED_VALUE"""),42475.66666666667)</f>
        <v>42475.66667</v>
      </c>
      <c r="B577" s="1">
        <f>IFERROR(__xludf.DUMMYFUNCTION("""COMPUTED_VALUE"""),82.3)</f>
        <v>82.3</v>
      </c>
    </row>
    <row r="578">
      <c r="A578" s="3">
        <f>IFERROR(__xludf.DUMMYFUNCTION("""COMPUTED_VALUE"""),42478.66666666667)</f>
        <v>42478.66667</v>
      </c>
      <c r="B578" s="1">
        <f>IFERROR(__xludf.DUMMYFUNCTION("""COMPUTED_VALUE"""),82.83)</f>
        <v>82.83</v>
      </c>
    </row>
    <row r="579">
      <c r="A579" s="3">
        <f>IFERROR(__xludf.DUMMYFUNCTION("""COMPUTED_VALUE"""),42479.66666666667)</f>
        <v>42479.66667</v>
      </c>
      <c r="B579" s="1">
        <f>IFERROR(__xludf.DUMMYFUNCTION("""COMPUTED_VALUE"""),83.28)</f>
        <v>83.28</v>
      </c>
    </row>
    <row r="580">
      <c r="A580" s="3">
        <f>IFERROR(__xludf.DUMMYFUNCTION("""COMPUTED_VALUE"""),42480.66666666667)</f>
        <v>42480.66667</v>
      </c>
      <c r="B580" s="1">
        <f>IFERROR(__xludf.DUMMYFUNCTION("""COMPUTED_VALUE"""),81.55)</f>
        <v>81.55</v>
      </c>
    </row>
    <row r="581">
      <c r="A581" s="3">
        <f>IFERROR(__xludf.DUMMYFUNCTION("""COMPUTED_VALUE"""),42481.66666666667)</f>
        <v>42481.66667</v>
      </c>
      <c r="B581" s="1">
        <f>IFERROR(__xludf.DUMMYFUNCTION("""COMPUTED_VALUE"""),80.8)</f>
        <v>80.8</v>
      </c>
    </row>
    <row r="582">
      <c r="A582" s="3">
        <f>IFERROR(__xludf.DUMMYFUNCTION("""COMPUTED_VALUE"""),42482.66666666667)</f>
        <v>42482.66667</v>
      </c>
      <c r="B582" s="1">
        <f>IFERROR(__xludf.DUMMYFUNCTION("""COMPUTED_VALUE"""),80.95)</f>
        <v>80.95</v>
      </c>
    </row>
    <row r="583">
      <c r="A583" s="3">
        <f>IFERROR(__xludf.DUMMYFUNCTION("""COMPUTED_VALUE"""),42485.66666666667)</f>
        <v>42485.66667</v>
      </c>
      <c r="B583" s="1">
        <f>IFERROR(__xludf.DUMMYFUNCTION("""COMPUTED_VALUE"""),81.41)</f>
        <v>81.41</v>
      </c>
    </row>
    <row r="584">
      <c r="A584" s="3">
        <f>IFERROR(__xludf.DUMMYFUNCTION("""COMPUTED_VALUE"""),42486.66666666667)</f>
        <v>42486.66667</v>
      </c>
      <c r="B584" s="1">
        <f>IFERROR(__xludf.DUMMYFUNCTION("""COMPUTED_VALUE"""),79.55)</f>
        <v>79.55</v>
      </c>
    </row>
    <row r="585">
      <c r="A585" s="3">
        <f>IFERROR(__xludf.DUMMYFUNCTION("""COMPUTED_VALUE"""),42487.66666666667)</f>
        <v>42487.66667</v>
      </c>
      <c r="B585" s="1">
        <f>IFERROR(__xludf.DUMMYFUNCTION("""COMPUTED_VALUE"""),79.89)</f>
        <v>79.89</v>
      </c>
    </row>
    <row r="586">
      <c r="A586" s="3">
        <f>IFERROR(__xludf.DUMMYFUNCTION("""COMPUTED_VALUE"""),42488.66666666667)</f>
        <v>42488.66667</v>
      </c>
      <c r="B586" s="1">
        <f>IFERROR(__xludf.DUMMYFUNCTION("""COMPUTED_VALUE"""),79.76)</f>
        <v>79.76</v>
      </c>
    </row>
    <row r="587">
      <c r="A587" s="3">
        <f>IFERROR(__xludf.DUMMYFUNCTION("""COMPUTED_VALUE"""),42489.66666666667)</f>
        <v>42489.66667</v>
      </c>
      <c r="B587" s="1">
        <f>IFERROR(__xludf.DUMMYFUNCTION("""COMPUTED_VALUE"""),80.12)</f>
        <v>80.12</v>
      </c>
    </row>
    <row r="588">
      <c r="A588" s="3">
        <f>IFERROR(__xludf.DUMMYFUNCTION("""COMPUTED_VALUE"""),42492.66666666667)</f>
        <v>42492.66667</v>
      </c>
      <c r="B588" s="1">
        <f>IFERROR(__xludf.DUMMYFUNCTION("""COMPUTED_VALUE"""),80.97)</f>
        <v>80.97</v>
      </c>
    </row>
    <row r="589">
      <c r="A589" s="3">
        <f>IFERROR(__xludf.DUMMYFUNCTION("""COMPUTED_VALUE"""),42493.66666666667)</f>
        <v>42493.66667</v>
      </c>
      <c r="B589" s="1">
        <f>IFERROR(__xludf.DUMMYFUNCTION("""COMPUTED_VALUE"""),81.1)</f>
        <v>81.1</v>
      </c>
    </row>
    <row r="590">
      <c r="A590" s="3">
        <f>IFERROR(__xludf.DUMMYFUNCTION("""COMPUTED_VALUE"""),42494.66666666667)</f>
        <v>42494.66667</v>
      </c>
      <c r="B590" s="1">
        <f>IFERROR(__xludf.DUMMYFUNCTION("""COMPUTED_VALUE"""),81.6)</f>
        <v>81.6</v>
      </c>
    </row>
    <row r="591">
      <c r="A591" s="3">
        <f>IFERROR(__xludf.DUMMYFUNCTION("""COMPUTED_VALUE"""),42495.66666666667)</f>
        <v>42495.66667</v>
      </c>
      <c r="B591" s="1">
        <f>IFERROR(__xludf.DUMMYFUNCTION("""COMPUTED_VALUE"""),81.3)</f>
        <v>81.3</v>
      </c>
    </row>
    <row r="592">
      <c r="A592" s="3">
        <f>IFERROR(__xludf.DUMMYFUNCTION("""COMPUTED_VALUE"""),42496.66666666667)</f>
        <v>42496.66667</v>
      </c>
      <c r="B592" s="1">
        <f>IFERROR(__xludf.DUMMYFUNCTION("""COMPUTED_VALUE"""),82.13)</f>
        <v>82.13</v>
      </c>
    </row>
    <row r="593">
      <c r="A593" s="3">
        <f>IFERROR(__xludf.DUMMYFUNCTION("""COMPUTED_VALUE"""),42499.66666666667)</f>
        <v>42499.66667</v>
      </c>
      <c r="B593" s="1">
        <f>IFERROR(__xludf.DUMMYFUNCTION("""COMPUTED_VALUE"""),82.12)</f>
        <v>82.12</v>
      </c>
    </row>
    <row r="594">
      <c r="A594" s="3">
        <f>IFERROR(__xludf.DUMMYFUNCTION("""COMPUTED_VALUE"""),42500.66666666667)</f>
        <v>42500.66667</v>
      </c>
      <c r="B594" s="1">
        <f>IFERROR(__xludf.DUMMYFUNCTION("""COMPUTED_VALUE"""),82.48)</f>
        <v>82.48</v>
      </c>
    </row>
    <row r="595">
      <c r="A595" s="3">
        <f>IFERROR(__xludf.DUMMYFUNCTION("""COMPUTED_VALUE"""),42501.66666666667)</f>
        <v>42501.66667</v>
      </c>
      <c r="B595" s="1">
        <f>IFERROR(__xludf.DUMMYFUNCTION("""COMPUTED_VALUE"""),82.15)</f>
        <v>82.15</v>
      </c>
    </row>
    <row r="596">
      <c r="A596" s="3">
        <f>IFERROR(__xludf.DUMMYFUNCTION("""COMPUTED_VALUE"""),42502.66666666667)</f>
        <v>42502.66667</v>
      </c>
      <c r="B596" s="1">
        <f>IFERROR(__xludf.DUMMYFUNCTION("""COMPUTED_VALUE"""),82.41)</f>
        <v>82.41</v>
      </c>
    </row>
    <row r="597">
      <c r="A597" s="3">
        <f>IFERROR(__xludf.DUMMYFUNCTION("""COMPUTED_VALUE"""),42503.66666666667)</f>
        <v>42503.66667</v>
      </c>
      <c r="B597" s="1">
        <f>IFERROR(__xludf.DUMMYFUNCTION("""COMPUTED_VALUE"""),81.23)</f>
        <v>81.23</v>
      </c>
    </row>
    <row r="598">
      <c r="A598" s="3">
        <f>IFERROR(__xludf.DUMMYFUNCTION("""COMPUTED_VALUE"""),42506.66666666667)</f>
        <v>42506.66667</v>
      </c>
      <c r="B598" s="1">
        <f>IFERROR(__xludf.DUMMYFUNCTION("""COMPUTED_VALUE"""),81.63)</f>
        <v>81.63</v>
      </c>
    </row>
    <row r="599">
      <c r="A599" s="3">
        <f>IFERROR(__xludf.DUMMYFUNCTION("""COMPUTED_VALUE"""),42507.66666666667)</f>
        <v>42507.66667</v>
      </c>
      <c r="B599" s="1">
        <f>IFERROR(__xludf.DUMMYFUNCTION("""COMPUTED_VALUE"""),80.62)</f>
        <v>80.62</v>
      </c>
    </row>
    <row r="600">
      <c r="A600" s="3">
        <f>IFERROR(__xludf.DUMMYFUNCTION("""COMPUTED_VALUE"""),42508.66666666667)</f>
        <v>42508.66667</v>
      </c>
      <c r="B600" s="1">
        <f>IFERROR(__xludf.DUMMYFUNCTION("""COMPUTED_VALUE"""),79.85)</f>
        <v>79.85</v>
      </c>
    </row>
    <row r="601">
      <c r="A601" s="3">
        <f>IFERROR(__xludf.DUMMYFUNCTION("""COMPUTED_VALUE"""),42509.66666666667)</f>
        <v>42509.66667</v>
      </c>
      <c r="B601" s="1">
        <f>IFERROR(__xludf.DUMMYFUNCTION("""COMPUTED_VALUE"""),80.19)</f>
        <v>80.19</v>
      </c>
    </row>
    <row r="602">
      <c r="A602" s="3">
        <f>IFERROR(__xludf.DUMMYFUNCTION("""COMPUTED_VALUE"""),42510.66666666667)</f>
        <v>42510.66667</v>
      </c>
      <c r="B602" s="1">
        <f>IFERROR(__xludf.DUMMYFUNCTION("""COMPUTED_VALUE"""),80.02)</f>
        <v>80.02</v>
      </c>
    </row>
    <row r="603">
      <c r="A603" s="3">
        <f>IFERROR(__xludf.DUMMYFUNCTION("""COMPUTED_VALUE"""),42513.66666666667)</f>
        <v>42513.66667</v>
      </c>
      <c r="B603" s="1">
        <f>IFERROR(__xludf.DUMMYFUNCTION("""COMPUTED_VALUE"""),80.2)</f>
        <v>80.2</v>
      </c>
    </row>
    <row r="604">
      <c r="A604" s="3">
        <f>IFERROR(__xludf.DUMMYFUNCTION("""COMPUTED_VALUE"""),42514.66666666667)</f>
        <v>42514.66667</v>
      </c>
      <c r="B604" s="1">
        <f>IFERROR(__xludf.DUMMYFUNCTION("""COMPUTED_VALUE"""),80.97)</f>
        <v>80.97</v>
      </c>
    </row>
    <row r="605">
      <c r="A605" s="3">
        <f>IFERROR(__xludf.DUMMYFUNCTION("""COMPUTED_VALUE"""),42515.66666666667)</f>
        <v>42515.66667</v>
      </c>
      <c r="B605" s="1">
        <f>IFERROR(__xludf.DUMMYFUNCTION("""COMPUTED_VALUE"""),81.48)</f>
        <v>81.48</v>
      </c>
    </row>
    <row r="606">
      <c r="A606" s="3">
        <f>IFERROR(__xludf.DUMMYFUNCTION("""COMPUTED_VALUE"""),42516.66666666667)</f>
        <v>42516.66667</v>
      </c>
      <c r="B606" s="1">
        <f>IFERROR(__xludf.DUMMYFUNCTION("""COMPUTED_VALUE"""),81.22)</f>
        <v>81.22</v>
      </c>
    </row>
    <row r="607">
      <c r="A607" s="3">
        <f>IFERROR(__xludf.DUMMYFUNCTION("""COMPUTED_VALUE"""),42517.66666666667)</f>
        <v>42517.66667</v>
      </c>
      <c r="B607" s="1">
        <f>IFERROR(__xludf.DUMMYFUNCTION("""COMPUTED_VALUE"""),81.43)</f>
        <v>81.43</v>
      </c>
    </row>
    <row r="608">
      <c r="A608" s="3">
        <f>IFERROR(__xludf.DUMMYFUNCTION("""COMPUTED_VALUE"""),42521.66666666667)</f>
        <v>42521.66667</v>
      </c>
      <c r="B608" s="1">
        <f>IFERROR(__xludf.DUMMYFUNCTION("""COMPUTED_VALUE"""),81.04)</f>
        <v>81.04</v>
      </c>
    </row>
    <row r="609">
      <c r="A609" s="3">
        <f>IFERROR(__xludf.DUMMYFUNCTION("""COMPUTED_VALUE"""),42522.66666666667)</f>
        <v>42522.66667</v>
      </c>
      <c r="B609" s="1">
        <f>IFERROR(__xludf.DUMMYFUNCTION("""COMPUTED_VALUE"""),81.79)</f>
        <v>81.79</v>
      </c>
    </row>
    <row r="610">
      <c r="A610" s="3">
        <f>IFERROR(__xludf.DUMMYFUNCTION("""COMPUTED_VALUE"""),42523.66666666667)</f>
        <v>42523.66667</v>
      </c>
      <c r="B610" s="1">
        <f>IFERROR(__xludf.DUMMYFUNCTION("""COMPUTED_VALUE"""),81.95)</f>
        <v>81.95</v>
      </c>
    </row>
    <row r="611">
      <c r="A611" s="3">
        <f>IFERROR(__xludf.DUMMYFUNCTION("""COMPUTED_VALUE"""),42524.66666666667)</f>
        <v>42524.66667</v>
      </c>
      <c r="B611" s="1">
        <f>IFERROR(__xludf.DUMMYFUNCTION("""COMPUTED_VALUE"""),82.47)</f>
        <v>82.47</v>
      </c>
    </row>
    <row r="612">
      <c r="A612" s="3">
        <f>IFERROR(__xludf.DUMMYFUNCTION("""COMPUTED_VALUE"""),42527.66666666667)</f>
        <v>42527.66667</v>
      </c>
      <c r="B612" s="1">
        <f>IFERROR(__xludf.DUMMYFUNCTION("""COMPUTED_VALUE"""),82.77)</f>
        <v>82.77</v>
      </c>
    </row>
    <row r="613">
      <c r="A613" s="3">
        <f>IFERROR(__xludf.DUMMYFUNCTION("""COMPUTED_VALUE"""),42528.66666666667)</f>
        <v>42528.66667</v>
      </c>
      <c r="B613" s="1">
        <f>IFERROR(__xludf.DUMMYFUNCTION("""COMPUTED_VALUE"""),82.32)</f>
        <v>82.32</v>
      </c>
    </row>
    <row r="614">
      <c r="A614" s="3">
        <f>IFERROR(__xludf.DUMMYFUNCTION("""COMPUTED_VALUE"""),42529.66666666667)</f>
        <v>42529.66667</v>
      </c>
      <c r="B614" s="1">
        <f>IFERROR(__xludf.DUMMYFUNCTION("""COMPUTED_VALUE"""),82.65)</f>
        <v>82.65</v>
      </c>
    </row>
    <row r="615">
      <c r="A615" s="3">
        <f>IFERROR(__xludf.DUMMYFUNCTION("""COMPUTED_VALUE"""),42530.66666666667)</f>
        <v>42530.66667</v>
      </c>
      <c r="B615" s="1">
        <f>IFERROR(__xludf.DUMMYFUNCTION("""COMPUTED_VALUE"""),83.17)</f>
        <v>83.17</v>
      </c>
    </row>
    <row r="616">
      <c r="A616" s="3">
        <f>IFERROR(__xludf.DUMMYFUNCTION("""COMPUTED_VALUE"""),42531.66666666667)</f>
        <v>42531.66667</v>
      </c>
      <c r="B616" s="1">
        <f>IFERROR(__xludf.DUMMYFUNCTION("""COMPUTED_VALUE"""),83.2)</f>
        <v>83.2</v>
      </c>
    </row>
    <row r="617">
      <c r="A617" s="3">
        <f>IFERROR(__xludf.DUMMYFUNCTION("""COMPUTED_VALUE"""),42534.66666666667)</f>
        <v>42534.66667</v>
      </c>
      <c r="B617" s="1">
        <f>IFERROR(__xludf.DUMMYFUNCTION("""COMPUTED_VALUE"""),82.57)</f>
        <v>82.57</v>
      </c>
    </row>
    <row r="618">
      <c r="A618" s="3">
        <f>IFERROR(__xludf.DUMMYFUNCTION("""COMPUTED_VALUE"""),42535.66666666667)</f>
        <v>42535.66667</v>
      </c>
      <c r="B618" s="1">
        <f>IFERROR(__xludf.DUMMYFUNCTION("""COMPUTED_VALUE"""),83.35)</f>
        <v>83.35</v>
      </c>
    </row>
    <row r="619">
      <c r="A619" s="3">
        <f>IFERROR(__xludf.DUMMYFUNCTION("""COMPUTED_VALUE"""),42536.66666666667)</f>
        <v>42536.66667</v>
      </c>
      <c r="B619" s="1">
        <f>IFERROR(__xludf.DUMMYFUNCTION("""COMPUTED_VALUE"""),82.95)</f>
        <v>82.95</v>
      </c>
    </row>
    <row r="620">
      <c r="A620" s="3">
        <f>IFERROR(__xludf.DUMMYFUNCTION("""COMPUTED_VALUE"""),42537.66666666667)</f>
        <v>42537.66667</v>
      </c>
      <c r="B620" s="1">
        <f>IFERROR(__xludf.DUMMYFUNCTION("""COMPUTED_VALUE"""),83.41)</f>
        <v>83.41</v>
      </c>
    </row>
    <row r="621">
      <c r="A621" s="3">
        <f>IFERROR(__xludf.DUMMYFUNCTION("""COMPUTED_VALUE"""),42538.66666666667)</f>
        <v>42538.66667</v>
      </c>
      <c r="B621" s="1">
        <f>IFERROR(__xludf.DUMMYFUNCTION("""COMPUTED_VALUE"""),83.13)</f>
        <v>83.13</v>
      </c>
    </row>
    <row r="622">
      <c r="A622" s="3">
        <f>IFERROR(__xludf.DUMMYFUNCTION("""COMPUTED_VALUE"""),42541.66666666667)</f>
        <v>42541.66667</v>
      </c>
      <c r="B622" s="1">
        <f>IFERROR(__xludf.DUMMYFUNCTION("""COMPUTED_VALUE"""),83.04)</f>
        <v>83.04</v>
      </c>
    </row>
    <row r="623">
      <c r="A623" s="3">
        <f>IFERROR(__xludf.DUMMYFUNCTION("""COMPUTED_VALUE"""),42542.66666666667)</f>
        <v>42542.66667</v>
      </c>
      <c r="B623" s="1">
        <f>IFERROR(__xludf.DUMMYFUNCTION("""COMPUTED_VALUE"""),83.41)</f>
        <v>83.41</v>
      </c>
    </row>
    <row r="624">
      <c r="A624" s="3">
        <f>IFERROR(__xludf.DUMMYFUNCTION("""COMPUTED_VALUE"""),42543.66666666667)</f>
        <v>42543.66667</v>
      </c>
      <c r="B624" s="1">
        <f>IFERROR(__xludf.DUMMYFUNCTION("""COMPUTED_VALUE"""),83.57)</f>
        <v>83.57</v>
      </c>
    </row>
    <row r="625">
      <c r="A625" s="3">
        <f>IFERROR(__xludf.DUMMYFUNCTION("""COMPUTED_VALUE"""),42544.66666666667)</f>
        <v>42544.66667</v>
      </c>
      <c r="B625" s="1">
        <f>IFERROR(__xludf.DUMMYFUNCTION("""COMPUTED_VALUE"""),84.21)</f>
        <v>84.21</v>
      </c>
    </row>
    <row r="626">
      <c r="A626" s="3">
        <f>IFERROR(__xludf.DUMMYFUNCTION("""COMPUTED_VALUE"""),42545.66666666667)</f>
        <v>42545.66667</v>
      </c>
      <c r="B626" s="1">
        <f>IFERROR(__xludf.DUMMYFUNCTION("""COMPUTED_VALUE"""),82.26)</f>
        <v>82.26</v>
      </c>
    </row>
    <row r="627">
      <c r="A627" s="3">
        <f>IFERROR(__xludf.DUMMYFUNCTION("""COMPUTED_VALUE"""),42548.66666666667)</f>
        <v>42548.66667</v>
      </c>
      <c r="B627" s="1">
        <f>IFERROR(__xludf.DUMMYFUNCTION("""COMPUTED_VALUE"""),81.23)</f>
        <v>81.23</v>
      </c>
    </row>
    <row r="628">
      <c r="A628" s="3">
        <f>IFERROR(__xludf.DUMMYFUNCTION("""COMPUTED_VALUE"""),42549.66666666667)</f>
        <v>42549.66667</v>
      </c>
      <c r="B628" s="1">
        <f>IFERROR(__xludf.DUMMYFUNCTION("""COMPUTED_VALUE"""),82.46)</f>
        <v>82.46</v>
      </c>
    </row>
    <row r="629">
      <c r="A629" s="3">
        <f>IFERROR(__xludf.DUMMYFUNCTION("""COMPUTED_VALUE"""),42550.66666666667)</f>
        <v>42550.66667</v>
      </c>
      <c r="B629" s="1">
        <f>IFERROR(__xludf.DUMMYFUNCTION("""COMPUTED_VALUE"""),83.91)</f>
        <v>83.91</v>
      </c>
    </row>
    <row r="630">
      <c r="A630" s="3">
        <f>IFERROR(__xludf.DUMMYFUNCTION("""COMPUTED_VALUE"""),42551.66666666667)</f>
        <v>42551.66667</v>
      </c>
      <c r="B630" s="1">
        <f>IFERROR(__xludf.DUMMYFUNCTION("""COMPUTED_VALUE"""),84.67)</f>
        <v>84.67</v>
      </c>
    </row>
    <row r="631">
      <c r="A631" s="3">
        <f>IFERROR(__xludf.DUMMYFUNCTION("""COMPUTED_VALUE"""),42552.66666666667)</f>
        <v>42552.66667</v>
      </c>
      <c r="B631" s="1">
        <f>IFERROR(__xludf.DUMMYFUNCTION("""COMPUTED_VALUE"""),84.78)</f>
        <v>84.78</v>
      </c>
    </row>
    <row r="632">
      <c r="A632" s="3">
        <f>IFERROR(__xludf.DUMMYFUNCTION("""COMPUTED_VALUE"""),42556.66666666667)</f>
        <v>42556.66667</v>
      </c>
      <c r="B632" s="1">
        <f>IFERROR(__xludf.DUMMYFUNCTION("""COMPUTED_VALUE"""),85.44)</f>
        <v>85.44</v>
      </c>
    </row>
    <row r="633">
      <c r="A633" s="3">
        <f>IFERROR(__xludf.DUMMYFUNCTION("""COMPUTED_VALUE"""),42557.66666666667)</f>
        <v>42557.66667</v>
      </c>
      <c r="B633" s="1">
        <f>IFERROR(__xludf.DUMMYFUNCTION("""COMPUTED_VALUE"""),85.03)</f>
        <v>85.03</v>
      </c>
    </row>
    <row r="634">
      <c r="A634" s="3">
        <f>IFERROR(__xludf.DUMMYFUNCTION("""COMPUTED_VALUE"""),42558.66666666667)</f>
        <v>42558.66667</v>
      </c>
      <c r="B634" s="1">
        <f>IFERROR(__xludf.DUMMYFUNCTION("""COMPUTED_VALUE"""),84.83)</f>
        <v>84.83</v>
      </c>
    </row>
    <row r="635">
      <c r="A635" s="3">
        <f>IFERROR(__xludf.DUMMYFUNCTION("""COMPUTED_VALUE"""),42559.66666666667)</f>
        <v>42559.66667</v>
      </c>
      <c r="B635" s="1">
        <f>IFERROR(__xludf.DUMMYFUNCTION("""COMPUTED_VALUE"""),85.77)</f>
        <v>85.77</v>
      </c>
    </row>
    <row r="636">
      <c r="A636" s="3">
        <f>IFERROR(__xludf.DUMMYFUNCTION("""COMPUTED_VALUE"""),42562.66666666667)</f>
        <v>42562.66667</v>
      </c>
      <c r="B636" s="1">
        <f>IFERROR(__xludf.DUMMYFUNCTION("""COMPUTED_VALUE"""),85.75)</f>
        <v>85.75</v>
      </c>
    </row>
    <row r="637">
      <c r="A637" s="3">
        <f>IFERROR(__xludf.DUMMYFUNCTION("""COMPUTED_VALUE"""),42563.66666666667)</f>
        <v>42563.66667</v>
      </c>
      <c r="B637" s="1">
        <f>IFERROR(__xludf.DUMMYFUNCTION("""COMPUTED_VALUE"""),85.75)</f>
        <v>85.75</v>
      </c>
    </row>
    <row r="638">
      <c r="A638" s="3">
        <f>IFERROR(__xludf.DUMMYFUNCTION("""COMPUTED_VALUE"""),42564.66666666667)</f>
        <v>42564.66667</v>
      </c>
      <c r="B638" s="1">
        <f>IFERROR(__xludf.DUMMYFUNCTION("""COMPUTED_VALUE"""),85.89)</f>
        <v>85.89</v>
      </c>
    </row>
    <row r="639">
      <c r="A639" s="3">
        <f>IFERROR(__xludf.DUMMYFUNCTION("""COMPUTED_VALUE"""),42565.66666666667)</f>
        <v>42565.66667</v>
      </c>
      <c r="B639" s="1">
        <f>IFERROR(__xludf.DUMMYFUNCTION("""COMPUTED_VALUE"""),85.87)</f>
        <v>85.87</v>
      </c>
    </row>
    <row r="640">
      <c r="A640" s="3">
        <f>IFERROR(__xludf.DUMMYFUNCTION("""COMPUTED_VALUE"""),42566.66666666667)</f>
        <v>42566.66667</v>
      </c>
      <c r="B640" s="1">
        <f>IFERROR(__xludf.DUMMYFUNCTION("""COMPUTED_VALUE"""),86.01)</f>
        <v>86.01</v>
      </c>
    </row>
    <row r="641">
      <c r="A641" s="3">
        <f>IFERROR(__xludf.DUMMYFUNCTION("""COMPUTED_VALUE"""),42569.66666666667)</f>
        <v>42569.66667</v>
      </c>
      <c r="B641" s="1">
        <f>IFERROR(__xludf.DUMMYFUNCTION("""COMPUTED_VALUE"""),85.93)</f>
        <v>85.93</v>
      </c>
    </row>
    <row r="642">
      <c r="A642" s="3">
        <f>IFERROR(__xludf.DUMMYFUNCTION("""COMPUTED_VALUE"""),42570.66666666667)</f>
        <v>42570.66667</v>
      </c>
      <c r="B642" s="1">
        <f>IFERROR(__xludf.DUMMYFUNCTION("""COMPUTED_VALUE"""),86.17)</f>
        <v>86.17</v>
      </c>
    </row>
    <row r="643">
      <c r="A643" s="3">
        <f>IFERROR(__xludf.DUMMYFUNCTION("""COMPUTED_VALUE"""),42571.66666666667)</f>
        <v>42571.66667</v>
      </c>
      <c r="B643" s="1">
        <f>IFERROR(__xludf.DUMMYFUNCTION("""COMPUTED_VALUE"""),85.32)</f>
        <v>85.32</v>
      </c>
    </row>
    <row r="644">
      <c r="A644" s="3">
        <f>IFERROR(__xludf.DUMMYFUNCTION("""COMPUTED_VALUE"""),42572.66666666667)</f>
        <v>42572.66667</v>
      </c>
      <c r="B644" s="1">
        <f>IFERROR(__xludf.DUMMYFUNCTION("""COMPUTED_VALUE"""),85.26)</f>
        <v>85.26</v>
      </c>
    </row>
    <row r="645">
      <c r="A645" s="3">
        <f>IFERROR(__xludf.DUMMYFUNCTION("""COMPUTED_VALUE"""),42573.66666666667)</f>
        <v>42573.66667</v>
      </c>
      <c r="B645" s="1">
        <f>IFERROR(__xludf.DUMMYFUNCTION("""COMPUTED_VALUE"""),85.72)</f>
        <v>85.72</v>
      </c>
    </row>
    <row r="646">
      <c r="A646" s="3">
        <f>IFERROR(__xludf.DUMMYFUNCTION("""COMPUTED_VALUE"""),42576.66666666667)</f>
        <v>42576.66667</v>
      </c>
      <c r="B646" s="1">
        <f>IFERROR(__xludf.DUMMYFUNCTION("""COMPUTED_VALUE"""),85.8)</f>
        <v>85.8</v>
      </c>
    </row>
    <row r="647">
      <c r="A647" s="3">
        <f>IFERROR(__xludf.DUMMYFUNCTION("""COMPUTED_VALUE"""),42577.66666666667)</f>
        <v>42577.66667</v>
      </c>
      <c r="B647" s="1">
        <f>IFERROR(__xludf.DUMMYFUNCTION("""COMPUTED_VALUE"""),85.27)</f>
        <v>85.27</v>
      </c>
    </row>
    <row r="648">
      <c r="A648" s="3">
        <f>IFERROR(__xludf.DUMMYFUNCTION("""COMPUTED_VALUE"""),42578.66666666667)</f>
        <v>42578.66667</v>
      </c>
      <c r="B648" s="1">
        <f>IFERROR(__xludf.DUMMYFUNCTION("""COMPUTED_VALUE"""),84.46)</f>
        <v>84.46</v>
      </c>
    </row>
    <row r="649">
      <c r="A649" s="3">
        <f>IFERROR(__xludf.DUMMYFUNCTION("""COMPUTED_VALUE"""),42579.66666666667)</f>
        <v>42579.66667</v>
      </c>
      <c r="B649" s="1">
        <f>IFERROR(__xludf.DUMMYFUNCTION("""COMPUTED_VALUE"""),84.81)</f>
        <v>84.81</v>
      </c>
    </row>
    <row r="650">
      <c r="A650" s="3">
        <f>IFERROR(__xludf.DUMMYFUNCTION("""COMPUTED_VALUE"""),42580.66666666667)</f>
        <v>42580.66667</v>
      </c>
      <c r="B650" s="1">
        <f>IFERROR(__xludf.DUMMYFUNCTION("""COMPUTED_VALUE"""),85.59)</f>
        <v>85.59</v>
      </c>
    </row>
    <row r="651">
      <c r="A651" s="3">
        <f>IFERROR(__xludf.DUMMYFUNCTION("""COMPUTED_VALUE"""),42583.66666666667)</f>
        <v>42583.66667</v>
      </c>
      <c r="B651" s="1">
        <f>IFERROR(__xludf.DUMMYFUNCTION("""COMPUTED_VALUE"""),86.41)</f>
        <v>86.41</v>
      </c>
    </row>
    <row r="652">
      <c r="A652" s="3">
        <f>IFERROR(__xludf.DUMMYFUNCTION("""COMPUTED_VALUE"""),42584.66666666667)</f>
        <v>42584.66667</v>
      </c>
      <c r="B652" s="1">
        <f>IFERROR(__xludf.DUMMYFUNCTION("""COMPUTED_VALUE"""),86.76)</f>
        <v>86.76</v>
      </c>
    </row>
    <row r="653">
      <c r="A653" s="3">
        <f>IFERROR(__xludf.DUMMYFUNCTION("""COMPUTED_VALUE"""),42585.66666666667)</f>
        <v>42585.66667</v>
      </c>
      <c r="B653" s="1">
        <f>IFERROR(__xludf.DUMMYFUNCTION("""COMPUTED_VALUE"""),85.97)</f>
        <v>85.97</v>
      </c>
    </row>
    <row r="654">
      <c r="A654" s="3">
        <f>IFERROR(__xludf.DUMMYFUNCTION("""COMPUTED_VALUE"""),42586.66666666667)</f>
        <v>42586.66667</v>
      </c>
      <c r="B654" s="1">
        <f>IFERROR(__xludf.DUMMYFUNCTION("""COMPUTED_VALUE"""),86.05)</f>
        <v>86.05</v>
      </c>
    </row>
    <row r="655">
      <c r="A655" s="3">
        <f>IFERROR(__xludf.DUMMYFUNCTION("""COMPUTED_VALUE"""),42587.66666666667)</f>
        <v>42587.66667</v>
      </c>
      <c r="B655" s="1">
        <f>IFERROR(__xludf.DUMMYFUNCTION("""COMPUTED_VALUE"""),85.78)</f>
        <v>85.78</v>
      </c>
    </row>
    <row r="656">
      <c r="A656" s="3">
        <f>IFERROR(__xludf.DUMMYFUNCTION("""COMPUTED_VALUE"""),42590.66666666667)</f>
        <v>42590.66667</v>
      </c>
      <c r="B656" s="1">
        <f>IFERROR(__xludf.DUMMYFUNCTION("""COMPUTED_VALUE"""),85.76)</f>
        <v>85.76</v>
      </c>
    </row>
    <row r="657">
      <c r="A657" s="3">
        <f>IFERROR(__xludf.DUMMYFUNCTION("""COMPUTED_VALUE"""),42591.66666666667)</f>
        <v>42591.66667</v>
      </c>
      <c r="B657" s="1">
        <f>IFERROR(__xludf.DUMMYFUNCTION("""COMPUTED_VALUE"""),85.99)</f>
        <v>85.99</v>
      </c>
    </row>
    <row r="658">
      <c r="A658" s="3">
        <f>IFERROR(__xludf.DUMMYFUNCTION("""COMPUTED_VALUE"""),42592.66666666667)</f>
        <v>42592.66667</v>
      </c>
      <c r="B658" s="1">
        <f>IFERROR(__xludf.DUMMYFUNCTION("""COMPUTED_VALUE"""),86.31)</f>
        <v>86.31</v>
      </c>
    </row>
    <row r="659">
      <c r="A659" s="3">
        <f>IFERROR(__xludf.DUMMYFUNCTION("""COMPUTED_VALUE"""),42593.66666666667)</f>
        <v>42593.66667</v>
      </c>
      <c r="B659" s="1">
        <f>IFERROR(__xludf.DUMMYFUNCTION("""COMPUTED_VALUE"""),86.73)</f>
        <v>86.73</v>
      </c>
    </row>
    <row r="660">
      <c r="A660" s="3">
        <f>IFERROR(__xludf.DUMMYFUNCTION("""COMPUTED_VALUE"""),42594.66666666667)</f>
        <v>42594.66667</v>
      </c>
      <c r="B660" s="1">
        <f>IFERROR(__xludf.DUMMYFUNCTION("""COMPUTED_VALUE"""),87.04)</f>
        <v>87.04</v>
      </c>
    </row>
    <row r="661">
      <c r="A661" s="3">
        <f>IFERROR(__xludf.DUMMYFUNCTION("""COMPUTED_VALUE"""),42597.66666666667)</f>
        <v>42597.66667</v>
      </c>
      <c r="B661" s="1">
        <f>IFERROR(__xludf.DUMMYFUNCTION("""COMPUTED_VALUE"""),87.02)</f>
        <v>87.02</v>
      </c>
    </row>
    <row r="662">
      <c r="A662" s="3">
        <f>IFERROR(__xludf.DUMMYFUNCTION("""COMPUTED_VALUE"""),42598.66666666667)</f>
        <v>42598.66667</v>
      </c>
      <c r="B662" s="1">
        <f>IFERROR(__xludf.DUMMYFUNCTION("""COMPUTED_VALUE"""),86.58)</f>
        <v>86.58</v>
      </c>
    </row>
    <row r="663">
      <c r="A663" s="3">
        <f>IFERROR(__xludf.DUMMYFUNCTION("""COMPUTED_VALUE"""),42599.66666666667)</f>
        <v>42599.66667</v>
      </c>
      <c r="B663" s="1">
        <f>IFERROR(__xludf.DUMMYFUNCTION("""COMPUTED_VALUE"""),86.96)</f>
        <v>86.96</v>
      </c>
    </row>
    <row r="664">
      <c r="A664" s="3">
        <f>IFERROR(__xludf.DUMMYFUNCTION("""COMPUTED_VALUE"""),42600.66666666667)</f>
        <v>42600.66667</v>
      </c>
      <c r="B664" s="1">
        <f>IFERROR(__xludf.DUMMYFUNCTION("""COMPUTED_VALUE"""),87.44)</f>
        <v>87.44</v>
      </c>
    </row>
    <row r="665">
      <c r="A665" s="3">
        <f>IFERROR(__xludf.DUMMYFUNCTION("""COMPUTED_VALUE"""),42601.66666666667)</f>
        <v>42601.66667</v>
      </c>
      <c r="B665" s="1">
        <f>IFERROR(__xludf.DUMMYFUNCTION("""COMPUTED_VALUE"""),87.31)</f>
        <v>87.31</v>
      </c>
    </row>
    <row r="666">
      <c r="A666" s="3">
        <f>IFERROR(__xludf.DUMMYFUNCTION("""COMPUTED_VALUE"""),42604.66666666667)</f>
        <v>42604.66667</v>
      </c>
      <c r="B666" s="1">
        <f>IFERROR(__xludf.DUMMYFUNCTION("""COMPUTED_VALUE"""),86.85)</f>
        <v>86.85</v>
      </c>
    </row>
    <row r="667">
      <c r="A667" s="3">
        <f>IFERROR(__xludf.DUMMYFUNCTION("""COMPUTED_VALUE"""),42605.66666666667)</f>
        <v>42605.66667</v>
      </c>
      <c r="B667" s="1">
        <f>IFERROR(__xludf.DUMMYFUNCTION("""COMPUTED_VALUE"""),87.4)</f>
        <v>87.4</v>
      </c>
    </row>
    <row r="668">
      <c r="A668" s="3">
        <f>IFERROR(__xludf.DUMMYFUNCTION("""COMPUTED_VALUE"""),42606.66666666667)</f>
        <v>42606.66667</v>
      </c>
      <c r="B668" s="1">
        <f>IFERROR(__xludf.DUMMYFUNCTION("""COMPUTED_VALUE"""),87.31)</f>
        <v>87.31</v>
      </c>
    </row>
    <row r="669">
      <c r="A669" s="3">
        <f>IFERROR(__xludf.DUMMYFUNCTION("""COMPUTED_VALUE"""),42607.66666666667)</f>
        <v>42607.66667</v>
      </c>
      <c r="B669" s="1">
        <f>IFERROR(__xludf.DUMMYFUNCTION("""COMPUTED_VALUE"""),87.9)</f>
        <v>87.9</v>
      </c>
    </row>
    <row r="670">
      <c r="A670" s="3">
        <f>IFERROR(__xludf.DUMMYFUNCTION("""COMPUTED_VALUE"""),42608.66666666667)</f>
        <v>42608.66667</v>
      </c>
      <c r="B670" s="1">
        <f>IFERROR(__xludf.DUMMYFUNCTION("""COMPUTED_VALUE"""),87.58)</f>
        <v>87.58</v>
      </c>
    </row>
    <row r="671">
      <c r="A671" s="3">
        <f>IFERROR(__xludf.DUMMYFUNCTION("""COMPUTED_VALUE"""),42611.66666666667)</f>
        <v>42611.66667</v>
      </c>
      <c r="B671" s="1">
        <f>IFERROR(__xludf.DUMMYFUNCTION("""COMPUTED_VALUE"""),88.3)</f>
        <v>88.3</v>
      </c>
    </row>
    <row r="672">
      <c r="A672" s="3">
        <f>IFERROR(__xludf.DUMMYFUNCTION("""COMPUTED_VALUE"""),42612.66666666667)</f>
        <v>42612.66667</v>
      </c>
      <c r="B672" s="1">
        <f>IFERROR(__xludf.DUMMYFUNCTION("""COMPUTED_VALUE"""),87.54)</f>
        <v>87.54</v>
      </c>
    </row>
    <row r="673">
      <c r="A673" s="3">
        <f>IFERROR(__xludf.DUMMYFUNCTION("""COMPUTED_VALUE"""),42613.66666666667)</f>
        <v>42613.66667</v>
      </c>
      <c r="B673" s="1">
        <f>IFERROR(__xludf.DUMMYFUNCTION("""COMPUTED_VALUE"""),87.31)</f>
        <v>87.31</v>
      </c>
    </row>
    <row r="674">
      <c r="A674" s="3">
        <f>IFERROR(__xludf.DUMMYFUNCTION("""COMPUTED_VALUE"""),42614.66666666667)</f>
        <v>42614.66667</v>
      </c>
      <c r="B674" s="1">
        <f>IFERROR(__xludf.DUMMYFUNCTION("""COMPUTED_VALUE"""),88.31)</f>
        <v>88.31</v>
      </c>
    </row>
    <row r="675">
      <c r="A675" s="3">
        <f>IFERROR(__xludf.DUMMYFUNCTION("""COMPUTED_VALUE"""),42615.66666666667)</f>
        <v>42615.66667</v>
      </c>
      <c r="B675" s="1">
        <f>IFERROR(__xludf.DUMMYFUNCTION("""COMPUTED_VALUE"""),88.2)</f>
        <v>88.2</v>
      </c>
    </row>
    <row r="676">
      <c r="A676" s="3">
        <f>IFERROR(__xludf.DUMMYFUNCTION("""COMPUTED_VALUE"""),42619.66666666667)</f>
        <v>42619.66667</v>
      </c>
      <c r="B676" s="1">
        <f>IFERROR(__xludf.DUMMYFUNCTION("""COMPUTED_VALUE"""),88.64)</f>
        <v>88.64</v>
      </c>
    </row>
    <row r="677">
      <c r="A677" s="3">
        <f>IFERROR(__xludf.DUMMYFUNCTION("""COMPUTED_VALUE"""),42620.66666666667)</f>
        <v>42620.66667</v>
      </c>
      <c r="B677" s="1">
        <f>IFERROR(__xludf.DUMMYFUNCTION("""COMPUTED_VALUE"""),87.95)</f>
        <v>87.95</v>
      </c>
    </row>
    <row r="678">
      <c r="A678" s="3">
        <f>IFERROR(__xludf.DUMMYFUNCTION("""COMPUTED_VALUE"""),42621.66666666667)</f>
        <v>42621.66667</v>
      </c>
      <c r="B678" s="1">
        <f>IFERROR(__xludf.DUMMYFUNCTION("""COMPUTED_VALUE"""),87.78)</f>
        <v>87.78</v>
      </c>
    </row>
    <row r="679">
      <c r="A679" s="3">
        <f>IFERROR(__xludf.DUMMYFUNCTION("""COMPUTED_VALUE"""),42622.66666666667)</f>
        <v>42622.66667</v>
      </c>
      <c r="B679" s="1">
        <f>IFERROR(__xludf.DUMMYFUNCTION("""COMPUTED_VALUE"""),86.24)</f>
        <v>86.24</v>
      </c>
    </row>
    <row r="680">
      <c r="A680" s="3">
        <f>IFERROR(__xludf.DUMMYFUNCTION("""COMPUTED_VALUE"""),42625.66666666667)</f>
        <v>42625.66667</v>
      </c>
      <c r="B680" s="1">
        <f>IFERROR(__xludf.DUMMYFUNCTION("""COMPUTED_VALUE"""),88.25)</f>
        <v>88.25</v>
      </c>
    </row>
    <row r="681">
      <c r="A681" s="3">
        <f>IFERROR(__xludf.DUMMYFUNCTION("""COMPUTED_VALUE"""),42626.66666666667)</f>
        <v>42626.66667</v>
      </c>
      <c r="B681" s="1">
        <f>IFERROR(__xludf.DUMMYFUNCTION("""COMPUTED_VALUE"""),87.05)</f>
        <v>87.05</v>
      </c>
    </row>
    <row r="682">
      <c r="A682" s="3">
        <f>IFERROR(__xludf.DUMMYFUNCTION("""COMPUTED_VALUE"""),42627.66666666667)</f>
        <v>42627.66667</v>
      </c>
      <c r="B682" s="1">
        <f>IFERROR(__xludf.DUMMYFUNCTION("""COMPUTED_VALUE"""),87.01)</f>
        <v>87.01</v>
      </c>
    </row>
    <row r="683">
      <c r="A683" s="3">
        <f>IFERROR(__xludf.DUMMYFUNCTION("""COMPUTED_VALUE"""),42628.66666666667)</f>
        <v>42628.66667</v>
      </c>
      <c r="B683" s="1">
        <f>IFERROR(__xludf.DUMMYFUNCTION("""COMPUTED_VALUE"""),88.06)</f>
        <v>88.06</v>
      </c>
    </row>
    <row r="684">
      <c r="A684" s="3">
        <f>IFERROR(__xludf.DUMMYFUNCTION("""COMPUTED_VALUE"""),42629.66666666667)</f>
        <v>42629.66667</v>
      </c>
      <c r="B684" s="1">
        <f>IFERROR(__xludf.DUMMYFUNCTION("""COMPUTED_VALUE"""),88.05)</f>
        <v>88.05</v>
      </c>
    </row>
    <row r="685">
      <c r="A685" s="3">
        <f>IFERROR(__xludf.DUMMYFUNCTION("""COMPUTED_VALUE"""),42632.66666666667)</f>
        <v>42632.66667</v>
      </c>
      <c r="B685" s="1">
        <f>IFERROR(__xludf.DUMMYFUNCTION("""COMPUTED_VALUE"""),88.37)</f>
        <v>88.37</v>
      </c>
    </row>
    <row r="686">
      <c r="A686" s="3">
        <f>IFERROR(__xludf.DUMMYFUNCTION("""COMPUTED_VALUE"""),42633.66666666667)</f>
        <v>42633.66667</v>
      </c>
      <c r="B686" s="1">
        <f>IFERROR(__xludf.DUMMYFUNCTION("""COMPUTED_VALUE"""),88.58)</f>
        <v>88.58</v>
      </c>
    </row>
    <row r="687">
      <c r="A687" s="3">
        <f>IFERROR(__xludf.DUMMYFUNCTION("""COMPUTED_VALUE"""),42634.66666666667)</f>
        <v>42634.66667</v>
      </c>
      <c r="B687" s="1">
        <f>IFERROR(__xludf.DUMMYFUNCTION("""COMPUTED_VALUE"""),87.8)</f>
        <v>87.8</v>
      </c>
    </row>
    <row r="688">
      <c r="A688" s="3">
        <f>IFERROR(__xludf.DUMMYFUNCTION("""COMPUTED_VALUE"""),42635.66666666667)</f>
        <v>42635.66667</v>
      </c>
      <c r="B688" s="1">
        <f>IFERROR(__xludf.DUMMYFUNCTION("""COMPUTED_VALUE"""),88.99)</f>
        <v>88.99</v>
      </c>
    </row>
    <row r="689">
      <c r="A689" s="3">
        <f>IFERROR(__xludf.DUMMYFUNCTION("""COMPUTED_VALUE"""),42636.66666666667)</f>
        <v>42636.66667</v>
      </c>
      <c r="B689" s="1">
        <f>IFERROR(__xludf.DUMMYFUNCTION("""COMPUTED_VALUE"""),87.76)</f>
        <v>87.76</v>
      </c>
    </row>
    <row r="690">
      <c r="A690" s="3">
        <f>IFERROR(__xludf.DUMMYFUNCTION("""COMPUTED_VALUE"""),42639.66666666667)</f>
        <v>42639.66667</v>
      </c>
      <c r="B690" s="1">
        <f>IFERROR(__xludf.DUMMYFUNCTION("""COMPUTED_VALUE"""),87.85)</f>
        <v>87.85</v>
      </c>
    </row>
    <row r="691">
      <c r="A691" s="3">
        <f>IFERROR(__xludf.DUMMYFUNCTION("""COMPUTED_VALUE"""),42640.66666666667)</f>
        <v>42640.66667</v>
      </c>
      <c r="B691" s="1">
        <f>IFERROR(__xludf.DUMMYFUNCTION("""COMPUTED_VALUE"""),88.36)</f>
        <v>88.36</v>
      </c>
    </row>
    <row r="692">
      <c r="A692" s="3">
        <f>IFERROR(__xludf.DUMMYFUNCTION("""COMPUTED_VALUE"""),42641.66666666667)</f>
        <v>42641.66667</v>
      </c>
      <c r="B692" s="1">
        <f>IFERROR(__xludf.DUMMYFUNCTION("""COMPUTED_VALUE"""),89.46)</f>
        <v>89.46</v>
      </c>
    </row>
    <row r="693">
      <c r="A693" s="3">
        <f>IFERROR(__xludf.DUMMYFUNCTION("""COMPUTED_VALUE"""),42642.66666666667)</f>
        <v>42642.66667</v>
      </c>
      <c r="B693" s="1">
        <f>IFERROR(__xludf.DUMMYFUNCTION("""COMPUTED_VALUE"""),88.23)</f>
        <v>88.23</v>
      </c>
    </row>
    <row r="694">
      <c r="A694" s="3">
        <f>IFERROR(__xludf.DUMMYFUNCTION("""COMPUTED_VALUE"""),42643.66666666667)</f>
        <v>42643.66667</v>
      </c>
      <c r="B694" s="1">
        <f>IFERROR(__xludf.DUMMYFUNCTION("""COMPUTED_VALUE"""),89.75)</f>
        <v>89.75</v>
      </c>
    </row>
    <row r="695">
      <c r="A695" s="3">
        <f>IFERROR(__xludf.DUMMYFUNCTION("""COMPUTED_VALUE"""),42646.66666666667)</f>
        <v>42646.66667</v>
      </c>
      <c r="B695" s="1">
        <f>IFERROR(__xludf.DUMMYFUNCTION("""COMPUTED_VALUE"""),88.66)</f>
        <v>88.66</v>
      </c>
    </row>
    <row r="696">
      <c r="A696" s="3">
        <f>IFERROR(__xludf.DUMMYFUNCTION("""COMPUTED_VALUE"""),42647.66666666667)</f>
        <v>42647.66667</v>
      </c>
      <c r="B696" s="1">
        <f>IFERROR(__xludf.DUMMYFUNCTION("""COMPUTED_VALUE"""),88.35)</f>
        <v>88.35</v>
      </c>
    </row>
    <row r="697">
      <c r="A697" s="3">
        <f>IFERROR(__xludf.DUMMYFUNCTION("""COMPUTED_VALUE"""),42648.66666666667)</f>
        <v>42648.66667</v>
      </c>
      <c r="B697" s="1">
        <f>IFERROR(__xludf.DUMMYFUNCTION("""COMPUTED_VALUE"""),88.85)</f>
        <v>88.85</v>
      </c>
    </row>
    <row r="698">
      <c r="A698" s="3">
        <f>IFERROR(__xludf.DUMMYFUNCTION("""COMPUTED_VALUE"""),42649.66666666667)</f>
        <v>42649.66667</v>
      </c>
      <c r="B698" s="1">
        <f>IFERROR(__xludf.DUMMYFUNCTION("""COMPUTED_VALUE"""),89.22)</f>
        <v>89.22</v>
      </c>
    </row>
    <row r="699">
      <c r="A699" s="3">
        <f>IFERROR(__xludf.DUMMYFUNCTION("""COMPUTED_VALUE"""),42650.66666666667)</f>
        <v>42650.66667</v>
      </c>
      <c r="B699" s="1">
        <f>IFERROR(__xludf.DUMMYFUNCTION("""COMPUTED_VALUE"""),90.0)</f>
        <v>90</v>
      </c>
    </row>
    <row r="700">
      <c r="A700" s="3">
        <f>IFERROR(__xludf.DUMMYFUNCTION("""COMPUTED_VALUE"""),42653.66666666667)</f>
        <v>42653.66667</v>
      </c>
      <c r="B700" s="1">
        <f>IFERROR(__xludf.DUMMYFUNCTION("""COMPUTED_VALUE"""),89.06)</f>
        <v>89.06</v>
      </c>
    </row>
    <row r="701">
      <c r="A701" s="3">
        <f>IFERROR(__xludf.DUMMYFUNCTION("""COMPUTED_VALUE"""),42654.66666666667)</f>
        <v>42654.66667</v>
      </c>
      <c r="B701" s="1">
        <f>IFERROR(__xludf.DUMMYFUNCTION("""COMPUTED_VALUE"""),88.54)</f>
        <v>88.54</v>
      </c>
    </row>
    <row r="702">
      <c r="A702" s="3">
        <f>IFERROR(__xludf.DUMMYFUNCTION("""COMPUTED_VALUE"""),42655.66666666667)</f>
        <v>42655.66667</v>
      </c>
      <c r="B702" s="1">
        <f>IFERROR(__xludf.DUMMYFUNCTION("""COMPUTED_VALUE"""),88.57)</f>
        <v>88.57</v>
      </c>
    </row>
    <row r="703">
      <c r="A703" s="3">
        <f>IFERROR(__xludf.DUMMYFUNCTION("""COMPUTED_VALUE"""),42656.66666666667)</f>
        <v>42656.66667</v>
      </c>
      <c r="B703" s="1">
        <f>IFERROR(__xludf.DUMMYFUNCTION("""COMPUTED_VALUE"""),88.24)</f>
        <v>88.24</v>
      </c>
    </row>
    <row r="704">
      <c r="A704" s="3">
        <f>IFERROR(__xludf.DUMMYFUNCTION("""COMPUTED_VALUE"""),42657.66666666667)</f>
        <v>42657.66667</v>
      </c>
      <c r="B704" s="1">
        <f>IFERROR(__xludf.DUMMYFUNCTION("""COMPUTED_VALUE"""),88.43)</f>
        <v>88.43</v>
      </c>
    </row>
    <row r="705">
      <c r="A705" s="3">
        <f>IFERROR(__xludf.DUMMYFUNCTION("""COMPUTED_VALUE"""),42660.66666666667)</f>
        <v>42660.66667</v>
      </c>
      <c r="B705" s="1">
        <f>IFERROR(__xludf.DUMMYFUNCTION("""COMPUTED_VALUE"""),87.83)</f>
        <v>87.83</v>
      </c>
    </row>
    <row r="706">
      <c r="A706" s="3">
        <f>IFERROR(__xludf.DUMMYFUNCTION("""COMPUTED_VALUE"""),42661.66666666667)</f>
        <v>42661.66667</v>
      </c>
      <c r="B706" s="1">
        <f>IFERROR(__xludf.DUMMYFUNCTION("""COMPUTED_VALUE"""),87.45)</f>
        <v>87.45</v>
      </c>
    </row>
    <row r="707">
      <c r="A707" s="3">
        <f>IFERROR(__xludf.DUMMYFUNCTION("""COMPUTED_VALUE"""),42662.66666666667)</f>
        <v>42662.66667</v>
      </c>
      <c r="B707" s="1">
        <f>IFERROR(__xludf.DUMMYFUNCTION("""COMPUTED_VALUE"""),85.54)</f>
        <v>85.54</v>
      </c>
    </row>
    <row r="708">
      <c r="A708" s="3">
        <f>IFERROR(__xludf.DUMMYFUNCTION("""COMPUTED_VALUE"""),42663.66666666667)</f>
        <v>42663.66667</v>
      </c>
      <c r="B708" s="1">
        <f>IFERROR(__xludf.DUMMYFUNCTION("""COMPUTED_VALUE"""),84.93)</f>
        <v>84.93</v>
      </c>
    </row>
    <row r="709">
      <c r="A709" s="3">
        <f>IFERROR(__xludf.DUMMYFUNCTION("""COMPUTED_VALUE"""),42664.66666666667)</f>
        <v>42664.66667</v>
      </c>
      <c r="B709" s="1">
        <f>IFERROR(__xludf.DUMMYFUNCTION("""COMPUTED_VALUE"""),84.33)</f>
        <v>84.33</v>
      </c>
    </row>
    <row r="710">
      <c r="A710" s="3">
        <f>IFERROR(__xludf.DUMMYFUNCTION("""COMPUTED_VALUE"""),42667.66666666667)</f>
        <v>42667.66667</v>
      </c>
      <c r="B710" s="1">
        <f>IFERROR(__xludf.DUMMYFUNCTION("""COMPUTED_VALUE"""),84.1)</f>
        <v>84.1</v>
      </c>
    </row>
    <row r="711">
      <c r="A711" s="3">
        <f>IFERROR(__xludf.DUMMYFUNCTION("""COMPUTED_VALUE"""),42668.66666666667)</f>
        <v>42668.66667</v>
      </c>
      <c r="B711" s="1">
        <f>IFERROR(__xludf.DUMMYFUNCTION("""COMPUTED_VALUE"""),86.97)</f>
        <v>86.97</v>
      </c>
    </row>
    <row r="712">
      <c r="A712" s="3">
        <f>IFERROR(__xludf.DUMMYFUNCTION("""COMPUTED_VALUE"""),42669.66666666667)</f>
        <v>42669.66667</v>
      </c>
      <c r="B712" s="1">
        <f>IFERROR(__xludf.DUMMYFUNCTION("""COMPUTED_VALUE"""),87.4)</f>
        <v>87.4</v>
      </c>
    </row>
    <row r="713">
      <c r="A713" s="3">
        <f>IFERROR(__xludf.DUMMYFUNCTION("""COMPUTED_VALUE"""),42670.66666666667)</f>
        <v>42670.66667</v>
      </c>
      <c r="B713" s="1">
        <f>IFERROR(__xludf.DUMMYFUNCTION("""COMPUTED_VALUE"""),86.58)</f>
        <v>86.58</v>
      </c>
    </row>
    <row r="714">
      <c r="A714" s="3">
        <f>IFERROR(__xludf.DUMMYFUNCTION("""COMPUTED_VALUE"""),42671.66666666667)</f>
        <v>42671.66667</v>
      </c>
      <c r="B714" s="1">
        <f>IFERROR(__xludf.DUMMYFUNCTION("""COMPUTED_VALUE"""),86.84)</f>
        <v>86.84</v>
      </c>
    </row>
    <row r="715">
      <c r="A715" s="3">
        <f>IFERROR(__xludf.DUMMYFUNCTION("""COMPUTED_VALUE"""),42674.66666666667)</f>
        <v>42674.66667</v>
      </c>
      <c r="B715" s="1">
        <f>IFERROR(__xludf.DUMMYFUNCTION("""COMPUTED_VALUE"""),86.8)</f>
        <v>86.8</v>
      </c>
    </row>
    <row r="716">
      <c r="A716" s="3">
        <f>IFERROR(__xludf.DUMMYFUNCTION("""COMPUTED_VALUE"""),42675.66666666667)</f>
        <v>42675.66667</v>
      </c>
      <c r="B716" s="1">
        <f>IFERROR(__xludf.DUMMYFUNCTION("""COMPUTED_VALUE"""),86.85)</f>
        <v>86.85</v>
      </c>
    </row>
    <row r="717">
      <c r="A717" s="3">
        <f>IFERROR(__xludf.DUMMYFUNCTION("""COMPUTED_VALUE"""),42676.66666666667)</f>
        <v>42676.66667</v>
      </c>
      <c r="B717" s="1">
        <f>IFERROR(__xludf.DUMMYFUNCTION("""COMPUTED_VALUE"""),86.74)</f>
        <v>86.74</v>
      </c>
    </row>
    <row r="718">
      <c r="A718" s="3">
        <f>IFERROR(__xludf.DUMMYFUNCTION("""COMPUTED_VALUE"""),42677.66666666667)</f>
        <v>42677.66667</v>
      </c>
      <c r="B718" s="1">
        <f>IFERROR(__xludf.DUMMYFUNCTION("""COMPUTED_VALUE"""),86.6)</f>
        <v>86.6</v>
      </c>
    </row>
    <row r="719">
      <c r="A719" s="3">
        <f>IFERROR(__xludf.DUMMYFUNCTION("""COMPUTED_VALUE"""),42678.66666666667)</f>
        <v>42678.66667</v>
      </c>
      <c r="B719" s="1">
        <f>IFERROR(__xludf.DUMMYFUNCTION("""COMPUTED_VALUE"""),85.08)</f>
        <v>85.08</v>
      </c>
    </row>
    <row r="720">
      <c r="A720" s="3">
        <f>IFERROR(__xludf.DUMMYFUNCTION("""COMPUTED_VALUE"""),42681.66666666667)</f>
        <v>42681.66667</v>
      </c>
      <c r="B720" s="1">
        <f>IFERROR(__xludf.DUMMYFUNCTION("""COMPUTED_VALUE"""),86.56)</f>
        <v>86.56</v>
      </c>
    </row>
    <row r="721">
      <c r="A721" s="3">
        <f>IFERROR(__xludf.DUMMYFUNCTION("""COMPUTED_VALUE"""),42682.66666666667)</f>
        <v>42682.66667</v>
      </c>
      <c r="B721" s="1">
        <f>IFERROR(__xludf.DUMMYFUNCTION("""COMPUTED_VALUE"""),87.46)</f>
        <v>87.46</v>
      </c>
    </row>
    <row r="722">
      <c r="A722" s="3">
        <f>IFERROR(__xludf.DUMMYFUNCTION("""COMPUTED_VALUE"""),42683.66666666667)</f>
        <v>42683.66667</v>
      </c>
      <c r="B722" s="1">
        <f>IFERROR(__xludf.DUMMYFUNCTION("""COMPUTED_VALUE"""),85.93)</f>
        <v>85.93</v>
      </c>
    </row>
    <row r="723">
      <c r="A723" s="3">
        <f>IFERROR(__xludf.DUMMYFUNCTION("""COMPUTED_VALUE"""),42684.66666666667)</f>
        <v>42684.66667</v>
      </c>
      <c r="B723" s="1">
        <f>IFERROR(__xludf.DUMMYFUNCTION("""COMPUTED_VALUE"""),82.96)</f>
        <v>82.96</v>
      </c>
    </row>
    <row r="724">
      <c r="A724" s="3">
        <f>IFERROR(__xludf.DUMMYFUNCTION("""COMPUTED_VALUE"""),42685.66666666667)</f>
        <v>42685.66667</v>
      </c>
      <c r="B724" s="1">
        <f>IFERROR(__xludf.DUMMYFUNCTION("""COMPUTED_VALUE"""),83.58)</f>
        <v>83.58</v>
      </c>
    </row>
    <row r="725">
      <c r="A725" s="3">
        <f>IFERROR(__xludf.DUMMYFUNCTION("""COMPUTED_VALUE"""),42688.66666666667)</f>
        <v>42688.66667</v>
      </c>
      <c r="B725" s="1">
        <f>IFERROR(__xludf.DUMMYFUNCTION("""COMPUTED_VALUE"""),83.0)</f>
        <v>83</v>
      </c>
    </row>
    <row r="726">
      <c r="A726" s="3">
        <f>IFERROR(__xludf.DUMMYFUNCTION("""COMPUTED_VALUE"""),42689.66666666667)</f>
        <v>42689.66667</v>
      </c>
      <c r="B726" s="1">
        <f>IFERROR(__xludf.DUMMYFUNCTION("""COMPUTED_VALUE"""),83.62)</f>
        <v>83.62</v>
      </c>
    </row>
    <row r="727">
      <c r="A727" s="3">
        <f>IFERROR(__xludf.DUMMYFUNCTION("""COMPUTED_VALUE"""),42690.66666666667)</f>
        <v>42690.66667</v>
      </c>
      <c r="B727" s="1">
        <f>IFERROR(__xludf.DUMMYFUNCTION("""COMPUTED_VALUE"""),83.19)</f>
        <v>83.19</v>
      </c>
    </row>
    <row r="728">
      <c r="A728" s="3">
        <f>IFERROR(__xludf.DUMMYFUNCTION("""COMPUTED_VALUE"""),42691.66666666667)</f>
        <v>42691.66667</v>
      </c>
      <c r="B728" s="1">
        <f>IFERROR(__xludf.DUMMYFUNCTION("""COMPUTED_VALUE"""),83.07)</f>
        <v>83.07</v>
      </c>
    </row>
    <row r="729">
      <c r="A729" s="3">
        <f>IFERROR(__xludf.DUMMYFUNCTION("""COMPUTED_VALUE"""),42692.66666666667)</f>
        <v>42692.66667</v>
      </c>
      <c r="B729" s="1">
        <f>IFERROR(__xludf.DUMMYFUNCTION("""COMPUTED_VALUE"""),82.0)</f>
        <v>82</v>
      </c>
    </row>
    <row r="730">
      <c r="A730" s="3">
        <f>IFERROR(__xludf.DUMMYFUNCTION("""COMPUTED_VALUE"""),42695.66666666667)</f>
        <v>42695.66667</v>
      </c>
      <c r="B730" s="1">
        <f>IFERROR(__xludf.DUMMYFUNCTION("""COMPUTED_VALUE"""),82.64)</f>
        <v>82.64</v>
      </c>
    </row>
    <row r="731">
      <c r="A731" s="3">
        <f>IFERROR(__xludf.DUMMYFUNCTION("""COMPUTED_VALUE"""),42696.66666666667)</f>
        <v>42696.66667</v>
      </c>
      <c r="B731" s="1">
        <f>IFERROR(__xludf.DUMMYFUNCTION("""COMPUTED_VALUE"""),82.76)</f>
        <v>82.76</v>
      </c>
    </row>
    <row r="732">
      <c r="A732" s="3">
        <f>IFERROR(__xludf.DUMMYFUNCTION("""COMPUTED_VALUE"""),42697.66666666667)</f>
        <v>42697.66667</v>
      </c>
      <c r="B732" s="1">
        <f>IFERROR(__xludf.DUMMYFUNCTION("""COMPUTED_VALUE"""),82.68)</f>
        <v>82.68</v>
      </c>
    </row>
    <row r="733">
      <c r="A733" s="3">
        <f>IFERROR(__xludf.DUMMYFUNCTION("""COMPUTED_VALUE"""),42699.66666666667)</f>
        <v>42699.66667</v>
      </c>
      <c r="B733" s="1">
        <f>IFERROR(__xludf.DUMMYFUNCTION("""COMPUTED_VALUE"""),83.46)</f>
        <v>83.46</v>
      </c>
    </row>
    <row r="734">
      <c r="A734" s="3">
        <f>IFERROR(__xludf.DUMMYFUNCTION("""COMPUTED_VALUE"""),42702.66666666667)</f>
        <v>42702.66667</v>
      </c>
      <c r="B734" s="1">
        <f>IFERROR(__xludf.DUMMYFUNCTION("""COMPUTED_VALUE"""),83.07)</f>
        <v>83.07</v>
      </c>
    </row>
    <row r="735">
      <c r="A735" s="3">
        <f>IFERROR(__xludf.DUMMYFUNCTION("""COMPUTED_VALUE"""),42703.66666666667)</f>
        <v>42703.66667</v>
      </c>
      <c r="B735" s="1">
        <f>IFERROR(__xludf.DUMMYFUNCTION("""COMPUTED_VALUE"""),82.89)</f>
        <v>82.89</v>
      </c>
    </row>
    <row r="736">
      <c r="A736" s="3">
        <f>IFERROR(__xludf.DUMMYFUNCTION("""COMPUTED_VALUE"""),42704.66666666667)</f>
        <v>42704.66667</v>
      </c>
      <c r="B736" s="1">
        <f>IFERROR(__xludf.DUMMYFUNCTION("""COMPUTED_VALUE"""),82.46)</f>
        <v>82.46</v>
      </c>
    </row>
    <row r="737">
      <c r="A737" s="3">
        <f>IFERROR(__xludf.DUMMYFUNCTION("""COMPUTED_VALUE"""),42705.66666666667)</f>
        <v>42705.66667</v>
      </c>
      <c r="B737" s="1">
        <f>IFERROR(__xludf.DUMMYFUNCTION("""COMPUTED_VALUE"""),81.86)</f>
        <v>81.86</v>
      </c>
    </row>
    <row r="738">
      <c r="A738" s="3">
        <f>IFERROR(__xludf.DUMMYFUNCTION("""COMPUTED_VALUE"""),42706.66666666667)</f>
        <v>42706.66667</v>
      </c>
      <c r="B738" s="1">
        <f>IFERROR(__xludf.DUMMYFUNCTION("""COMPUTED_VALUE"""),82.4)</f>
        <v>82.4</v>
      </c>
    </row>
    <row r="739">
      <c r="A739" s="3">
        <f>IFERROR(__xludf.DUMMYFUNCTION("""COMPUTED_VALUE"""),42709.66666666667)</f>
        <v>42709.66667</v>
      </c>
      <c r="B739" s="1">
        <f>IFERROR(__xludf.DUMMYFUNCTION("""COMPUTED_VALUE"""),82.99)</f>
        <v>82.99</v>
      </c>
    </row>
    <row r="740">
      <c r="A740" s="3">
        <f>IFERROR(__xludf.DUMMYFUNCTION("""COMPUTED_VALUE"""),42710.66666666667)</f>
        <v>42710.66667</v>
      </c>
      <c r="B740" s="1">
        <f>IFERROR(__xludf.DUMMYFUNCTION("""COMPUTED_VALUE"""),82.91)</f>
        <v>82.91</v>
      </c>
    </row>
    <row r="741">
      <c r="A741" s="3">
        <f>IFERROR(__xludf.DUMMYFUNCTION("""COMPUTED_VALUE"""),42711.66666666667)</f>
        <v>42711.66667</v>
      </c>
      <c r="B741" s="1">
        <f>IFERROR(__xludf.DUMMYFUNCTION("""COMPUTED_VALUE"""),84.18)</f>
        <v>84.18</v>
      </c>
    </row>
    <row r="742">
      <c r="A742" s="3">
        <f>IFERROR(__xludf.DUMMYFUNCTION("""COMPUTED_VALUE"""),42712.66666666667)</f>
        <v>42712.66667</v>
      </c>
      <c r="B742" s="1">
        <f>IFERROR(__xludf.DUMMYFUNCTION("""COMPUTED_VALUE"""),83.5)</f>
        <v>83.5</v>
      </c>
    </row>
    <row r="743">
      <c r="A743" s="3">
        <f>IFERROR(__xludf.DUMMYFUNCTION("""COMPUTED_VALUE"""),42713.66666666667)</f>
        <v>42713.66667</v>
      </c>
      <c r="B743" s="1">
        <f>IFERROR(__xludf.DUMMYFUNCTION("""COMPUTED_VALUE"""),84.37)</f>
        <v>84.37</v>
      </c>
    </row>
    <row r="744">
      <c r="A744" s="3">
        <f>IFERROR(__xludf.DUMMYFUNCTION("""COMPUTED_VALUE"""),42716.66666666667)</f>
        <v>42716.66667</v>
      </c>
      <c r="B744" s="1">
        <f>IFERROR(__xludf.DUMMYFUNCTION("""COMPUTED_VALUE"""),85.13)</f>
        <v>85.13</v>
      </c>
    </row>
    <row r="745">
      <c r="A745" s="3">
        <f>IFERROR(__xludf.DUMMYFUNCTION("""COMPUTED_VALUE"""),42717.66666666667)</f>
        <v>42717.66667</v>
      </c>
      <c r="B745" s="1">
        <f>IFERROR(__xludf.DUMMYFUNCTION("""COMPUTED_VALUE"""),85.18)</f>
        <v>85.18</v>
      </c>
    </row>
    <row r="746">
      <c r="A746" s="3">
        <f>IFERROR(__xludf.DUMMYFUNCTION("""COMPUTED_VALUE"""),42718.66666666667)</f>
        <v>42718.66667</v>
      </c>
      <c r="B746" s="1">
        <f>IFERROR(__xludf.DUMMYFUNCTION("""COMPUTED_VALUE"""),84.37)</f>
        <v>84.37</v>
      </c>
    </row>
    <row r="747">
      <c r="A747" s="3">
        <f>IFERROR(__xludf.DUMMYFUNCTION("""COMPUTED_VALUE"""),42719.66666666667)</f>
        <v>42719.66667</v>
      </c>
      <c r="B747" s="1">
        <f>IFERROR(__xludf.DUMMYFUNCTION("""COMPUTED_VALUE"""),84.68)</f>
        <v>84.68</v>
      </c>
    </row>
    <row r="748">
      <c r="A748" s="3">
        <f>IFERROR(__xludf.DUMMYFUNCTION("""COMPUTED_VALUE"""),42720.66666666667)</f>
        <v>42720.66667</v>
      </c>
      <c r="B748" s="1">
        <f>IFERROR(__xludf.DUMMYFUNCTION("""COMPUTED_VALUE"""),84.68)</f>
        <v>84.68</v>
      </c>
    </row>
    <row r="749">
      <c r="A749" s="3">
        <f>IFERROR(__xludf.DUMMYFUNCTION("""COMPUTED_VALUE"""),42723.66666666667)</f>
        <v>42723.66667</v>
      </c>
      <c r="B749" s="1">
        <f>IFERROR(__xludf.DUMMYFUNCTION("""COMPUTED_VALUE"""),84.71)</f>
        <v>84.71</v>
      </c>
    </row>
    <row r="750">
      <c r="A750" s="3">
        <f>IFERROR(__xludf.DUMMYFUNCTION("""COMPUTED_VALUE"""),42724.66666666667)</f>
        <v>42724.66667</v>
      </c>
      <c r="B750" s="1">
        <f>IFERROR(__xludf.DUMMYFUNCTION("""COMPUTED_VALUE"""),84.57)</f>
        <v>84.57</v>
      </c>
    </row>
    <row r="751">
      <c r="A751" s="3">
        <f>IFERROR(__xludf.DUMMYFUNCTION("""COMPUTED_VALUE"""),42725.66666666667)</f>
        <v>42725.66667</v>
      </c>
      <c r="B751" s="1">
        <f>IFERROR(__xludf.DUMMYFUNCTION("""COMPUTED_VALUE"""),84.28)</f>
        <v>84.28</v>
      </c>
    </row>
    <row r="752">
      <c r="A752" s="3">
        <f>IFERROR(__xludf.DUMMYFUNCTION("""COMPUTED_VALUE"""),42726.66666666667)</f>
        <v>42726.66667</v>
      </c>
      <c r="B752" s="1">
        <f>IFERROR(__xludf.DUMMYFUNCTION("""COMPUTED_VALUE"""),84.47)</f>
        <v>84.47</v>
      </c>
    </row>
    <row r="753">
      <c r="A753" s="3">
        <f>IFERROR(__xludf.DUMMYFUNCTION("""COMPUTED_VALUE"""),42727.66666666667)</f>
        <v>42727.66667</v>
      </c>
      <c r="B753" s="1">
        <f>IFERROR(__xludf.DUMMYFUNCTION("""COMPUTED_VALUE"""),84.96)</f>
        <v>84.96</v>
      </c>
    </row>
    <row r="754">
      <c r="A754" s="3">
        <f>IFERROR(__xludf.DUMMYFUNCTION("""COMPUTED_VALUE"""),42731.66666666667)</f>
        <v>42731.66667</v>
      </c>
      <c r="B754" s="1">
        <f>IFERROR(__xludf.DUMMYFUNCTION("""COMPUTED_VALUE"""),84.6)</f>
        <v>84.6</v>
      </c>
    </row>
    <row r="755">
      <c r="A755" s="3">
        <f>IFERROR(__xludf.DUMMYFUNCTION("""COMPUTED_VALUE"""),42732.66666666667)</f>
        <v>42732.66667</v>
      </c>
      <c r="B755" s="1">
        <f>IFERROR(__xludf.DUMMYFUNCTION("""COMPUTED_VALUE"""),84.07)</f>
        <v>84.07</v>
      </c>
    </row>
    <row r="756">
      <c r="A756" s="3">
        <f>IFERROR(__xludf.DUMMYFUNCTION("""COMPUTED_VALUE"""),42733.66666666667)</f>
        <v>42733.66667</v>
      </c>
      <c r="B756" s="1">
        <f>IFERROR(__xludf.DUMMYFUNCTION("""COMPUTED_VALUE"""),84.35)</f>
        <v>84.35</v>
      </c>
    </row>
    <row r="757">
      <c r="A757" s="3">
        <f>IFERROR(__xludf.DUMMYFUNCTION("""COMPUTED_VALUE"""),42734.66666666667)</f>
        <v>42734.66667</v>
      </c>
      <c r="B757" s="1">
        <f>IFERROR(__xludf.DUMMYFUNCTION("""COMPUTED_VALUE"""),84.08)</f>
        <v>84.08</v>
      </c>
    </row>
    <row r="758">
      <c r="A758" s="3">
        <f>IFERROR(__xludf.DUMMYFUNCTION("""COMPUTED_VALUE"""),42738.66666666667)</f>
        <v>42738.66667</v>
      </c>
      <c r="B758" s="1">
        <f>IFERROR(__xludf.DUMMYFUNCTION("""COMPUTED_VALUE"""),84.2)</f>
        <v>84.2</v>
      </c>
    </row>
    <row r="759">
      <c r="A759" s="3">
        <f>IFERROR(__xludf.DUMMYFUNCTION("""COMPUTED_VALUE"""),42739.66666666667)</f>
        <v>42739.66667</v>
      </c>
      <c r="B759" s="1">
        <f>IFERROR(__xludf.DUMMYFUNCTION("""COMPUTED_VALUE"""),84.5)</f>
        <v>84.5</v>
      </c>
    </row>
    <row r="760">
      <c r="A760" s="3">
        <f>IFERROR(__xludf.DUMMYFUNCTION("""COMPUTED_VALUE"""),42740.66666666667)</f>
        <v>42740.66667</v>
      </c>
      <c r="B760" s="1">
        <f>IFERROR(__xludf.DUMMYFUNCTION("""COMPUTED_VALUE"""),85.06)</f>
        <v>85.06</v>
      </c>
    </row>
    <row r="761">
      <c r="A761" s="3">
        <f>IFERROR(__xludf.DUMMYFUNCTION("""COMPUTED_VALUE"""),42741.66666666667)</f>
        <v>42741.66667</v>
      </c>
      <c r="B761" s="1">
        <f>IFERROR(__xludf.DUMMYFUNCTION("""COMPUTED_VALUE"""),85.03)</f>
        <v>85.03</v>
      </c>
    </row>
    <row r="762">
      <c r="A762" s="3">
        <f>IFERROR(__xludf.DUMMYFUNCTION("""COMPUTED_VALUE"""),42744.66666666667)</f>
        <v>42744.66667</v>
      </c>
      <c r="B762" s="1">
        <f>IFERROR(__xludf.DUMMYFUNCTION("""COMPUTED_VALUE"""),84.4)</f>
        <v>84.4</v>
      </c>
    </row>
    <row r="763">
      <c r="A763" s="3">
        <f>IFERROR(__xludf.DUMMYFUNCTION("""COMPUTED_VALUE"""),42745.66666666667)</f>
        <v>42745.66667</v>
      </c>
      <c r="B763" s="1">
        <f>IFERROR(__xludf.DUMMYFUNCTION("""COMPUTED_VALUE"""),83.49)</f>
        <v>83.49</v>
      </c>
    </row>
    <row r="764">
      <c r="A764" s="3">
        <f>IFERROR(__xludf.DUMMYFUNCTION("""COMPUTED_VALUE"""),42746.66666666667)</f>
        <v>42746.66667</v>
      </c>
      <c r="B764" s="1">
        <f>IFERROR(__xludf.DUMMYFUNCTION("""COMPUTED_VALUE"""),83.75)</f>
        <v>83.75</v>
      </c>
    </row>
    <row r="765">
      <c r="A765" s="3">
        <f>IFERROR(__xludf.DUMMYFUNCTION("""COMPUTED_VALUE"""),42747.66666666667)</f>
        <v>42747.66667</v>
      </c>
      <c r="B765" s="1">
        <f>IFERROR(__xludf.DUMMYFUNCTION("""COMPUTED_VALUE"""),83.84)</f>
        <v>83.84</v>
      </c>
    </row>
    <row r="766">
      <c r="A766" s="3">
        <f>IFERROR(__xludf.DUMMYFUNCTION("""COMPUTED_VALUE"""),42748.66666666667)</f>
        <v>42748.66667</v>
      </c>
      <c r="B766" s="1">
        <f>IFERROR(__xludf.DUMMYFUNCTION("""COMPUTED_VALUE"""),84.01)</f>
        <v>84.01</v>
      </c>
    </row>
    <row r="767">
      <c r="A767" s="3">
        <f>IFERROR(__xludf.DUMMYFUNCTION("""COMPUTED_VALUE"""),42752.66666666667)</f>
        <v>42752.66667</v>
      </c>
      <c r="B767" s="1">
        <f>IFERROR(__xludf.DUMMYFUNCTION("""COMPUTED_VALUE"""),85.21)</f>
        <v>85.21</v>
      </c>
    </row>
    <row r="768">
      <c r="A768" s="3">
        <f>IFERROR(__xludf.DUMMYFUNCTION("""COMPUTED_VALUE"""),42753.66666666667)</f>
        <v>42753.66667</v>
      </c>
      <c r="B768" s="1">
        <f>IFERROR(__xludf.DUMMYFUNCTION("""COMPUTED_VALUE"""),84.93)</f>
        <v>84.93</v>
      </c>
    </row>
    <row r="769">
      <c r="A769" s="3">
        <f>IFERROR(__xludf.DUMMYFUNCTION("""COMPUTED_VALUE"""),42754.66666666667)</f>
        <v>42754.66667</v>
      </c>
      <c r="B769" s="1">
        <f>IFERROR(__xludf.DUMMYFUNCTION("""COMPUTED_VALUE"""),84.7)</f>
        <v>84.7</v>
      </c>
    </row>
    <row r="770">
      <c r="A770" s="3">
        <f>IFERROR(__xludf.DUMMYFUNCTION("""COMPUTED_VALUE"""),42755.66666666667)</f>
        <v>42755.66667</v>
      </c>
      <c r="B770" s="1">
        <f>IFERROR(__xludf.DUMMYFUNCTION("""COMPUTED_VALUE"""),87.45)</f>
        <v>87.45</v>
      </c>
    </row>
    <row r="771">
      <c r="A771" s="3">
        <f>IFERROR(__xludf.DUMMYFUNCTION("""COMPUTED_VALUE"""),42758.66666666667)</f>
        <v>42758.66667</v>
      </c>
      <c r="B771" s="1">
        <f>IFERROR(__xludf.DUMMYFUNCTION("""COMPUTED_VALUE"""),86.96)</f>
        <v>86.96</v>
      </c>
    </row>
    <row r="772">
      <c r="A772" s="3">
        <f>IFERROR(__xludf.DUMMYFUNCTION("""COMPUTED_VALUE"""),42759.66666666667)</f>
        <v>42759.66667</v>
      </c>
      <c r="B772" s="1">
        <f>IFERROR(__xludf.DUMMYFUNCTION("""COMPUTED_VALUE"""),87.86)</f>
        <v>87.86</v>
      </c>
    </row>
    <row r="773">
      <c r="A773" s="3">
        <f>IFERROR(__xludf.DUMMYFUNCTION("""COMPUTED_VALUE"""),42760.66666666667)</f>
        <v>42760.66667</v>
      </c>
      <c r="B773" s="1">
        <f>IFERROR(__xludf.DUMMYFUNCTION("""COMPUTED_VALUE"""),87.16)</f>
        <v>87.16</v>
      </c>
    </row>
    <row r="774">
      <c r="A774" s="3">
        <f>IFERROR(__xludf.DUMMYFUNCTION("""COMPUTED_VALUE"""),42761.66666666667)</f>
        <v>42761.66667</v>
      </c>
      <c r="B774" s="1">
        <f>IFERROR(__xludf.DUMMYFUNCTION("""COMPUTED_VALUE"""),86.6)</f>
        <v>86.6</v>
      </c>
    </row>
    <row r="775">
      <c r="A775" s="3">
        <f>IFERROR(__xludf.DUMMYFUNCTION("""COMPUTED_VALUE"""),42762.66666666667)</f>
        <v>42762.66667</v>
      </c>
      <c r="B775" s="1">
        <f>IFERROR(__xludf.DUMMYFUNCTION("""COMPUTED_VALUE"""),86.72)</f>
        <v>86.72</v>
      </c>
    </row>
    <row r="776">
      <c r="A776" s="3">
        <f>IFERROR(__xludf.DUMMYFUNCTION("""COMPUTED_VALUE"""),42765.66666666667)</f>
        <v>42765.66667</v>
      </c>
      <c r="B776" s="1">
        <f>IFERROR(__xludf.DUMMYFUNCTION("""COMPUTED_VALUE"""),86.75)</f>
        <v>86.75</v>
      </c>
    </row>
    <row r="777">
      <c r="A777" s="3">
        <f>IFERROR(__xludf.DUMMYFUNCTION("""COMPUTED_VALUE"""),42766.66666666667)</f>
        <v>42766.66667</v>
      </c>
      <c r="B777" s="1">
        <f>IFERROR(__xludf.DUMMYFUNCTION("""COMPUTED_VALUE"""),87.6)</f>
        <v>87.6</v>
      </c>
    </row>
    <row r="778">
      <c r="A778" s="3">
        <f>IFERROR(__xludf.DUMMYFUNCTION("""COMPUTED_VALUE"""),42767.66666666667)</f>
        <v>42767.66667</v>
      </c>
      <c r="B778" s="1">
        <f>IFERROR(__xludf.DUMMYFUNCTION("""COMPUTED_VALUE"""),87.33)</f>
        <v>87.33</v>
      </c>
    </row>
    <row r="779">
      <c r="A779" s="3">
        <f>IFERROR(__xludf.DUMMYFUNCTION("""COMPUTED_VALUE"""),42768.66666666667)</f>
        <v>42768.66667</v>
      </c>
      <c r="B779" s="1">
        <f>IFERROR(__xludf.DUMMYFUNCTION("""COMPUTED_VALUE"""),87.76)</f>
        <v>87.76</v>
      </c>
    </row>
    <row r="780">
      <c r="A780" s="3">
        <f>IFERROR(__xludf.DUMMYFUNCTION("""COMPUTED_VALUE"""),42769.66666666667)</f>
        <v>42769.66667</v>
      </c>
      <c r="B780" s="1">
        <f>IFERROR(__xludf.DUMMYFUNCTION("""COMPUTED_VALUE"""),87.41)</f>
        <v>87.41</v>
      </c>
    </row>
    <row r="781">
      <c r="A781" s="3">
        <f>IFERROR(__xludf.DUMMYFUNCTION("""COMPUTED_VALUE"""),42772.66666666667)</f>
        <v>42772.66667</v>
      </c>
      <c r="B781" s="1">
        <f>IFERROR(__xludf.DUMMYFUNCTION("""COMPUTED_VALUE"""),87.4)</f>
        <v>87.4</v>
      </c>
    </row>
    <row r="782">
      <c r="A782" s="3">
        <f>IFERROR(__xludf.DUMMYFUNCTION("""COMPUTED_VALUE"""),42773.66666666667)</f>
        <v>42773.66667</v>
      </c>
      <c r="B782" s="1">
        <f>IFERROR(__xludf.DUMMYFUNCTION("""COMPUTED_VALUE"""),88.01)</f>
        <v>88.01</v>
      </c>
    </row>
    <row r="783">
      <c r="A783" s="3">
        <f>IFERROR(__xludf.DUMMYFUNCTION("""COMPUTED_VALUE"""),42774.66666666667)</f>
        <v>42774.66667</v>
      </c>
      <c r="B783" s="1">
        <f>IFERROR(__xludf.DUMMYFUNCTION("""COMPUTED_VALUE"""),88.33)</f>
        <v>88.33</v>
      </c>
    </row>
    <row r="784">
      <c r="A784" s="3">
        <f>IFERROR(__xludf.DUMMYFUNCTION("""COMPUTED_VALUE"""),42775.66666666667)</f>
        <v>42775.66667</v>
      </c>
      <c r="B784" s="1">
        <f>IFERROR(__xludf.DUMMYFUNCTION("""COMPUTED_VALUE"""),88.67)</f>
        <v>88.67</v>
      </c>
    </row>
    <row r="785">
      <c r="A785" s="3">
        <f>IFERROR(__xludf.DUMMYFUNCTION("""COMPUTED_VALUE"""),42776.66666666667)</f>
        <v>42776.66667</v>
      </c>
      <c r="B785" s="1">
        <f>IFERROR(__xludf.DUMMYFUNCTION("""COMPUTED_VALUE"""),87.97)</f>
        <v>87.97</v>
      </c>
    </row>
    <row r="786">
      <c r="A786" s="3">
        <f>IFERROR(__xludf.DUMMYFUNCTION("""COMPUTED_VALUE"""),42779.66666666667)</f>
        <v>42779.66667</v>
      </c>
      <c r="B786" s="1">
        <f>IFERROR(__xludf.DUMMYFUNCTION("""COMPUTED_VALUE"""),88.31)</f>
        <v>88.31</v>
      </c>
    </row>
    <row r="787">
      <c r="A787" s="3">
        <f>IFERROR(__xludf.DUMMYFUNCTION("""COMPUTED_VALUE"""),42780.66666666667)</f>
        <v>42780.66667</v>
      </c>
      <c r="B787" s="1">
        <f>IFERROR(__xludf.DUMMYFUNCTION("""COMPUTED_VALUE"""),87.86)</f>
        <v>87.86</v>
      </c>
    </row>
    <row r="788">
      <c r="A788" s="3">
        <f>IFERROR(__xludf.DUMMYFUNCTION("""COMPUTED_VALUE"""),42781.66666666667)</f>
        <v>42781.66667</v>
      </c>
      <c r="B788" s="1">
        <f>IFERROR(__xludf.DUMMYFUNCTION("""COMPUTED_VALUE"""),91.12)</f>
        <v>91.12</v>
      </c>
    </row>
    <row r="789">
      <c r="A789" s="3">
        <f>IFERROR(__xludf.DUMMYFUNCTION("""COMPUTED_VALUE"""),42782.66666666667)</f>
        <v>42782.66667</v>
      </c>
      <c r="B789" s="1">
        <f>IFERROR(__xludf.DUMMYFUNCTION("""COMPUTED_VALUE"""),90.79)</f>
        <v>90.79</v>
      </c>
    </row>
    <row r="790">
      <c r="A790" s="3">
        <f>IFERROR(__xludf.DUMMYFUNCTION("""COMPUTED_VALUE"""),42783.66666666667)</f>
        <v>42783.66667</v>
      </c>
      <c r="B790" s="1">
        <f>IFERROR(__xludf.DUMMYFUNCTION("""COMPUTED_VALUE"""),91.09)</f>
        <v>91.09</v>
      </c>
    </row>
    <row r="791">
      <c r="A791" s="3">
        <f>IFERROR(__xludf.DUMMYFUNCTION("""COMPUTED_VALUE"""),42787.66666666667)</f>
        <v>42787.66667</v>
      </c>
      <c r="B791" s="1">
        <f>IFERROR(__xludf.DUMMYFUNCTION("""COMPUTED_VALUE"""),91.67)</f>
        <v>91.67</v>
      </c>
    </row>
    <row r="792">
      <c r="A792" s="3">
        <f>IFERROR(__xludf.DUMMYFUNCTION("""COMPUTED_VALUE"""),42788.66666666667)</f>
        <v>42788.66667</v>
      </c>
      <c r="B792" s="1">
        <f>IFERROR(__xludf.DUMMYFUNCTION("""COMPUTED_VALUE"""),91.44)</f>
        <v>91.44</v>
      </c>
    </row>
    <row r="793">
      <c r="A793" s="3">
        <f>IFERROR(__xludf.DUMMYFUNCTION("""COMPUTED_VALUE"""),42789.66666666667)</f>
        <v>42789.66667</v>
      </c>
      <c r="B793" s="1">
        <f>IFERROR(__xludf.DUMMYFUNCTION("""COMPUTED_VALUE"""),91.13)</f>
        <v>91.13</v>
      </c>
    </row>
    <row r="794">
      <c r="A794" s="3">
        <f>IFERROR(__xludf.DUMMYFUNCTION("""COMPUTED_VALUE"""),42790.66666666667)</f>
        <v>42790.66667</v>
      </c>
      <c r="B794" s="1">
        <f>IFERROR(__xludf.DUMMYFUNCTION("""COMPUTED_VALUE"""),91.05)</f>
        <v>91.05</v>
      </c>
    </row>
    <row r="795">
      <c r="A795" s="3">
        <f>IFERROR(__xludf.DUMMYFUNCTION("""COMPUTED_VALUE"""),42793.66666666667)</f>
        <v>42793.66667</v>
      </c>
      <c r="B795" s="1">
        <f>IFERROR(__xludf.DUMMYFUNCTION("""COMPUTED_VALUE"""),90.89)</f>
        <v>90.89</v>
      </c>
    </row>
    <row r="796">
      <c r="A796" s="3">
        <f>IFERROR(__xludf.DUMMYFUNCTION("""COMPUTED_VALUE"""),42794.66666666667)</f>
        <v>42794.66667</v>
      </c>
      <c r="B796" s="1">
        <f>IFERROR(__xludf.DUMMYFUNCTION("""COMPUTED_VALUE"""),91.07)</f>
        <v>91.07</v>
      </c>
    </row>
    <row r="797">
      <c r="A797" s="3">
        <f>IFERROR(__xludf.DUMMYFUNCTION("""COMPUTED_VALUE"""),42795.66666666667)</f>
        <v>42795.66667</v>
      </c>
      <c r="B797" s="1">
        <f>IFERROR(__xludf.DUMMYFUNCTION("""COMPUTED_VALUE"""),91.66)</f>
        <v>91.66</v>
      </c>
    </row>
    <row r="798">
      <c r="A798" s="3">
        <f>IFERROR(__xludf.DUMMYFUNCTION("""COMPUTED_VALUE"""),42796.66666666667)</f>
        <v>42796.66667</v>
      </c>
      <c r="B798" s="1">
        <f>IFERROR(__xludf.DUMMYFUNCTION("""COMPUTED_VALUE"""),90.91)</f>
        <v>90.91</v>
      </c>
    </row>
    <row r="799">
      <c r="A799" s="3">
        <f>IFERROR(__xludf.DUMMYFUNCTION("""COMPUTED_VALUE"""),42797.66666666667)</f>
        <v>42797.66667</v>
      </c>
      <c r="B799" s="1">
        <f>IFERROR(__xludf.DUMMYFUNCTION("""COMPUTED_VALUE"""),90.5)</f>
        <v>90.5</v>
      </c>
    </row>
    <row r="800">
      <c r="A800" s="3">
        <f>IFERROR(__xludf.DUMMYFUNCTION("""COMPUTED_VALUE"""),42800.66666666667)</f>
        <v>42800.66667</v>
      </c>
      <c r="B800" s="1">
        <f>IFERROR(__xludf.DUMMYFUNCTION("""COMPUTED_VALUE"""),90.37)</f>
        <v>90.37</v>
      </c>
    </row>
    <row r="801">
      <c r="A801" s="3">
        <f>IFERROR(__xludf.DUMMYFUNCTION("""COMPUTED_VALUE"""),42801.66666666667)</f>
        <v>42801.66667</v>
      </c>
      <c r="B801" s="1">
        <f>IFERROR(__xludf.DUMMYFUNCTION("""COMPUTED_VALUE"""),90.29)</f>
        <v>90.29</v>
      </c>
    </row>
    <row r="802">
      <c r="A802" s="3">
        <f>IFERROR(__xludf.DUMMYFUNCTION("""COMPUTED_VALUE"""),42802.66666666667)</f>
        <v>42802.66667</v>
      </c>
      <c r="B802" s="1">
        <f>IFERROR(__xludf.DUMMYFUNCTION("""COMPUTED_VALUE"""),90.14)</f>
        <v>90.14</v>
      </c>
    </row>
    <row r="803">
      <c r="A803" s="3">
        <f>IFERROR(__xludf.DUMMYFUNCTION("""COMPUTED_VALUE"""),42803.66666666667)</f>
        <v>42803.66667</v>
      </c>
      <c r="B803" s="1">
        <f>IFERROR(__xludf.DUMMYFUNCTION("""COMPUTED_VALUE"""),90.34)</f>
        <v>90.34</v>
      </c>
    </row>
    <row r="804">
      <c r="A804" s="3">
        <f>IFERROR(__xludf.DUMMYFUNCTION("""COMPUTED_VALUE"""),42804.66666666667)</f>
        <v>42804.66667</v>
      </c>
      <c r="B804" s="1">
        <f>IFERROR(__xludf.DUMMYFUNCTION("""COMPUTED_VALUE"""),91.07)</f>
        <v>91.07</v>
      </c>
    </row>
    <row r="805">
      <c r="A805" s="3">
        <f>IFERROR(__xludf.DUMMYFUNCTION("""COMPUTED_VALUE"""),42807.66666666667)</f>
        <v>42807.66667</v>
      </c>
      <c r="B805" s="1">
        <f>IFERROR(__xludf.DUMMYFUNCTION("""COMPUTED_VALUE"""),91.31)</f>
        <v>91.31</v>
      </c>
    </row>
    <row r="806">
      <c r="A806" s="3">
        <f>IFERROR(__xludf.DUMMYFUNCTION("""COMPUTED_VALUE"""),42808.66666666667)</f>
        <v>42808.66667</v>
      </c>
      <c r="B806" s="1">
        <f>IFERROR(__xludf.DUMMYFUNCTION("""COMPUTED_VALUE"""),91.0)</f>
        <v>91</v>
      </c>
    </row>
    <row r="807">
      <c r="A807" s="3">
        <f>IFERROR(__xludf.DUMMYFUNCTION("""COMPUTED_VALUE"""),42809.66666666667)</f>
        <v>42809.66667</v>
      </c>
      <c r="B807" s="1">
        <f>IFERROR(__xludf.DUMMYFUNCTION("""COMPUTED_VALUE"""),91.4)</f>
        <v>91.4</v>
      </c>
    </row>
    <row r="808">
      <c r="A808" s="3">
        <f>IFERROR(__xludf.DUMMYFUNCTION("""COMPUTED_VALUE"""),42810.66666666667)</f>
        <v>42810.66667</v>
      </c>
      <c r="B808" s="1">
        <f>IFERROR(__xludf.DUMMYFUNCTION("""COMPUTED_VALUE"""),91.44)</f>
        <v>91.44</v>
      </c>
    </row>
    <row r="809">
      <c r="A809" s="3">
        <f>IFERROR(__xludf.DUMMYFUNCTION("""COMPUTED_VALUE"""),42811.66666666667)</f>
        <v>42811.66667</v>
      </c>
      <c r="B809" s="1">
        <f>IFERROR(__xludf.DUMMYFUNCTION("""COMPUTED_VALUE"""),91.0)</f>
        <v>91</v>
      </c>
    </row>
    <row r="810">
      <c r="A810" s="3">
        <f>IFERROR(__xludf.DUMMYFUNCTION("""COMPUTED_VALUE"""),42814.66666666667)</f>
        <v>42814.66667</v>
      </c>
      <c r="B810" s="1">
        <f>IFERROR(__xludf.DUMMYFUNCTION("""COMPUTED_VALUE"""),91.22)</f>
        <v>91.22</v>
      </c>
    </row>
    <row r="811">
      <c r="A811" s="3">
        <f>IFERROR(__xludf.DUMMYFUNCTION("""COMPUTED_VALUE"""),42815.66666666667)</f>
        <v>42815.66667</v>
      </c>
      <c r="B811" s="1">
        <f>IFERROR(__xludf.DUMMYFUNCTION("""COMPUTED_VALUE"""),91.19)</f>
        <v>91.19</v>
      </c>
    </row>
    <row r="812">
      <c r="A812" s="3">
        <f>IFERROR(__xludf.DUMMYFUNCTION("""COMPUTED_VALUE"""),42816.66666666667)</f>
        <v>42816.66667</v>
      </c>
      <c r="B812" s="1">
        <f>IFERROR(__xludf.DUMMYFUNCTION("""COMPUTED_VALUE"""),90.99)</f>
        <v>90.99</v>
      </c>
    </row>
    <row r="813">
      <c r="A813" s="3">
        <f>IFERROR(__xludf.DUMMYFUNCTION("""COMPUTED_VALUE"""),42817.66666666667)</f>
        <v>42817.66667</v>
      </c>
      <c r="B813" s="1">
        <f>IFERROR(__xludf.DUMMYFUNCTION("""COMPUTED_VALUE"""),90.77)</f>
        <v>90.77</v>
      </c>
    </row>
    <row r="814">
      <c r="A814" s="3">
        <f>IFERROR(__xludf.DUMMYFUNCTION("""COMPUTED_VALUE"""),42818.66666666667)</f>
        <v>42818.66667</v>
      </c>
      <c r="B814" s="1">
        <f>IFERROR(__xludf.DUMMYFUNCTION("""COMPUTED_VALUE"""),90.57)</f>
        <v>90.57</v>
      </c>
    </row>
    <row r="815">
      <c r="A815" s="3">
        <f>IFERROR(__xludf.DUMMYFUNCTION("""COMPUTED_VALUE"""),42821.66666666667)</f>
        <v>42821.66667</v>
      </c>
      <c r="B815" s="1">
        <f>IFERROR(__xludf.DUMMYFUNCTION("""COMPUTED_VALUE"""),90.49)</f>
        <v>90.49</v>
      </c>
    </row>
    <row r="816">
      <c r="A816" s="3">
        <f>IFERROR(__xludf.DUMMYFUNCTION("""COMPUTED_VALUE"""),42822.66666666667)</f>
        <v>42822.66667</v>
      </c>
      <c r="B816" s="1">
        <f>IFERROR(__xludf.DUMMYFUNCTION("""COMPUTED_VALUE"""),90.76)</f>
        <v>90.76</v>
      </c>
    </row>
    <row r="817">
      <c r="A817" s="3">
        <f>IFERROR(__xludf.DUMMYFUNCTION("""COMPUTED_VALUE"""),42823.66666666667)</f>
        <v>42823.66667</v>
      </c>
      <c r="B817" s="1">
        <f>IFERROR(__xludf.DUMMYFUNCTION("""COMPUTED_VALUE"""),90.6)</f>
        <v>90.6</v>
      </c>
    </row>
    <row r="818">
      <c r="A818" s="3">
        <f>IFERROR(__xludf.DUMMYFUNCTION("""COMPUTED_VALUE"""),42824.66666666667)</f>
        <v>42824.66667</v>
      </c>
      <c r="B818" s="1">
        <f>IFERROR(__xludf.DUMMYFUNCTION("""COMPUTED_VALUE"""),90.2)</f>
        <v>90.2</v>
      </c>
    </row>
    <row r="819">
      <c r="A819" s="3">
        <f>IFERROR(__xludf.DUMMYFUNCTION("""COMPUTED_VALUE"""),42825.66666666667)</f>
        <v>42825.66667</v>
      </c>
      <c r="B819" s="1">
        <f>IFERROR(__xludf.DUMMYFUNCTION("""COMPUTED_VALUE"""),89.85)</f>
        <v>89.85</v>
      </c>
    </row>
    <row r="820">
      <c r="A820" s="3">
        <f>IFERROR(__xludf.DUMMYFUNCTION("""COMPUTED_VALUE"""),42828.66666666667)</f>
        <v>42828.66667</v>
      </c>
      <c r="B820" s="1">
        <f>IFERROR(__xludf.DUMMYFUNCTION("""COMPUTED_VALUE"""),89.68)</f>
        <v>89.68</v>
      </c>
    </row>
    <row r="821">
      <c r="A821" s="3">
        <f>IFERROR(__xludf.DUMMYFUNCTION("""COMPUTED_VALUE"""),42829.66666666667)</f>
        <v>42829.66667</v>
      </c>
      <c r="B821" s="1">
        <f>IFERROR(__xludf.DUMMYFUNCTION("""COMPUTED_VALUE"""),89.91)</f>
        <v>89.91</v>
      </c>
    </row>
    <row r="822">
      <c r="A822" s="3">
        <f>IFERROR(__xludf.DUMMYFUNCTION("""COMPUTED_VALUE"""),42830.66666666667)</f>
        <v>42830.66667</v>
      </c>
      <c r="B822" s="1">
        <f>IFERROR(__xludf.DUMMYFUNCTION("""COMPUTED_VALUE"""),89.97)</f>
        <v>89.97</v>
      </c>
    </row>
    <row r="823">
      <c r="A823" s="3">
        <f>IFERROR(__xludf.DUMMYFUNCTION("""COMPUTED_VALUE"""),42831.66666666667)</f>
        <v>42831.66667</v>
      </c>
      <c r="B823" s="1">
        <f>IFERROR(__xludf.DUMMYFUNCTION("""COMPUTED_VALUE"""),89.4)</f>
        <v>89.4</v>
      </c>
    </row>
    <row r="824">
      <c r="A824" s="3">
        <f>IFERROR(__xludf.DUMMYFUNCTION("""COMPUTED_VALUE"""),42832.66666666667)</f>
        <v>42832.66667</v>
      </c>
      <c r="B824" s="1">
        <f>IFERROR(__xludf.DUMMYFUNCTION("""COMPUTED_VALUE"""),89.23)</f>
        <v>89.23</v>
      </c>
    </row>
    <row r="825">
      <c r="A825" s="3">
        <f>IFERROR(__xludf.DUMMYFUNCTION("""COMPUTED_VALUE"""),42835.66666666667)</f>
        <v>42835.66667</v>
      </c>
      <c r="B825" s="1">
        <f>IFERROR(__xludf.DUMMYFUNCTION("""COMPUTED_VALUE"""),89.49)</f>
        <v>89.49</v>
      </c>
    </row>
    <row r="826">
      <c r="A826" s="3">
        <f>IFERROR(__xludf.DUMMYFUNCTION("""COMPUTED_VALUE"""),42836.66666666667)</f>
        <v>42836.66667</v>
      </c>
      <c r="B826" s="1">
        <f>IFERROR(__xludf.DUMMYFUNCTION("""COMPUTED_VALUE"""),89.8)</f>
        <v>89.8</v>
      </c>
    </row>
    <row r="827">
      <c r="A827" s="3">
        <f>IFERROR(__xludf.DUMMYFUNCTION("""COMPUTED_VALUE"""),42837.66666666667)</f>
        <v>42837.66667</v>
      </c>
      <c r="B827" s="1">
        <f>IFERROR(__xludf.DUMMYFUNCTION("""COMPUTED_VALUE"""),90.31)</f>
        <v>90.31</v>
      </c>
    </row>
    <row r="828">
      <c r="A828" s="3">
        <f>IFERROR(__xludf.DUMMYFUNCTION("""COMPUTED_VALUE"""),42838.66666666667)</f>
        <v>42838.66667</v>
      </c>
      <c r="B828" s="1">
        <f>IFERROR(__xludf.DUMMYFUNCTION("""COMPUTED_VALUE"""),90.03)</f>
        <v>90.03</v>
      </c>
    </row>
    <row r="829">
      <c r="A829" s="3">
        <f>IFERROR(__xludf.DUMMYFUNCTION("""COMPUTED_VALUE"""),42842.66666666667)</f>
        <v>42842.66667</v>
      </c>
      <c r="B829" s="1">
        <f>IFERROR(__xludf.DUMMYFUNCTION("""COMPUTED_VALUE"""),90.39)</f>
        <v>90.39</v>
      </c>
    </row>
    <row r="830">
      <c r="A830" s="3">
        <f>IFERROR(__xludf.DUMMYFUNCTION("""COMPUTED_VALUE"""),42843.66666666667)</f>
        <v>42843.66667</v>
      </c>
      <c r="B830" s="1">
        <f>IFERROR(__xludf.DUMMYFUNCTION("""COMPUTED_VALUE"""),90.8)</f>
        <v>90.8</v>
      </c>
    </row>
    <row r="831">
      <c r="A831" s="3">
        <f>IFERROR(__xludf.DUMMYFUNCTION("""COMPUTED_VALUE"""),42844.66666666667)</f>
        <v>42844.66667</v>
      </c>
      <c r="B831" s="1">
        <f>IFERROR(__xludf.DUMMYFUNCTION("""COMPUTED_VALUE"""),89.6)</f>
        <v>89.6</v>
      </c>
    </row>
    <row r="832">
      <c r="A832" s="3">
        <f>IFERROR(__xludf.DUMMYFUNCTION("""COMPUTED_VALUE"""),42845.66666666667)</f>
        <v>42845.66667</v>
      </c>
      <c r="B832" s="1">
        <f>IFERROR(__xludf.DUMMYFUNCTION("""COMPUTED_VALUE"""),89.33)</f>
        <v>89.33</v>
      </c>
    </row>
    <row r="833">
      <c r="A833" s="3">
        <f>IFERROR(__xludf.DUMMYFUNCTION("""COMPUTED_VALUE"""),42846.66666666667)</f>
        <v>42846.66667</v>
      </c>
      <c r="B833" s="1">
        <f>IFERROR(__xludf.DUMMYFUNCTION("""COMPUTED_VALUE"""),88.62)</f>
        <v>88.62</v>
      </c>
    </row>
    <row r="834">
      <c r="A834" s="3">
        <f>IFERROR(__xludf.DUMMYFUNCTION("""COMPUTED_VALUE"""),42849.66666666667)</f>
        <v>42849.66667</v>
      </c>
      <c r="B834" s="1">
        <f>IFERROR(__xludf.DUMMYFUNCTION("""COMPUTED_VALUE"""),89.55)</f>
        <v>89.55</v>
      </c>
    </row>
    <row r="835">
      <c r="A835" s="3">
        <f>IFERROR(__xludf.DUMMYFUNCTION("""COMPUTED_VALUE"""),42850.66666666667)</f>
        <v>42850.66667</v>
      </c>
      <c r="B835" s="1">
        <f>IFERROR(__xludf.DUMMYFUNCTION("""COMPUTED_VALUE"""),90.0)</f>
        <v>90</v>
      </c>
    </row>
    <row r="836">
      <c r="A836" s="3">
        <f>IFERROR(__xludf.DUMMYFUNCTION("""COMPUTED_VALUE"""),42851.66666666667)</f>
        <v>42851.66667</v>
      </c>
      <c r="B836" s="1">
        <f>IFERROR(__xludf.DUMMYFUNCTION("""COMPUTED_VALUE"""),87.74)</f>
        <v>87.74</v>
      </c>
    </row>
    <row r="837">
      <c r="A837" s="3">
        <f>IFERROR(__xludf.DUMMYFUNCTION("""COMPUTED_VALUE"""),42852.66666666667)</f>
        <v>42852.66667</v>
      </c>
      <c r="B837" s="1">
        <f>IFERROR(__xludf.DUMMYFUNCTION("""COMPUTED_VALUE"""),87.69)</f>
        <v>87.69</v>
      </c>
    </row>
    <row r="838">
      <c r="A838" s="3">
        <f>IFERROR(__xludf.DUMMYFUNCTION("""COMPUTED_VALUE"""),42853.66666666667)</f>
        <v>42853.66667</v>
      </c>
      <c r="B838" s="1">
        <f>IFERROR(__xludf.DUMMYFUNCTION("""COMPUTED_VALUE"""),87.33)</f>
        <v>87.33</v>
      </c>
    </row>
    <row r="839">
      <c r="A839" s="3">
        <f>IFERROR(__xludf.DUMMYFUNCTION("""COMPUTED_VALUE"""),42856.66666666667)</f>
        <v>42856.66667</v>
      </c>
      <c r="B839" s="1">
        <f>IFERROR(__xludf.DUMMYFUNCTION("""COMPUTED_VALUE"""),87.09)</f>
        <v>87.09</v>
      </c>
    </row>
    <row r="840">
      <c r="A840" s="3">
        <f>IFERROR(__xludf.DUMMYFUNCTION("""COMPUTED_VALUE"""),42857.66666666667)</f>
        <v>42857.66667</v>
      </c>
      <c r="B840" s="1">
        <f>IFERROR(__xludf.DUMMYFUNCTION("""COMPUTED_VALUE"""),86.22)</f>
        <v>86.22</v>
      </c>
    </row>
    <row r="841">
      <c r="A841" s="3">
        <f>IFERROR(__xludf.DUMMYFUNCTION("""COMPUTED_VALUE"""),42858.66666666667)</f>
        <v>42858.66667</v>
      </c>
      <c r="B841" s="1">
        <f>IFERROR(__xludf.DUMMYFUNCTION("""COMPUTED_VALUE"""),86.43)</f>
        <v>86.43</v>
      </c>
    </row>
    <row r="842">
      <c r="A842" s="3">
        <f>IFERROR(__xludf.DUMMYFUNCTION("""COMPUTED_VALUE"""),42859.66666666667)</f>
        <v>42859.66667</v>
      </c>
      <c r="B842" s="1">
        <f>IFERROR(__xludf.DUMMYFUNCTION("""COMPUTED_VALUE"""),86.45)</f>
        <v>86.45</v>
      </c>
    </row>
    <row r="843">
      <c r="A843" s="3">
        <f>IFERROR(__xludf.DUMMYFUNCTION("""COMPUTED_VALUE"""),42860.66666666667)</f>
        <v>42860.66667</v>
      </c>
      <c r="B843" s="1">
        <f>IFERROR(__xludf.DUMMYFUNCTION("""COMPUTED_VALUE"""),86.5)</f>
        <v>86.5</v>
      </c>
    </row>
    <row r="844">
      <c r="A844" s="3">
        <f>IFERROR(__xludf.DUMMYFUNCTION("""COMPUTED_VALUE"""),42863.66666666667)</f>
        <v>42863.66667</v>
      </c>
      <c r="B844" s="1">
        <f>IFERROR(__xludf.DUMMYFUNCTION("""COMPUTED_VALUE"""),86.55)</f>
        <v>86.55</v>
      </c>
    </row>
    <row r="845">
      <c r="A845" s="3">
        <f>IFERROR(__xludf.DUMMYFUNCTION("""COMPUTED_VALUE"""),42864.66666666667)</f>
        <v>42864.66667</v>
      </c>
      <c r="B845" s="1">
        <f>IFERROR(__xludf.DUMMYFUNCTION("""COMPUTED_VALUE"""),86.4)</f>
        <v>86.4</v>
      </c>
    </row>
    <row r="846">
      <c r="A846" s="3">
        <f>IFERROR(__xludf.DUMMYFUNCTION("""COMPUTED_VALUE"""),42865.66666666667)</f>
        <v>42865.66667</v>
      </c>
      <c r="B846" s="1">
        <f>IFERROR(__xludf.DUMMYFUNCTION("""COMPUTED_VALUE"""),86.49)</f>
        <v>86.49</v>
      </c>
    </row>
    <row r="847">
      <c r="A847" s="3">
        <f>IFERROR(__xludf.DUMMYFUNCTION("""COMPUTED_VALUE"""),42866.66666666667)</f>
        <v>42866.66667</v>
      </c>
      <c r="B847" s="1">
        <f>IFERROR(__xludf.DUMMYFUNCTION("""COMPUTED_VALUE"""),86.17)</f>
        <v>86.17</v>
      </c>
    </row>
    <row r="848">
      <c r="A848" s="3">
        <f>IFERROR(__xludf.DUMMYFUNCTION("""COMPUTED_VALUE"""),42867.66666666667)</f>
        <v>42867.66667</v>
      </c>
      <c r="B848" s="1">
        <f>IFERROR(__xludf.DUMMYFUNCTION("""COMPUTED_VALUE"""),86.19)</f>
        <v>86.19</v>
      </c>
    </row>
    <row r="849">
      <c r="A849" s="3">
        <f>IFERROR(__xludf.DUMMYFUNCTION("""COMPUTED_VALUE"""),42870.66666666667)</f>
        <v>42870.66667</v>
      </c>
      <c r="B849" s="1">
        <f>IFERROR(__xludf.DUMMYFUNCTION("""COMPUTED_VALUE"""),86.33)</f>
        <v>86.33</v>
      </c>
    </row>
    <row r="850">
      <c r="A850" s="3">
        <f>IFERROR(__xludf.DUMMYFUNCTION("""COMPUTED_VALUE"""),42871.66666666667)</f>
        <v>42871.66667</v>
      </c>
      <c r="B850" s="1">
        <f>IFERROR(__xludf.DUMMYFUNCTION("""COMPUTED_VALUE"""),86.24)</f>
        <v>86.24</v>
      </c>
    </row>
    <row r="851">
      <c r="A851" s="3">
        <f>IFERROR(__xludf.DUMMYFUNCTION("""COMPUTED_VALUE"""),42872.66666666667)</f>
        <v>42872.66667</v>
      </c>
      <c r="B851" s="1">
        <f>IFERROR(__xludf.DUMMYFUNCTION("""COMPUTED_VALUE"""),86.26)</f>
        <v>86.26</v>
      </c>
    </row>
    <row r="852">
      <c r="A852" s="3">
        <f>IFERROR(__xludf.DUMMYFUNCTION("""COMPUTED_VALUE"""),42873.66666666667)</f>
        <v>42873.66667</v>
      </c>
      <c r="B852" s="1">
        <f>IFERROR(__xludf.DUMMYFUNCTION("""COMPUTED_VALUE"""),85.87)</f>
        <v>85.87</v>
      </c>
    </row>
    <row r="853">
      <c r="A853" s="3">
        <f>IFERROR(__xludf.DUMMYFUNCTION("""COMPUTED_VALUE"""),42874.66666666667)</f>
        <v>42874.66667</v>
      </c>
      <c r="B853" s="1">
        <f>IFERROR(__xludf.DUMMYFUNCTION("""COMPUTED_VALUE"""),86.24)</f>
        <v>86.24</v>
      </c>
    </row>
    <row r="854">
      <c r="A854" s="3">
        <f>IFERROR(__xludf.DUMMYFUNCTION("""COMPUTED_VALUE"""),42877.66666666667)</f>
        <v>42877.66667</v>
      </c>
      <c r="B854" s="1">
        <f>IFERROR(__xludf.DUMMYFUNCTION("""COMPUTED_VALUE"""),86.21)</f>
        <v>86.21</v>
      </c>
    </row>
    <row r="855">
      <c r="A855" s="3">
        <f>IFERROR(__xludf.DUMMYFUNCTION("""COMPUTED_VALUE"""),42878.66666666667)</f>
        <v>42878.66667</v>
      </c>
      <c r="B855" s="1">
        <f>IFERROR(__xludf.DUMMYFUNCTION("""COMPUTED_VALUE"""),86.08)</f>
        <v>86.08</v>
      </c>
    </row>
    <row r="856">
      <c r="A856" s="3">
        <f>IFERROR(__xludf.DUMMYFUNCTION("""COMPUTED_VALUE"""),42879.66666666667)</f>
        <v>42879.66667</v>
      </c>
      <c r="B856" s="1">
        <f>IFERROR(__xludf.DUMMYFUNCTION("""COMPUTED_VALUE"""),86.5)</f>
        <v>86.5</v>
      </c>
    </row>
    <row r="857">
      <c r="A857" s="3">
        <f>IFERROR(__xludf.DUMMYFUNCTION("""COMPUTED_VALUE"""),42880.66666666667)</f>
        <v>42880.66667</v>
      </c>
      <c r="B857" s="1">
        <f>IFERROR(__xludf.DUMMYFUNCTION("""COMPUTED_VALUE"""),86.86)</f>
        <v>86.86</v>
      </c>
    </row>
    <row r="858">
      <c r="A858" s="3">
        <f>IFERROR(__xludf.DUMMYFUNCTION("""COMPUTED_VALUE"""),42881.66666666667)</f>
        <v>42881.66667</v>
      </c>
      <c r="B858" s="1">
        <f>IFERROR(__xludf.DUMMYFUNCTION("""COMPUTED_VALUE"""),87.25)</f>
        <v>87.25</v>
      </c>
    </row>
    <row r="859">
      <c r="A859" s="3">
        <f>IFERROR(__xludf.DUMMYFUNCTION("""COMPUTED_VALUE"""),42885.66666666667)</f>
        <v>42885.66667</v>
      </c>
      <c r="B859" s="1">
        <f>IFERROR(__xludf.DUMMYFUNCTION("""COMPUTED_VALUE"""),87.4)</f>
        <v>87.4</v>
      </c>
    </row>
    <row r="860">
      <c r="A860" s="3">
        <f>IFERROR(__xludf.DUMMYFUNCTION("""COMPUTED_VALUE"""),42886.66666666667)</f>
        <v>42886.66667</v>
      </c>
      <c r="B860" s="1">
        <f>IFERROR(__xludf.DUMMYFUNCTION("""COMPUTED_VALUE"""),88.09)</f>
        <v>88.09</v>
      </c>
    </row>
    <row r="861">
      <c r="A861" s="3">
        <f>IFERROR(__xludf.DUMMYFUNCTION("""COMPUTED_VALUE"""),42887.66666666667)</f>
        <v>42887.66667</v>
      </c>
      <c r="B861" s="1">
        <f>IFERROR(__xludf.DUMMYFUNCTION("""COMPUTED_VALUE"""),88.13)</f>
        <v>88.13</v>
      </c>
    </row>
    <row r="862">
      <c r="A862" s="3">
        <f>IFERROR(__xludf.DUMMYFUNCTION("""COMPUTED_VALUE"""),42888.66666666667)</f>
        <v>42888.66667</v>
      </c>
      <c r="B862" s="1">
        <f>IFERROR(__xludf.DUMMYFUNCTION("""COMPUTED_VALUE"""),88.59)</f>
        <v>88.59</v>
      </c>
    </row>
    <row r="863">
      <c r="A863" s="3">
        <f>IFERROR(__xludf.DUMMYFUNCTION("""COMPUTED_VALUE"""),42891.66666666667)</f>
        <v>42891.66667</v>
      </c>
      <c r="B863" s="1">
        <f>IFERROR(__xludf.DUMMYFUNCTION("""COMPUTED_VALUE"""),88.74)</f>
        <v>88.74</v>
      </c>
    </row>
    <row r="864">
      <c r="A864" s="3">
        <f>IFERROR(__xludf.DUMMYFUNCTION("""COMPUTED_VALUE"""),42892.66666666667)</f>
        <v>42892.66667</v>
      </c>
      <c r="B864" s="1">
        <f>IFERROR(__xludf.DUMMYFUNCTION("""COMPUTED_VALUE"""),88.8)</f>
        <v>88.8</v>
      </c>
    </row>
    <row r="865">
      <c r="A865" s="3">
        <f>IFERROR(__xludf.DUMMYFUNCTION("""COMPUTED_VALUE"""),42893.66666666667)</f>
        <v>42893.66667</v>
      </c>
      <c r="B865" s="1">
        <f>IFERROR(__xludf.DUMMYFUNCTION("""COMPUTED_VALUE"""),88.77)</f>
        <v>88.77</v>
      </c>
    </row>
    <row r="866">
      <c r="A866" s="3">
        <f>IFERROR(__xludf.DUMMYFUNCTION("""COMPUTED_VALUE"""),42894.66666666667)</f>
        <v>42894.66667</v>
      </c>
      <c r="B866" s="1">
        <f>IFERROR(__xludf.DUMMYFUNCTION("""COMPUTED_VALUE"""),87.85)</f>
        <v>87.85</v>
      </c>
    </row>
    <row r="867">
      <c r="A867" s="3">
        <f>IFERROR(__xludf.DUMMYFUNCTION("""COMPUTED_VALUE"""),42895.66666666667)</f>
        <v>42895.66667</v>
      </c>
      <c r="B867" s="1">
        <f>IFERROR(__xludf.DUMMYFUNCTION("""COMPUTED_VALUE"""),88.16)</f>
        <v>88.16</v>
      </c>
    </row>
    <row r="868">
      <c r="A868" s="3">
        <f>IFERROR(__xludf.DUMMYFUNCTION("""COMPUTED_VALUE"""),42898.66666666667)</f>
        <v>42898.66667</v>
      </c>
      <c r="B868" s="1">
        <f>IFERROR(__xludf.DUMMYFUNCTION("""COMPUTED_VALUE"""),88.24)</f>
        <v>88.24</v>
      </c>
    </row>
    <row r="869">
      <c r="A869" s="3">
        <f>IFERROR(__xludf.DUMMYFUNCTION("""COMPUTED_VALUE"""),42899.66666666667)</f>
        <v>42899.66667</v>
      </c>
      <c r="B869" s="1">
        <f>IFERROR(__xludf.DUMMYFUNCTION("""COMPUTED_VALUE"""),88.06)</f>
        <v>88.06</v>
      </c>
    </row>
    <row r="870">
      <c r="A870" s="3">
        <f>IFERROR(__xludf.DUMMYFUNCTION("""COMPUTED_VALUE"""),42900.66666666667)</f>
        <v>42900.66667</v>
      </c>
      <c r="B870" s="1">
        <f>IFERROR(__xludf.DUMMYFUNCTION("""COMPUTED_VALUE"""),88.44)</f>
        <v>88.44</v>
      </c>
    </row>
    <row r="871">
      <c r="A871" s="3">
        <f>IFERROR(__xludf.DUMMYFUNCTION("""COMPUTED_VALUE"""),42901.66666666667)</f>
        <v>42901.66667</v>
      </c>
      <c r="B871" s="1">
        <f>IFERROR(__xludf.DUMMYFUNCTION("""COMPUTED_VALUE"""),89.38)</f>
        <v>89.38</v>
      </c>
    </row>
    <row r="872">
      <c r="A872" s="3">
        <f>IFERROR(__xludf.DUMMYFUNCTION("""COMPUTED_VALUE"""),42902.66666666667)</f>
        <v>42902.66667</v>
      </c>
      <c r="B872" s="1">
        <f>IFERROR(__xludf.DUMMYFUNCTION("""COMPUTED_VALUE"""),89.66)</f>
        <v>89.66</v>
      </c>
    </row>
    <row r="873">
      <c r="A873" s="3">
        <f>IFERROR(__xludf.DUMMYFUNCTION("""COMPUTED_VALUE"""),42905.66666666667)</f>
        <v>42905.66667</v>
      </c>
      <c r="B873" s="1">
        <f>IFERROR(__xludf.DUMMYFUNCTION("""COMPUTED_VALUE"""),89.86)</f>
        <v>89.86</v>
      </c>
    </row>
    <row r="874">
      <c r="A874" s="3">
        <f>IFERROR(__xludf.DUMMYFUNCTION("""COMPUTED_VALUE"""),42906.66666666667)</f>
        <v>42906.66667</v>
      </c>
      <c r="B874" s="1">
        <f>IFERROR(__xludf.DUMMYFUNCTION("""COMPUTED_VALUE"""),89.63)</f>
        <v>89.63</v>
      </c>
    </row>
    <row r="875">
      <c r="A875" s="3">
        <f>IFERROR(__xludf.DUMMYFUNCTION("""COMPUTED_VALUE"""),42907.66666666667)</f>
        <v>42907.66667</v>
      </c>
      <c r="B875" s="1">
        <f>IFERROR(__xludf.DUMMYFUNCTION("""COMPUTED_VALUE"""),89.4)</f>
        <v>89.4</v>
      </c>
    </row>
    <row r="876">
      <c r="A876" s="3">
        <f>IFERROR(__xludf.DUMMYFUNCTION("""COMPUTED_VALUE"""),42908.66666666667)</f>
        <v>42908.66667</v>
      </c>
      <c r="B876" s="1">
        <f>IFERROR(__xludf.DUMMYFUNCTION("""COMPUTED_VALUE"""),89.03)</f>
        <v>89.03</v>
      </c>
    </row>
    <row r="877">
      <c r="A877" s="3">
        <f>IFERROR(__xludf.DUMMYFUNCTION("""COMPUTED_VALUE"""),42909.66666666667)</f>
        <v>42909.66667</v>
      </c>
      <c r="B877" s="1">
        <f>IFERROR(__xludf.DUMMYFUNCTION("""COMPUTED_VALUE"""),89.42)</f>
        <v>89.42</v>
      </c>
    </row>
    <row r="878">
      <c r="A878" s="3">
        <f>IFERROR(__xludf.DUMMYFUNCTION("""COMPUTED_VALUE"""),42912.66666666667)</f>
        <v>42912.66667</v>
      </c>
      <c r="B878" s="1">
        <f>IFERROR(__xludf.DUMMYFUNCTION("""COMPUTED_VALUE"""),89.36)</f>
        <v>89.36</v>
      </c>
    </row>
    <row r="879">
      <c r="A879" s="3">
        <f>IFERROR(__xludf.DUMMYFUNCTION("""COMPUTED_VALUE"""),42913.66666666667)</f>
        <v>42913.66667</v>
      </c>
      <c r="B879" s="1">
        <f>IFERROR(__xludf.DUMMYFUNCTION("""COMPUTED_VALUE"""),88.61)</f>
        <v>88.61</v>
      </c>
    </row>
    <row r="880">
      <c r="A880" s="3">
        <f>IFERROR(__xludf.DUMMYFUNCTION("""COMPUTED_VALUE"""),42914.66666666667)</f>
        <v>42914.66667</v>
      </c>
      <c r="B880" s="1">
        <f>IFERROR(__xludf.DUMMYFUNCTION("""COMPUTED_VALUE"""),88.37)</f>
        <v>88.37</v>
      </c>
    </row>
    <row r="881">
      <c r="A881" s="3">
        <f>IFERROR(__xludf.DUMMYFUNCTION("""COMPUTED_VALUE"""),42915.66666666667)</f>
        <v>42915.66667</v>
      </c>
      <c r="B881" s="1">
        <f>IFERROR(__xludf.DUMMYFUNCTION("""COMPUTED_VALUE"""),86.99)</f>
        <v>86.99</v>
      </c>
    </row>
    <row r="882">
      <c r="A882" s="3">
        <f>IFERROR(__xludf.DUMMYFUNCTION("""COMPUTED_VALUE"""),42916.66666666667)</f>
        <v>42916.66667</v>
      </c>
      <c r="B882" s="1">
        <f>IFERROR(__xludf.DUMMYFUNCTION("""COMPUTED_VALUE"""),87.15)</f>
        <v>87.15</v>
      </c>
    </row>
    <row r="883">
      <c r="A883" s="3">
        <f>IFERROR(__xludf.DUMMYFUNCTION("""COMPUTED_VALUE"""),42919.66666666667)</f>
        <v>42919.66667</v>
      </c>
      <c r="B883" s="1">
        <f>IFERROR(__xludf.DUMMYFUNCTION("""COMPUTED_VALUE"""),87.74)</f>
        <v>87.74</v>
      </c>
    </row>
    <row r="884">
      <c r="A884" s="3">
        <f>IFERROR(__xludf.DUMMYFUNCTION("""COMPUTED_VALUE"""),42921.66666666667)</f>
        <v>42921.66667</v>
      </c>
      <c r="B884" s="1">
        <f>IFERROR(__xludf.DUMMYFUNCTION("""COMPUTED_VALUE"""),87.67)</f>
        <v>87.67</v>
      </c>
    </row>
    <row r="885">
      <c r="A885" s="3">
        <f>IFERROR(__xludf.DUMMYFUNCTION("""COMPUTED_VALUE"""),42922.66666666667)</f>
        <v>42922.66667</v>
      </c>
      <c r="B885" s="1">
        <f>IFERROR(__xludf.DUMMYFUNCTION("""COMPUTED_VALUE"""),87.37)</f>
        <v>87.37</v>
      </c>
    </row>
    <row r="886">
      <c r="A886" s="3">
        <f>IFERROR(__xludf.DUMMYFUNCTION("""COMPUTED_VALUE"""),42923.66666666667)</f>
        <v>42923.66667</v>
      </c>
      <c r="B886" s="1">
        <f>IFERROR(__xludf.DUMMYFUNCTION("""COMPUTED_VALUE"""),87.65)</f>
        <v>87.65</v>
      </c>
    </row>
    <row r="887">
      <c r="A887" s="3">
        <f>IFERROR(__xludf.DUMMYFUNCTION("""COMPUTED_VALUE"""),42926.66666666667)</f>
        <v>42926.66667</v>
      </c>
      <c r="B887" s="1">
        <f>IFERROR(__xludf.DUMMYFUNCTION("""COMPUTED_VALUE"""),87.09)</f>
        <v>87.09</v>
      </c>
    </row>
    <row r="888">
      <c r="A888" s="3">
        <f>IFERROR(__xludf.DUMMYFUNCTION("""COMPUTED_VALUE"""),42927.66666666667)</f>
        <v>42927.66667</v>
      </c>
      <c r="B888" s="1">
        <f>IFERROR(__xludf.DUMMYFUNCTION("""COMPUTED_VALUE"""),86.77)</f>
        <v>86.77</v>
      </c>
    </row>
    <row r="889">
      <c r="A889" s="3">
        <f>IFERROR(__xludf.DUMMYFUNCTION("""COMPUTED_VALUE"""),42928.66666666667)</f>
        <v>42928.66667</v>
      </c>
      <c r="B889" s="1">
        <f>IFERROR(__xludf.DUMMYFUNCTION("""COMPUTED_VALUE"""),86.96)</f>
        <v>86.96</v>
      </c>
    </row>
    <row r="890">
      <c r="A890" s="3">
        <f>IFERROR(__xludf.DUMMYFUNCTION("""COMPUTED_VALUE"""),42929.66666666667)</f>
        <v>42929.66667</v>
      </c>
      <c r="B890" s="1">
        <f>IFERROR(__xludf.DUMMYFUNCTION("""COMPUTED_VALUE"""),86.7)</f>
        <v>86.7</v>
      </c>
    </row>
    <row r="891">
      <c r="A891" s="3">
        <f>IFERROR(__xludf.DUMMYFUNCTION("""COMPUTED_VALUE"""),42930.66666666667)</f>
        <v>42930.66667</v>
      </c>
      <c r="B891" s="1">
        <f>IFERROR(__xludf.DUMMYFUNCTION("""COMPUTED_VALUE"""),87.1)</f>
        <v>87.1</v>
      </c>
    </row>
    <row r="892">
      <c r="A892" s="3">
        <f>IFERROR(__xludf.DUMMYFUNCTION("""COMPUTED_VALUE"""),42933.66666666667)</f>
        <v>42933.66667</v>
      </c>
      <c r="B892" s="1">
        <f>IFERROR(__xludf.DUMMYFUNCTION("""COMPUTED_VALUE"""),87.55)</f>
        <v>87.55</v>
      </c>
    </row>
    <row r="893">
      <c r="A893" s="3">
        <f>IFERROR(__xludf.DUMMYFUNCTION("""COMPUTED_VALUE"""),42934.66666666667)</f>
        <v>42934.66667</v>
      </c>
      <c r="B893" s="1">
        <f>IFERROR(__xludf.DUMMYFUNCTION("""COMPUTED_VALUE"""),88.64)</f>
        <v>88.64</v>
      </c>
    </row>
    <row r="894">
      <c r="A894" s="3">
        <f>IFERROR(__xludf.DUMMYFUNCTION("""COMPUTED_VALUE"""),42935.66666666667)</f>
        <v>42935.66667</v>
      </c>
      <c r="B894" s="1">
        <f>IFERROR(__xludf.DUMMYFUNCTION("""COMPUTED_VALUE"""),88.35)</f>
        <v>88.35</v>
      </c>
    </row>
    <row r="895">
      <c r="A895" s="3">
        <f>IFERROR(__xludf.DUMMYFUNCTION("""COMPUTED_VALUE"""),42936.66666666667)</f>
        <v>42936.66667</v>
      </c>
      <c r="B895" s="1">
        <f>IFERROR(__xludf.DUMMYFUNCTION("""COMPUTED_VALUE"""),88.6)</f>
        <v>88.6</v>
      </c>
    </row>
    <row r="896">
      <c r="A896" s="3">
        <f>IFERROR(__xludf.DUMMYFUNCTION("""COMPUTED_VALUE"""),42937.66666666667)</f>
        <v>42937.66667</v>
      </c>
      <c r="B896" s="1">
        <f>IFERROR(__xludf.DUMMYFUNCTION("""COMPUTED_VALUE"""),88.61)</f>
        <v>88.61</v>
      </c>
    </row>
    <row r="897">
      <c r="A897" s="3">
        <f>IFERROR(__xludf.DUMMYFUNCTION("""COMPUTED_VALUE"""),42940.66666666667)</f>
        <v>42940.66667</v>
      </c>
      <c r="B897" s="1">
        <f>IFERROR(__xludf.DUMMYFUNCTION("""COMPUTED_VALUE"""),88.18)</f>
        <v>88.18</v>
      </c>
    </row>
    <row r="898">
      <c r="A898" s="3">
        <f>IFERROR(__xludf.DUMMYFUNCTION("""COMPUTED_VALUE"""),42941.66666666667)</f>
        <v>42941.66667</v>
      </c>
      <c r="B898" s="1">
        <f>IFERROR(__xludf.DUMMYFUNCTION("""COMPUTED_VALUE"""),89.14)</f>
        <v>89.14</v>
      </c>
    </row>
    <row r="899">
      <c r="A899" s="3">
        <f>IFERROR(__xludf.DUMMYFUNCTION("""COMPUTED_VALUE"""),42942.66666666667)</f>
        <v>42942.66667</v>
      </c>
      <c r="B899" s="1">
        <f>IFERROR(__xludf.DUMMYFUNCTION("""COMPUTED_VALUE"""),89.3)</f>
        <v>89.3</v>
      </c>
    </row>
    <row r="900">
      <c r="A900" s="3">
        <f>IFERROR(__xludf.DUMMYFUNCTION("""COMPUTED_VALUE"""),42943.66666666667)</f>
        <v>42943.66667</v>
      </c>
      <c r="B900" s="1">
        <f>IFERROR(__xludf.DUMMYFUNCTION("""COMPUTED_VALUE"""),90.68)</f>
        <v>90.68</v>
      </c>
    </row>
    <row r="901">
      <c r="A901" s="3">
        <f>IFERROR(__xludf.DUMMYFUNCTION("""COMPUTED_VALUE"""),42944.66666666667)</f>
        <v>42944.66667</v>
      </c>
      <c r="B901" s="1">
        <f>IFERROR(__xludf.DUMMYFUNCTION("""COMPUTED_VALUE"""),90.21)</f>
        <v>90.21</v>
      </c>
    </row>
    <row r="902">
      <c r="A902" s="3">
        <f>IFERROR(__xludf.DUMMYFUNCTION("""COMPUTED_VALUE"""),42947.66666666667)</f>
        <v>42947.66667</v>
      </c>
      <c r="B902" s="1">
        <f>IFERROR(__xludf.DUMMYFUNCTION("""COMPUTED_VALUE"""),90.82)</f>
        <v>90.82</v>
      </c>
    </row>
    <row r="903">
      <c r="A903" s="3">
        <f>IFERROR(__xludf.DUMMYFUNCTION("""COMPUTED_VALUE"""),42948.66666666667)</f>
        <v>42948.66667</v>
      </c>
      <c r="B903" s="1">
        <f>IFERROR(__xludf.DUMMYFUNCTION("""COMPUTED_VALUE"""),91.1)</f>
        <v>91.1</v>
      </c>
    </row>
    <row r="904">
      <c r="A904" s="3">
        <f>IFERROR(__xludf.DUMMYFUNCTION("""COMPUTED_VALUE"""),42949.66666666667)</f>
        <v>42949.66667</v>
      </c>
      <c r="B904" s="1">
        <f>IFERROR(__xludf.DUMMYFUNCTION("""COMPUTED_VALUE"""),91.04)</f>
        <v>91.04</v>
      </c>
    </row>
    <row r="905">
      <c r="A905" s="3">
        <f>IFERROR(__xludf.DUMMYFUNCTION("""COMPUTED_VALUE"""),42950.66666666667)</f>
        <v>42950.66667</v>
      </c>
      <c r="B905" s="1">
        <f>IFERROR(__xludf.DUMMYFUNCTION("""COMPUTED_VALUE"""),90.86)</f>
        <v>90.86</v>
      </c>
    </row>
    <row r="906">
      <c r="A906" s="3">
        <f>IFERROR(__xludf.DUMMYFUNCTION("""COMPUTED_VALUE"""),42951.66666666667)</f>
        <v>42951.66667</v>
      </c>
      <c r="B906" s="1">
        <f>IFERROR(__xludf.DUMMYFUNCTION("""COMPUTED_VALUE"""),90.67)</f>
        <v>90.67</v>
      </c>
    </row>
    <row r="907">
      <c r="A907" s="3">
        <f>IFERROR(__xludf.DUMMYFUNCTION("""COMPUTED_VALUE"""),42954.66666666667)</f>
        <v>42954.66667</v>
      </c>
      <c r="B907" s="1">
        <f>IFERROR(__xludf.DUMMYFUNCTION("""COMPUTED_VALUE"""),91.44)</f>
        <v>91.44</v>
      </c>
    </row>
    <row r="908">
      <c r="A908" s="3">
        <f>IFERROR(__xludf.DUMMYFUNCTION("""COMPUTED_VALUE"""),42955.66666666667)</f>
        <v>42955.66667</v>
      </c>
      <c r="B908" s="1">
        <f>IFERROR(__xludf.DUMMYFUNCTION("""COMPUTED_VALUE"""),91.58)</f>
        <v>91.58</v>
      </c>
    </row>
    <row r="909">
      <c r="A909" s="3">
        <f>IFERROR(__xludf.DUMMYFUNCTION("""COMPUTED_VALUE"""),42956.66666666667)</f>
        <v>42956.66667</v>
      </c>
      <c r="B909" s="1">
        <f>IFERROR(__xludf.DUMMYFUNCTION("""COMPUTED_VALUE"""),91.92)</f>
        <v>91.92</v>
      </c>
    </row>
    <row r="910">
      <c r="A910" s="3">
        <f>IFERROR(__xludf.DUMMYFUNCTION("""COMPUTED_VALUE"""),42957.66666666667)</f>
        <v>42957.66667</v>
      </c>
      <c r="B910" s="1">
        <f>IFERROR(__xludf.DUMMYFUNCTION("""COMPUTED_VALUE"""),91.74)</f>
        <v>91.74</v>
      </c>
    </row>
    <row r="911">
      <c r="A911" s="3">
        <f>IFERROR(__xludf.DUMMYFUNCTION("""COMPUTED_VALUE"""),42958.66666666667)</f>
        <v>42958.66667</v>
      </c>
      <c r="B911" s="1">
        <f>IFERROR(__xludf.DUMMYFUNCTION("""COMPUTED_VALUE"""),91.34)</f>
        <v>91.34</v>
      </c>
    </row>
    <row r="912">
      <c r="A912" s="3">
        <f>IFERROR(__xludf.DUMMYFUNCTION("""COMPUTED_VALUE"""),42961.66666666667)</f>
        <v>42961.66667</v>
      </c>
      <c r="B912" s="1">
        <f>IFERROR(__xludf.DUMMYFUNCTION("""COMPUTED_VALUE"""),91.65)</f>
        <v>91.65</v>
      </c>
    </row>
    <row r="913">
      <c r="A913" s="3">
        <f>IFERROR(__xludf.DUMMYFUNCTION("""COMPUTED_VALUE"""),42962.66666666667)</f>
        <v>42962.66667</v>
      </c>
      <c r="B913" s="1">
        <f>IFERROR(__xludf.DUMMYFUNCTION("""COMPUTED_VALUE"""),92.2)</f>
        <v>92.2</v>
      </c>
    </row>
    <row r="914">
      <c r="A914" s="3">
        <f>IFERROR(__xludf.DUMMYFUNCTION("""COMPUTED_VALUE"""),42963.66666666667)</f>
        <v>42963.66667</v>
      </c>
      <c r="B914" s="1">
        <f>IFERROR(__xludf.DUMMYFUNCTION("""COMPUTED_VALUE"""),92.44)</f>
        <v>92.44</v>
      </c>
    </row>
    <row r="915">
      <c r="A915" s="3">
        <f>IFERROR(__xludf.DUMMYFUNCTION("""COMPUTED_VALUE"""),42964.66666666667)</f>
        <v>42964.66667</v>
      </c>
      <c r="B915" s="1">
        <f>IFERROR(__xludf.DUMMYFUNCTION("""COMPUTED_VALUE"""),92.07)</f>
        <v>92.07</v>
      </c>
    </row>
    <row r="916">
      <c r="A916" s="3">
        <f>IFERROR(__xludf.DUMMYFUNCTION("""COMPUTED_VALUE"""),42965.66666666667)</f>
        <v>42965.66667</v>
      </c>
      <c r="B916" s="1">
        <f>IFERROR(__xludf.DUMMYFUNCTION("""COMPUTED_VALUE"""),92.47)</f>
        <v>92.47</v>
      </c>
    </row>
    <row r="917">
      <c r="A917" s="3">
        <f>IFERROR(__xludf.DUMMYFUNCTION("""COMPUTED_VALUE"""),42968.66666666667)</f>
        <v>42968.66667</v>
      </c>
      <c r="B917" s="1">
        <f>IFERROR(__xludf.DUMMYFUNCTION("""COMPUTED_VALUE"""),92.86)</f>
        <v>92.86</v>
      </c>
    </row>
    <row r="918">
      <c r="A918" s="3">
        <f>IFERROR(__xludf.DUMMYFUNCTION("""COMPUTED_VALUE"""),42969.66666666667)</f>
        <v>42969.66667</v>
      </c>
      <c r="B918" s="1">
        <f>IFERROR(__xludf.DUMMYFUNCTION("""COMPUTED_VALUE"""),92.79)</f>
        <v>92.79</v>
      </c>
    </row>
    <row r="919">
      <c r="A919" s="3">
        <f>IFERROR(__xludf.DUMMYFUNCTION("""COMPUTED_VALUE"""),42970.66666666667)</f>
        <v>42970.66667</v>
      </c>
      <c r="B919" s="1">
        <f>IFERROR(__xludf.DUMMYFUNCTION("""COMPUTED_VALUE"""),92.44)</f>
        <v>92.44</v>
      </c>
    </row>
    <row r="920">
      <c r="A920" s="3">
        <f>IFERROR(__xludf.DUMMYFUNCTION("""COMPUTED_VALUE"""),42971.66666666667)</f>
        <v>42971.66667</v>
      </c>
      <c r="B920" s="1">
        <f>IFERROR(__xludf.DUMMYFUNCTION("""COMPUTED_VALUE"""),92.27)</f>
        <v>92.27</v>
      </c>
    </row>
    <row r="921">
      <c r="A921" s="3">
        <f>IFERROR(__xludf.DUMMYFUNCTION("""COMPUTED_VALUE"""),42972.66666666667)</f>
        <v>42972.66667</v>
      </c>
      <c r="B921" s="1">
        <f>IFERROR(__xludf.DUMMYFUNCTION("""COMPUTED_VALUE"""),92.51)</f>
        <v>92.51</v>
      </c>
    </row>
    <row r="922">
      <c r="A922" s="3">
        <f>IFERROR(__xludf.DUMMYFUNCTION("""COMPUTED_VALUE"""),42975.66666666667)</f>
        <v>42975.66667</v>
      </c>
      <c r="B922" s="1">
        <f>IFERROR(__xludf.DUMMYFUNCTION("""COMPUTED_VALUE"""),92.47)</f>
        <v>92.47</v>
      </c>
    </row>
    <row r="923">
      <c r="A923" s="3">
        <f>IFERROR(__xludf.DUMMYFUNCTION("""COMPUTED_VALUE"""),42976.66666666667)</f>
        <v>42976.66667</v>
      </c>
      <c r="B923" s="1">
        <f>IFERROR(__xludf.DUMMYFUNCTION("""COMPUTED_VALUE"""),92.32)</f>
        <v>92.32</v>
      </c>
    </row>
    <row r="924">
      <c r="A924" s="3">
        <f>IFERROR(__xludf.DUMMYFUNCTION("""COMPUTED_VALUE"""),42977.66666666667)</f>
        <v>42977.66667</v>
      </c>
      <c r="B924" s="1">
        <f>IFERROR(__xludf.DUMMYFUNCTION("""COMPUTED_VALUE"""),91.87)</f>
        <v>91.87</v>
      </c>
    </row>
    <row r="925">
      <c r="A925" s="3">
        <f>IFERROR(__xludf.DUMMYFUNCTION("""COMPUTED_VALUE"""),42978.66666666667)</f>
        <v>42978.66667</v>
      </c>
      <c r="B925" s="1">
        <f>IFERROR(__xludf.DUMMYFUNCTION("""COMPUTED_VALUE"""),92.27)</f>
        <v>92.27</v>
      </c>
    </row>
    <row r="926">
      <c r="A926" s="3">
        <f>IFERROR(__xludf.DUMMYFUNCTION("""COMPUTED_VALUE"""),42979.66666666667)</f>
        <v>42979.66667</v>
      </c>
      <c r="B926" s="1">
        <f>IFERROR(__xludf.DUMMYFUNCTION("""COMPUTED_VALUE"""),92.53)</f>
        <v>92.53</v>
      </c>
    </row>
    <row r="927">
      <c r="A927" s="3">
        <f>IFERROR(__xludf.DUMMYFUNCTION("""COMPUTED_VALUE"""),42983.66666666667)</f>
        <v>42983.66667</v>
      </c>
      <c r="B927" s="1">
        <f>IFERROR(__xludf.DUMMYFUNCTION("""COMPUTED_VALUE"""),92.72)</f>
        <v>92.72</v>
      </c>
    </row>
    <row r="928">
      <c r="A928" s="3">
        <f>IFERROR(__xludf.DUMMYFUNCTION("""COMPUTED_VALUE"""),42984.66666666667)</f>
        <v>42984.66667</v>
      </c>
      <c r="B928" s="1">
        <f>IFERROR(__xludf.DUMMYFUNCTION("""COMPUTED_VALUE"""),92.72)</f>
        <v>92.72</v>
      </c>
    </row>
    <row r="929">
      <c r="A929" s="3">
        <f>IFERROR(__xludf.DUMMYFUNCTION("""COMPUTED_VALUE"""),42985.66666666667)</f>
        <v>42985.66667</v>
      </c>
      <c r="B929" s="1">
        <f>IFERROR(__xludf.DUMMYFUNCTION("""COMPUTED_VALUE"""),92.97)</f>
        <v>92.97</v>
      </c>
    </row>
    <row r="930">
      <c r="A930" s="3">
        <f>IFERROR(__xludf.DUMMYFUNCTION("""COMPUTED_VALUE"""),42986.66666666667)</f>
        <v>42986.66667</v>
      </c>
      <c r="B930" s="1">
        <f>IFERROR(__xludf.DUMMYFUNCTION("""COMPUTED_VALUE"""),92.84)</f>
        <v>92.84</v>
      </c>
    </row>
    <row r="931">
      <c r="A931" s="3">
        <f>IFERROR(__xludf.DUMMYFUNCTION("""COMPUTED_VALUE"""),42989.66666666667)</f>
        <v>42989.66667</v>
      </c>
      <c r="B931" s="1">
        <f>IFERROR(__xludf.DUMMYFUNCTION("""COMPUTED_VALUE"""),93.99)</f>
        <v>93.99</v>
      </c>
    </row>
    <row r="932">
      <c r="A932" s="3">
        <f>IFERROR(__xludf.DUMMYFUNCTION("""COMPUTED_VALUE"""),42990.66666666667)</f>
        <v>42990.66667</v>
      </c>
      <c r="B932" s="1">
        <f>IFERROR(__xludf.DUMMYFUNCTION("""COMPUTED_VALUE"""),93.51)</f>
        <v>93.51</v>
      </c>
    </row>
    <row r="933">
      <c r="A933" s="3">
        <f>IFERROR(__xludf.DUMMYFUNCTION("""COMPUTED_VALUE"""),42991.66666666667)</f>
        <v>42991.66667</v>
      </c>
      <c r="B933" s="1">
        <f>IFERROR(__xludf.DUMMYFUNCTION("""COMPUTED_VALUE"""),93.55)</f>
        <v>93.55</v>
      </c>
    </row>
    <row r="934">
      <c r="A934" s="3">
        <f>IFERROR(__xludf.DUMMYFUNCTION("""COMPUTED_VALUE"""),42992.66666666667)</f>
        <v>42992.66667</v>
      </c>
      <c r="B934" s="1">
        <f>IFERROR(__xludf.DUMMYFUNCTION("""COMPUTED_VALUE"""),93.55)</f>
        <v>93.55</v>
      </c>
    </row>
    <row r="935">
      <c r="A935" s="3">
        <f>IFERROR(__xludf.DUMMYFUNCTION("""COMPUTED_VALUE"""),42993.66666666667)</f>
        <v>42993.66667</v>
      </c>
      <c r="B935" s="1">
        <f>IFERROR(__xludf.DUMMYFUNCTION("""COMPUTED_VALUE"""),93.27)</f>
        <v>93.27</v>
      </c>
    </row>
    <row r="936">
      <c r="A936" s="3">
        <f>IFERROR(__xludf.DUMMYFUNCTION("""COMPUTED_VALUE"""),42996.66666666667)</f>
        <v>42996.66667</v>
      </c>
      <c r="B936" s="1">
        <f>IFERROR(__xludf.DUMMYFUNCTION("""COMPUTED_VALUE"""),93.15)</f>
        <v>93.15</v>
      </c>
    </row>
    <row r="937">
      <c r="A937" s="3">
        <f>IFERROR(__xludf.DUMMYFUNCTION("""COMPUTED_VALUE"""),42997.66666666667)</f>
        <v>42997.66667</v>
      </c>
      <c r="B937" s="1">
        <f>IFERROR(__xludf.DUMMYFUNCTION("""COMPUTED_VALUE"""),94.17)</f>
        <v>94.17</v>
      </c>
    </row>
    <row r="938">
      <c r="A938" s="3">
        <f>IFERROR(__xludf.DUMMYFUNCTION("""COMPUTED_VALUE"""),42998.66666666667)</f>
        <v>42998.66667</v>
      </c>
      <c r="B938" s="1">
        <f>IFERROR(__xludf.DUMMYFUNCTION("""COMPUTED_VALUE"""),94.4)</f>
        <v>94.4</v>
      </c>
    </row>
    <row r="939">
      <c r="A939" s="3">
        <f>IFERROR(__xludf.DUMMYFUNCTION("""COMPUTED_VALUE"""),42999.66666666667)</f>
        <v>42999.66667</v>
      </c>
      <c r="B939" s="1">
        <f>IFERROR(__xludf.DUMMYFUNCTION("""COMPUTED_VALUE"""),92.64)</f>
        <v>92.64</v>
      </c>
    </row>
    <row r="940">
      <c r="A940" s="3">
        <f>IFERROR(__xludf.DUMMYFUNCTION("""COMPUTED_VALUE"""),43000.66666666667)</f>
        <v>43000.66667</v>
      </c>
      <c r="B940" s="1">
        <f>IFERROR(__xludf.DUMMYFUNCTION("""COMPUTED_VALUE"""),92.24)</f>
        <v>92.24</v>
      </c>
    </row>
    <row r="941">
      <c r="A941" s="3">
        <f>IFERROR(__xludf.DUMMYFUNCTION("""COMPUTED_VALUE"""),43003.66666666667)</f>
        <v>43003.66667</v>
      </c>
      <c r="B941" s="1">
        <f>IFERROR(__xludf.DUMMYFUNCTION("""COMPUTED_VALUE"""),92.72)</f>
        <v>92.72</v>
      </c>
    </row>
    <row r="942">
      <c r="A942" s="3">
        <f>IFERROR(__xludf.DUMMYFUNCTION("""COMPUTED_VALUE"""),43004.66666666667)</f>
        <v>43004.66667</v>
      </c>
      <c r="B942" s="1">
        <f>IFERROR(__xludf.DUMMYFUNCTION("""COMPUTED_VALUE"""),92.65)</f>
        <v>92.65</v>
      </c>
    </row>
    <row r="943">
      <c r="A943" s="3">
        <f>IFERROR(__xludf.DUMMYFUNCTION("""COMPUTED_VALUE"""),43005.66666666667)</f>
        <v>43005.66667</v>
      </c>
      <c r="B943" s="1">
        <f>IFERROR(__xludf.DUMMYFUNCTION("""COMPUTED_VALUE"""),90.87)</f>
        <v>90.87</v>
      </c>
    </row>
    <row r="944">
      <c r="A944" s="3">
        <f>IFERROR(__xludf.DUMMYFUNCTION("""COMPUTED_VALUE"""),43006.66666666667)</f>
        <v>43006.66667</v>
      </c>
      <c r="B944" s="1">
        <f>IFERROR(__xludf.DUMMYFUNCTION("""COMPUTED_VALUE"""),90.89)</f>
        <v>90.89</v>
      </c>
    </row>
    <row r="945">
      <c r="A945" s="3">
        <f>IFERROR(__xludf.DUMMYFUNCTION("""COMPUTED_VALUE"""),43007.66666666667)</f>
        <v>43007.66667</v>
      </c>
      <c r="B945" s="1">
        <f>IFERROR(__xludf.DUMMYFUNCTION("""COMPUTED_VALUE"""),90.98)</f>
        <v>90.98</v>
      </c>
    </row>
    <row r="946">
      <c r="A946" s="3">
        <f>IFERROR(__xludf.DUMMYFUNCTION("""COMPUTED_VALUE"""),43010.66666666667)</f>
        <v>43010.66667</v>
      </c>
      <c r="B946" s="1">
        <f>IFERROR(__xludf.DUMMYFUNCTION("""COMPUTED_VALUE"""),91.77)</f>
        <v>91.77</v>
      </c>
    </row>
    <row r="947">
      <c r="A947" s="3">
        <f>IFERROR(__xludf.DUMMYFUNCTION("""COMPUTED_VALUE"""),43011.66666666667)</f>
        <v>43011.66667</v>
      </c>
      <c r="B947" s="1">
        <f>IFERROR(__xludf.DUMMYFUNCTION("""COMPUTED_VALUE"""),92.12)</f>
        <v>92.12</v>
      </c>
    </row>
    <row r="948">
      <c r="A948" s="3">
        <f>IFERROR(__xludf.DUMMYFUNCTION("""COMPUTED_VALUE"""),43012.66666666667)</f>
        <v>43012.66667</v>
      </c>
      <c r="B948" s="1">
        <f>IFERROR(__xludf.DUMMYFUNCTION("""COMPUTED_VALUE"""),92.42)</f>
        <v>92.42</v>
      </c>
    </row>
    <row r="949">
      <c r="A949" s="3">
        <f>IFERROR(__xludf.DUMMYFUNCTION("""COMPUTED_VALUE"""),43013.66666666667)</f>
        <v>43013.66667</v>
      </c>
      <c r="B949" s="1">
        <f>IFERROR(__xludf.DUMMYFUNCTION("""COMPUTED_VALUE"""),92.03)</f>
        <v>92.03</v>
      </c>
    </row>
    <row r="950">
      <c r="A950" s="3">
        <f>IFERROR(__xludf.DUMMYFUNCTION("""COMPUTED_VALUE"""),43014.66666666667)</f>
        <v>43014.66667</v>
      </c>
      <c r="B950" s="1">
        <f>IFERROR(__xludf.DUMMYFUNCTION("""COMPUTED_VALUE"""),92.33)</f>
        <v>92.33</v>
      </c>
    </row>
    <row r="951">
      <c r="A951" s="3">
        <f>IFERROR(__xludf.DUMMYFUNCTION("""COMPUTED_VALUE"""),43017.66666666667)</f>
        <v>43017.66667</v>
      </c>
      <c r="B951" s="1">
        <f>IFERROR(__xludf.DUMMYFUNCTION("""COMPUTED_VALUE"""),92.12)</f>
        <v>92.12</v>
      </c>
    </row>
    <row r="952">
      <c r="A952" s="3">
        <f>IFERROR(__xludf.DUMMYFUNCTION("""COMPUTED_VALUE"""),43018.66666666667)</f>
        <v>43018.66667</v>
      </c>
      <c r="B952" s="1">
        <f>IFERROR(__xludf.DUMMYFUNCTION("""COMPUTED_VALUE"""),91.62)</f>
        <v>91.62</v>
      </c>
    </row>
    <row r="953">
      <c r="A953" s="3">
        <f>IFERROR(__xludf.DUMMYFUNCTION("""COMPUTED_VALUE"""),43019.66666666667)</f>
        <v>43019.66667</v>
      </c>
      <c r="B953" s="1">
        <f>IFERROR(__xludf.DUMMYFUNCTION("""COMPUTED_VALUE"""),91.46)</f>
        <v>91.46</v>
      </c>
    </row>
    <row r="954">
      <c r="A954" s="3">
        <f>IFERROR(__xludf.DUMMYFUNCTION("""COMPUTED_VALUE"""),43020.66666666667)</f>
        <v>43020.66667</v>
      </c>
      <c r="B954" s="1">
        <f>IFERROR(__xludf.DUMMYFUNCTION("""COMPUTED_VALUE"""),92.15)</f>
        <v>92.15</v>
      </c>
    </row>
    <row r="955">
      <c r="A955" s="3">
        <f>IFERROR(__xludf.DUMMYFUNCTION("""COMPUTED_VALUE"""),43021.66666666667)</f>
        <v>43021.66667</v>
      </c>
      <c r="B955" s="1">
        <f>IFERROR(__xludf.DUMMYFUNCTION("""COMPUTED_VALUE"""),93.04)</f>
        <v>93.04</v>
      </c>
    </row>
    <row r="956">
      <c r="A956" s="3">
        <f>IFERROR(__xludf.DUMMYFUNCTION("""COMPUTED_VALUE"""),43024.66666666667)</f>
        <v>43024.66667</v>
      </c>
      <c r="B956" s="1">
        <f>IFERROR(__xludf.DUMMYFUNCTION("""COMPUTED_VALUE"""),93.14)</f>
        <v>93.14</v>
      </c>
    </row>
    <row r="957">
      <c r="A957" s="3">
        <f>IFERROR(__xludf.DUMMYFUNCTION("""COMPUTED_VALUE"""),43025.66666666667)</f>
        <v>43025.66667</v>
      </c>
      <c r="B957" s="1">
        <f>IFERROR(__xludf.DUMMYFUNCTION("""COMPUTED_VALUE"""),92.8)</f>
        <v>92.8</v>
      </c>
    </row>
    <row r="958">
      <c r="A958" s="3">
        <f>IFERROR(__xludf.DUMMYFUNCTION("""COMPUTED_VALUE"""),43026.66666666667)</f>
        <v>43026.66667</v>
      </c>
      <c r="B958" s="1">
        <f>IFERROR(__xludf.DUMMYFUNCTION("""COMPUTED_VALUE"""),92.77)</f>
        <v>92.77</v>
      </c>
    </row>
    <row r="959">
      <c r="A959" s="3">
        <f>IFERROR(__xludf.DUMMYFUNCTION("""COMPUTED_VALUE"""),43027.66666666667)</f>
        <v>43027.66667</v>
      </c>
      <c r="B959" s="1">
        <f>IFERROR(__xludf.DUMMYFUNCTION("""COMPUTED_VALUE"""),91.59)</f>
        <v>91.59</v>
      </c>
    </row>
    <row r="960">
      <c r="A960" s="3">
        <f>IFERROR(__xludf.DUMMYFUNCTION("""COMPUTED_VALUE"""),43028.66666666667)</f>
        <v>43028.66667</v>
      </c>
      <c r="B960" s="1">
        <f>IFERROR(__xludf.DUMMYFUNCTION("""COMPUTED_VALUE"""),88.25)</f>
        <v>88.25</v>
      </c>
    </row>
    <row r="961">
      <c r="A961" s="3">
        <f>IFERROR(__xludf.DUMMYFUNCTION("""COMPUTED_VALUE"""),43031.66666666667)</f>
        <v>43031.66667</v>
      </c>
      <c r="B961" s="1">
        <f>IFERROR(__xludf.DUMMYFUNCTION("""COMPUTED_VALUE"""),87.3)</f>
        <v>87.3</v>
      </c>
    </row>
    <row r="962">
      <c r="A962" s="3">
        <f>IFERROR(__xludf.DUMMYFUNCTION("""COMPUTED_VALUE"""),43032.66666666667)</f>
        <v>43032.66667</v>
      </c>
      <c r="B962" s="1">
        <f>IFERROR(__xludf.DUMMYFUNCTION("""COMPUTED_VALUE"""),86.98)</f>
        <v>86.98</v>
      </c>
    </row>
    <row r="963">
      <c r="A963" s="3">
        <f>IFERROR(__xludf.DUMMYFUNCTION("""COMPUTED_VALUE"""),43033.66666666667)</f>
        <v>43033.66667</v>
      </c>
      <c r="B963" s="1">
        <f>IFERROR(__xludf.DUMMYFUNCTION("""COMPUTED_VALUE"""),86.86)</f>
        <v>86.86</v>
      </c>
    </row>
    <row r="964">
      <c r="A964" s="3">
        <f>IFERROR(__xludf.DUMMYFUNCTION("""COMPUTED_VALUE"""),43034.66666666667)</f>
        <v>43034.66667</v>
      </c>
      <c r="B964" s="1">
        <f>IFERROR(__xludf.DUMMYFUNCTION("""COMPUTED_VALUE"""),87.5)</f>
        <v>87.5</v>
      </c>
    </row>
    <row r="965">
      <c r="A965" s="3">
        <f>IFERROR(__xludf.DUMMYFUNCTION("""COMPUTED_VALUE"""),43035.66666666667)</f>
        <v>43035.66667</v>
      </c>
      <c r="B965" s="1">
        <f>IFERROR(__xludf.DUMMYFUNCTION("""COMPUTED_VALUE"""),87.04)</f>
        <v>87.04</v>
      </c>
    </row>
    <row r="966">
      <c r="A966" s="3">
        <f>IFERROR(__xludf.DUMMYFUNCTION("""COMPUTED_VALUE"""),43038.66666666667)</f>
        <v>43038.66667</v>
      </c>
      <c r="B966" s="1">
        <f>IFERROR(__xludf.DUMMYFUNCTION("""COMPUTED_VALUE"""),86.27)</f>
        <v>86.27</v>
      </c>
    </row>
    <row r="967">
      <c r="A967" s="3">
        <f>IFERROR(__xludf.DUMMYFUNCTION("""COMPUTED_VALUE"""),43039.66666666667)</f>
        <v>43039.66667</v>
      </c>
      <c r="B967" s="1">
        <f>IFERROR(__xludf.DUMMYFUNCTION("""COMPUTED_VALUE"""),86.34)</f>
        <v>86.34</v>
      </c>
    </row>
    <row r="968">
      <c r="A968" s="3">
        <f>IFERROR(__xludf.DUMMYFUNCTION("""COMPUTED_VALUE"""),43040.66666666667)</f>
        <v>43040.66667</v>
      </c>
      <c r="B968" s="1">
        <f>IFERROR(__xludf.DUMMYFUNCTION("""COMPUTED_VALUE"""),86.89)</f>
        <v>86.89</v>
      </c>
    </row>
    <row r="969">
      <c r="A969" s="3">
        <f>IFERROR(__xludf.DUMMYFUNCTION("""COMPUTED_VALUE"""),43041.66666666667)</f>
        <v>43041.66667</v>
      </c>
      <c r="B969" s="1">
        <f>IFERROR(__xludf.DUMMYFUNCTION("""COMPUTED_VALUE"""),86.51)</f>
        <v>86.51</v>
      </c>
    </row>
    <row r="970">
      <c r="A970" s="3">
        <f>IFERROR(__xludf.DUMMYFUNCTION("""COMPUTED_VALUE"""),43042.66666666667)</f>
        <v>43042.66667</v>
      </c>
      <c r="B970" s="1">
        <f>IFERROR(__xludf.DUMMYFUNCTION("""COMPUTED_VALUE"""),86.58)</f>
        <v>86.58</v>
      </c>
    </row>
    <row r="971">
      <c r="A971" s="3">
        <f>IFERROR(__xludf.DUMMYFUNCTION("""COMPUTED_VALUE"""),43045.66666666667)</f>
        <v>43045.66667</v>
      </c>
      <c r="B971" s="1">
        <f>IFERROR(__xludf.DUMMYFUNCTION("""COMPUTED_VALUE"""),86.05)</f>
        <v>86.05</v>
      </c>
    </row>
    <row r="972">
      <c r="A972" s="3">
        <f>IFERROR(__xludf.DUMMYFUNCTION("""COMPUTED_VALUE"""),43046.66666666667)</f>
        <v>43046.66667</v>
      </c>
      <c r="B972" s="1">
        <f>IFERROR(__xludf.DUMMYFUNCTION("""COMPUTED_VALUE"""),86.98)</f>
        <v>86.98</v>
      </c>
    </row>
    <row r="973">
      <c r="A973" s="3">
        <f>IFERROR(__xludf.DUMMYFUNCTION("""COMPUTED_VALUE"""),43047.66666666667)</f>
        <v>43047.66667</v>
      </c>
      <c r="B973" s="1">
        <f>IFERROR(__xludf.DUMMYFUNCTION("""COMPUTED_VALUE"""),87.58)</f>
        <v>87.58</v>
      </c>
    </row>
    <row r="974">
      <c r="A974" s="3">
        <f>IFERROR(__xludf.DUMMYFUNCTION("""COMPUTED_VALUE"""),43048.66666666667)</f>
        <v>43048.66667</v>
      </c>
      <c r="B974" s="1">
        <f>IFERROR(__xludf.DUMMYFUNCTION("""COMPUTED_VALUE"""),87.78)</f>
        <v>87.78</v>
      </c>
    </row>
    <row r="975">
      <c r="A975" s="3">
        <f>IFERROR(__xludf.DUMMYFUNCTION("""COMPUTED_VALUE"""),43049.66666666667)</f>
        <v>43049.66667</v>
      </c>
      <c r="B975" s="1">
        <f>IFERROR(__xludf.DUMMYFUNCTION("""COMPUTED_VALUE"""),88.16)</f>
        <v>88.16</v>
      </c>
    </row>
    <row r="976">
      <c r="A976" s="3">
        <f>IFERROR(__xludf.DUMMYFUNCTION("""COMPUTED_VALUE"""),43052.66666666667)</f>
        <v>43052.66667</v>
      </c>
      <c r="B976" s="1">
        <f>IFERROR(__xludf.DUMMYFUNCTION("""COMPUTED_VALUE"""),89.0)</f>
        <v>89</v>
      </c>
    </row>
    <row r="977">
      <c r="A977" s="3">
        <f>IFERROR(__xludf.DUMMYFUNCTION("""COMPUTED_VALUE"""),43053.66666666667)</f>
        <v>43053.66667</v>
      </c>
      <c r="B977" s="1">
        <f>IFERROR(__xludf.DUMMYFUNCTION("""COMPUTED_VALUE"""),88.87)</f>
        <v>88.87</v>
      </c>
    </row>
    <row r="978">
      <c r="A978" s="3">
        <f>IFERROR(__xludf.DUMMYFUNCTION("""COMPUTED_VALUE"""),43054.66666666667)</f>
        <v>43054.66667</v>
      </c>
      <c r="B978" s="1">
        <f>IFERROR(__xludf.DUMMYFUNCTION("""COMPUTED_VALUE"""),88.23)</f>
        <v>88.23</v>
      </c>
    </row>
    <row r="979">
      <c r="A979" s="3">
        <f>IFERROR(__xludf.DUMMYFUNCTION("""COMPUTED_VALUE"""),43055.66666666667)</f>
        <v>43055.66667</v>
      </c>
      <c r="B979" s="1">
        <f>IFERROR(__xludf.DUMMYFUNCTION("""COMPUTED_VALUE"""),89.25)</f>
        <v>89.25</v>
      </c>
    </row>
    <row r="980">
      <c r="A980" s="3">
        <f>IFERROR(__xludf.DUMMYFUNCTION("""COMPUTED_VALUE"""),43056.66666666667)</f>
        <v>43056.66667</v>
      </c>
      <c r="B980" s="1">
        <f>IFERROR(__xludf.DUMMYFUNCTION("""COMPUTED_VALUE"""),88.43)</f>
        <v>88.43</v>
      </c>
    </row>
    <row r="981">
      <c r="A981" s="3">
        <f>IFERROR(__xludf.DUMMYFUNCTION("""COMPUTED_VALUE"""),43059.66666666667)</f>
        <v>43059.66667</v>
      </c>
      <c r="B981" s="1">
        <f>IFERROR(__xludf.DUMMYFUNCTION("""COMPUTED_VALUE"""),88.27)</f>
        <v>88.27</v>
      </c>
    </row>
    <row r="982">
      <c r="A982" s="3">
        <f>IFERROR(__xludf.DUMMYFUNCTION("""COMPUTED_VALUE"""),43060.66666666667)</f>
        <v>43060.66667</v>
      </c>
      <c r="B982" s="1">
        <f>IFERROR(__xludf.DUMMYFUNCTION("""COMPUTED_VALUE"""),88.72)</f>
        <v>88.72</v>
      </c>
    </row>
    <row r="983">
      <c r="A983" s="3">
        <f>IFERROR(__xludf.DUMMYFUNCTION("""COMPUTED_VALUE"""),43061.66666666667)</f>
        <v>43061.66667</v>
      </c>
      <c r="B983" s="1">
        <f>IFERROR(__xludf.DUMMYFUNCTION("""COMPUTED_VALUE"""),88.33)</f>
        <v>88.33</v>
      </c>
    </row>
    <row r="984">
      <c r="A984" s="3">
        <f>IFERROR(__xludf.DUMMYFUNCTION("""COMPUTED_VALUE"""),43063.54166666667)</f>
        <v>43063.54167</v>
      </c>
      <c r="B984" s="1">
        <f>IFERROR(__xludf.DUMMYFUNCTION("""COMPUTED_VALUE"""),88.45)</f>
        <v>88.45</v>
      </c>
    </row>
    <row r="985">
      <c r="A985" s="3">
        <f>IFERROR(__xludf.DUMMYFUNCTION("""COMPUTED_VALUE"""),43066.66666666667)</f>
        <v>43066.66667</v>
      </c>
      <c r="B985" s="1">
        <f>IFERROR(__xludf.DUMMYFUNCTION("""COMPUTED_VALUE"""),88.96)</f>
        <v>88.96</v>
      </c>
    </row>
    <row r="986">
      <c r="A986" s="3">
        <f>IFERROR(__xludf.DUMMYFUNCTION("""COMPUTED_VALUE"""),43067.66666666667)</f>
        <v>43067.66667</v>
      </c>
      <c r="B986" s="1">
        <f>IFERROR(__xludf.DUMMYFUNCTION("""COMPUTED_VALUE"""),89.4)</f>
        <v>89.4</v>
      </c>
    </row>
    <row r="987">
      <c r="A987" s="3">
        <f>IFERROR(__xludf.DUMMYFUNCTION("""COMPUTED_VALUE"""),43068.66666666667)</f>
        <v>43068.66667</v>
      </c>
      <c r="B987" s="1">
        <f>IFERROR(__xludf.DUMMYFUNCTION("""COMPUTED_VALUE"""),89.38)</f>
        <v>89.38</v>
      </c>
    </row>
    <row r="988">
      <c r="A988" s="3">
        <f>IFERROR(__xludf.DUMMYFUNCTION("""COMPUTED_VALUE"""),43069.66666666667)</f>
        <v>43069.66667</v>
      </c>
      <c r="B988" s="1">
        <f>IFERROR(__xludf.DUMMYFUNCTION("""COMPUTED_VALUE"""),89.99)</f>
        <v>89.99</v>
      </c>
    </row>
    <row r="989">
      <c r="A989" s="3">
        <f>IFERROR(__xludf.DUMMYFUNCTION("""COMPUTED_VALUE"""),43070.66666666667)</f>
        <v>43070.66667</v>
      </c>
      <c r="B989" s="1">
        <f>IFERROR(__xludf.DUMMYFUNCTION("""COMPUTED_VALUE"""),90.36)</f>
        <v>90.36</v>
      </c>
    </row>
    <row r="990">
      <c r="A990" s="3">
        <f>IFERROR(__xludf.DUMMYFUNCTION("""COMPUTED_VALUE"""),43073.66666666667)</f>
        <v>43073.66667</v>
      </c>
      <c r="B990" s="1">
        <f>IFERROR(__xludf.DUMMYFUNCTION("""COMPUTED_VALUE"""),91.41)</f>
        <v>91.41</v>
      </c>
    </row>
    <row r="991">
      <c r="A991" s="3">
        <f>IFERROR(__xludf.DUMMYFUNCTION("""COMPUTED_VALUE"""),43074.66666666667)</f>
        <v>43074.66667</v>
      </c>
      <c r="B991" s="1">
        <f>IFERROR(__xludf.DUMMYFUNCTION("""COMPUTED_VALUE"""),91.4)</f>
        <v>91.4</v>
      </c>
    </row>
    <row r="992">
      <c r="A992" s="3">
        <f>IFERROR(__xludf.DUMMYFUNCTION("""COMPUTED_VALUE"""),43075.66666666667)</f>
        <v>43075.66667</v>
      </c>
      <c r="B992" s="1">
        <f>IFERROR(__xludf.DUMMYFUNCTION("""COMPUTED_VALUE"""),91.25)</f>
        <v>91.25</v>
      </c>
    </row>
    <row r="993">
      <c r="A993" s="3">
        <f>IFERROR(__xludf.DUMMYFUNCTION("""COMPUTED_VALUE"""),43076.66666666667)</f>
        <v>43076.66667</v>
      </c>
      <c r="B993" s="1">
        <f>IFERROR(__xludf.DUMMYFUNCTION("""COMPUTED_VALUE"""),90.1)</f>
        <v>90.1</v>
      </c>
    </row>
    <row r="994">
      <c r="A994" s="3">
        <f>IFERROR(__xludf.DUMMYFUNCTION("""COMPUTED_VALUE"""),43077.66666666667)</f>
        <v>43077.66667</v>
      </c>
      <c r="B994" s="1">
        <f>IFERROR(__xludf.DUMMYFUNCTION("""COMPUTED_VALUE"""),90.37)</f>
        <v>90.37</v>
      </c>
    </row>
    <row r="995">
      <c r="A995" s="3">
        <f>IFERROR(__xludf.DUMMYFUNCTION("""COMPUTED_VALUE"""),43080.66666666667)</f>
        <v>43080.66667</v>
      </c>
      <c r="B995" s="1">
        <f>IFERROR(__xludf.DUMMYFUNCTION("""COMPUTED_VALUE"""),90.23)</f>
        <v>90.23</v>
      </c>
    </row>
    <row r="996">
      <c r="A996" s="3">
        <f>IFERROR(__xludf.DUMMYFUNCTION("""COMPUTED_VALUE"""),43081.66666666667)</f>
        <v>43081.66667</v>
      </c>
      <c r="B996" s="1">
        <f>IFERROR(__xludf.DUMMYFUNCTION("""COMPUTED_VALUE"""),89.85)</f>
        <v>89.85</v>
      </c>
    </row>
    <row r="997">
      <c r="A997" s="3">
        <f>IFERROR(__xludf.DUMMYFUNCTION("""COMPUTED_VALUE"""),43082.66666666667)</f>
        <v>43082.66667</v>
      </c>
      <c r="B997" s="1">
        <f>IFERROR(__xludf.DUMMYFUNCTION("""COMPUTED_VALUE"""),90.88)</f>
        <v>90.88</v>
      </c>
    </row>
    <row r="998">
      <c r="A998" s="3">
        <f>IFERROR(__xludf.DUMMYFUNCTION("""COMPUTED_VALUE"""),43083.66666666667)</f>
        <v>43083.66667</v>
      </c>
      <c r="B998" s="1">
        <f>IFERROR(__xludf.DUMMYFUNCTION("""COMPUTED_VALUE"""),91.0)</f>
        <v>91</v>
      </c>
    </row>
    <row r="999">
      <c r="A999" s="3">
        <f>IFERROR(__xludf.DUMMYFUNCTION("""COMPUTED_VALUE"""),43084.66666666667)</f>
        <v>43084.66667</v>
      </c>
      <c r="B999" s="1">
        <f>IFERROR(__xludf.DUMMYFUNCTION("""COMPUTED_VALUE"""),91.89)</f>
        <v>91.89</v>
      </c>
    </row>
    <row r="1000">
      <c r="A1000" s="3">
        <f>IFERROR(__xludf.DUMMYFUNCTION("""COMPUTED_VALUE"""),43087.66666666667)</f>
        <v>43087.66667</v>
      </c>
      <c r="B1000" s="1">
        <f>IFERROR(__xludf.DUMMYFUNCTION("""COMPUTED_VALUE"""),91.88)</f>
        <v>91.88</v>
      </c>
    </row>
    <row r="1001">
      <c r="A1001" s="3">
        <f>IFERROR(__xludf.DUMMYFUNCTION("""COMPUTED_VALUE"""),43088.66666666667)</f>
        <v>43088.66667</v>
      </c>
      <c r="B1001" s="1">
        <f>IFERROR(__xludf.DUMMYFUNCTION("""COMPUTED_VALUE"""),91.68)</f>
        <v>91.68</v>
      </c>
    </row>
    <row r="1002">
      <c r="A1002" s="3">
        <f>IFERROR(__xludf.DUMMYFUNCTION("""COMPUTED_VALUE"""),43089.66666666667)</f>
        <v>43089.66667</v>
      </c>
      <c r="B1002" s="1">
        <f>IFERROR(__xludf.DUMMYFUNCTION("""COMPUTED_VALUE"""),91.53)</f>
        <v>91.53</v>
      </c>
    </row>
    <row r="1003">
      <c r="A1003" s="3">
        <f>IFERROR(__xludf.DUMMYFUNCTION("""COMPUTED_VALUE"""),43090.66666666667)</f>
        <v>43090.66667</v>
      </c>
      <c r="B1003" s="1">
        <f>IFERROR(__xludf.DUMMYFUNCTION("""COMPUTED_VALUE"""),91.67)</f>
        <v>91.67</v>
      </c>
    </row>
    <row r="1004">
      <c r="A1004" s="3">
        <f>IFERROR(__xludf.DUMMYFUNCTION("""COMPUTED_VALUE"""),43091.66666666667)</f>
        <v>43091.66667</v>
      </c>
      <c r="B1004" s="1">
        <f>IFERROR(__xludf.DUMMYFUNCTION("""COMPUTED_VALUE"""),92.13)</f>
        <v>92.13</v>
      </c>
    </row>
    <row r="1005">
      <c r="A1005" s="3">
        <f>IFERROR(__xludf.DUMMYFUNCTION("""COMPUTED_VALUE"""),43095.66666666667)</f>
        <v>43095.66667</v>
      </c>
      <c r="B1005" s="1">
        <f>IFERROR(__xludf.DUMMYFUNCTION("""COMPUTED_VALUE"""),92.48)</f>
        <v>92.48</v>
      </c>
    </row>
    <row r="1006">
      <c r="A1006" s="3">
        <f>IFERROR(__xludf.DUMMYFUNCTION("""COMPUTED_VALUE"""),43096.66666666667)</f>
        <v>43096.66667</v>
      </c>
      <c r="B1006" s="1">
        <f>IFERROR(__xludf.DUMMYFUNCTION("""COMPUTED_VALUE"""),92.1)</f>
        <v>92.1</v>
      </c>
    </row>
    <row r="1007">
      <c r="A1007" s="3">
        <f>IFERROR(__xludf.DUMMYFUNCTION("""COMPUTED_VALUE"""),43097.66666666667)</f>
        <v>43097.66667</v>
      </c>
      <c r="B1007" s="1">
        <f>IFERROR(__xludf.DUMMYFUNCTION("""COMPUTED_VALUE"""),92.07)</f>
        <v>92.07</v>
      </c>
    </row>
    <row r="1008">
      <c r="A1008" s="3">
        <f>IFERROR(__xludf.DUMMYFUNCTION("""COMPUTED_VALUE"""),43098.66666666667)</f>
        <v>43098.66667</v>
      </c>
      <c r="B1008" s="1">
        <f>IFERROR(__xludf.DUMMYFUNCTION("""COMPUTED_VALUE"""),91.88)</f>
        <v>91.88</v>
      </c>
    </row>
    <row r="1009">
      <c r="A1009" s="3">
        <f>IFERROR(__xludf.DUMMYFUNCTION("""COMPUTED_VALUE"""),43102.66666666667)</f>
        <v>43102.66667</v>
      </c>
      <c r="B1009" s="1">
        <f>IFERROR(__xludf.DUMMYFUNCTION("""COMPUTED_VALUE"""),90.65)</f>
        <v>90.65</v>
      </c>
    </row>
    <row r="1010">
      <c r="A1010" s="3">
        <f>IFERROR(__xludf.DUMMYFUNCTION("""COMPUTED_VALUE"""),43103.66666666667)</f>
        <v>43103.66667</v>
      </c>
      <c r="B1010" s="1">
        <f>IFERROR(__xludf.DUMMYFUNCTION("""COMPUTED_VALUE"""),90.54)</f>
        <v>90.54</v>
      </c>
    </row>
    <row r="1011">
      <c r="A1011" s="3">
        <f>IFERROR(__xludf.DUMMYFUNCTION("""COMPUTED_VALUE"""),43104.66666666667)</f>
        <v>43104.66667</v>
      </c>
      <c r="B1011" s="1">
        <f>IFERROR(__xludf.DUMMYFUNCTION("""COMPUTED_VALUE"""),91.18)</f>
        <v>91.18</v>
      </c>
    </row>
    <row r="1012">
      <c r="A1012" s="3">
        <f>IFERROR(__xludf.DUMMYFUNCTION("""COMPUTED_VALUE"""),43105.66666666667)</f>
        <v>43105.66667</v>
      </c>
      <c r="B1012" s="1">
        <f>IFERROR(__xludf.DUMMYFUNCTION("""COMPUTED_VALUE"""),91.24)</f>
        <v>91.24</v>
      </c>
    </row>
    <row r="1013">
      <c r="A1013" s="3">
        <f>IFERROR(__xludf.DUMMYFUNCTION("""COMPUTED_VALUE"""),43108.66666666667)</f>
        <v>43108.66667</v>
      </c>
      <c r="B1013" s="1">
        <f>IFERROR(__xludf.DUMMYFUNCTION("""COMPUTED_VALUE"""),91.72)</f>
        <v>91.72</v>
      </c>
    </row>
    <row r="1014">
      <c r="A1014" s="3">
        <f>IFERROR(__xludf.DUMMYFUNCTION("""COMPUTED_VALUE"""),43109.66666666667)</f>
        <v>43109.66667</v>
      </c>
      <c r="B1014" s="1">
        <f>IFERROR(__xludf.DUMMYFUNCTION("""COMPUTED_VALUE"""),91.05)</f>
        <v>91.05</v>
      </c>
    </row>
    <row r="1015">
      <c r="A1015" s="3">
        <f>IFERROR(__xludf.DUMMYFUNCTION("""COMPUTED_VALUE"""),43110.66666666667)</f>
        <v>43110.66667</v>
      </c>
      <c r="B1015" s="1">
        <f>IFERROR(__xludf.DUMMYFUNCTION("""COMPUTED_VALUE"""),90.47)</f>
        <v>90.47</v>
      </c>
    </row>
    <row r="1016">
      <c r="A1016" s="3">
        <f>IFERROR(__xludf.DUMMYFUNCTION("""COMPUTED_VALUE"""),43111.66666666667)</f>
        <v>43111.66667</v>
      </c>
      <c r="B1016" s="1">
        <f>IFERROR(__xludf.DUMMYFUNCTION("""COMPUTED_VALUE"""),90.15)</f>
        <v>90.15</v>
      </c>
    </row>
    <row r="1017">
      <c r="A1017" s="3">
        <f>IFERROR(__xludf.DUMMYFUNCTION("""COMPUTED_VALUE"""),43112.66666666667)</f>
        <v>43112.66667</v>
      </c>
      <c r="B1017" s="1">
        <f>IFERROR(__xludf.DUMMYFUNCTION("""COMPUTED_VALUE"""),89.61)</f>
        <v>89.61</v>
      </c>
    </row>
    <row r="1018">
      <c r="A1018" s="3">
        <f>IFERROR(__xludf.DUMMYFUNCTION("""COMPUTED_VALUE"""),43116.66666666667)</f>
        <v>43116.66667</v>
      </c>
      <c r="B1018" s="1">
        <f>IFERROR(__xludf.DUMMYFUNCTION("""COMPUTED_VALUE"""),90.22)</f>
        <v>90.22</v>
      </c>
    </row>
    <row r="1019">
      <c r="A1019" s="3">
        <f>IFERROR(__xludf.DUMMYFUNCTION("""COMPUTED_VALUE"""),43117.66666666667)</f>
        <v>43117.66667</v>
      </c>
      <c r="B1019" s="1">
        <f>IFERROR(__xludf.DUMMYFUNCTION("""COMPUTED_VALUE"""),91.2)</f>
        <v>91.2</v>
      </c>
    </row>
    <row r="1020">
      <c r="A1020" s="3">
        <f>IFERROR(__xludf.DUMMYFUNCTION("""COMPUTED_VALUE"""),43118.66666666667)</f>
        <v>43118.66667</v>
      </c>
      <c r="B1020" s="1">
        <f>IFERROR(__xludf.DUMMYFUNCTION("""COMPUTED_VALUE"""),90.18)</f>
        <v>90.18</v>
      </c>
    </row>
    <row r="1021">
      <c r="A1021" s="3">
        <f>IFERROR(__xludf.DUMMYFUNCTION("""COMPUTED_VALUE"""),43119.66666666667)</f>
        <v>43119.66667</v>
      </c>
      <c r="B1021" s="1">
        <f>IFERROR(__xludf.DUMMYFUNCTION("""COMPUTED_VALUE"""),91.07)</f>
        <v>91.07</v>
      </c>
    </row>
    <row r="1022">
      <c r="A1022" s="3">
        <f>IFERROR(__xludf.DUMMYFUNCTION("""COMPUTED_VALUE"""),43122.66666666667)</f>
        <v>43122.66667</v>
      </c>
      <c r="B1022" s="1">
        <f>IFERROR(__xludf.DUMMYFUNCTION("""COMPUTED_VALUE"""),91.89)</f>
        <v>91.89</v>
      </c>
    </row>
    <row r="1023">
      <c r="A1023" s="3">
        <f>IFERROR(__xludf.DUMMYFUNCTION("""COMPUTED_VALUE"""),43123.66666666667)</f>
        <v>43123.66667</v>
      </c>
      <c r="B1023" s="1">
        <f>IFERROR(__xludf.DUMMYFUNCTION("""COMPUTED_VALUE"""),89.05)</f>
        <v>89.05</v>
      </c>
    </row>
    <row r="1024">
      <c r="A1024" s="3">
        <f>IFERROR(__xludf.DUMMYFUNCTION("""COMPUTED_VALUE"""),43124.66666666667)</f>
        <v>43124.66667</v>
      </c>
      <c r="B1024" s="1">
        <f>IFERROR(__xludf.DUMMYFUNCTION("""COMPUTED_VALUE"""),88.31)</f>
        <v>88.31</v>
      </c>
    </row>
    <row r="1025">
      <c r="A1025" s="3">
        <f>IFERROR(__xludf.DUMMYFUNCTION("""COMPUTED_VALUE"""),43125.66666666667)</f>
        <v>43125.66667</v>
      </c>
      <c r="B1025" s="1">
        <f>IFERROR(__xludf.DUMMYFUNCTION("""COMPUTED_VALUE"""),88.34)</f>
        <v>88.34</v>
      </c>
    </row>
    <row r="1026">
      <c r="A1026" s="3">
        <f>IFERROR(__xludf.DUMMYFUNCTION("""COMPUTED_VALUE"""),43126.66666666667)</f>
        <v>43126.66667</v>
      </c>
      <c r="B1026" s="1">
        <f>IFERROR(__xludf.DUMMYFUNCTION("""COMPUTED_VALUE"""),87.73)</f>
        <v>87.73</v>
      </c>
    </row>
    <row r="1027">
      <c r="A1027" s="3">
        <f>IFERROR(__xludf.DUMMYFUNCTION("""COMPUTED_VALUE"""),43129.66666666667)</f>
        <v>43129.66667</v>
      </c>
      <c r="B1027" s="1">
        <f>IFERROR(__xludf.DUMMYFUNCTION("""COMPUTED_VALUE"""),86.86)</f>
        <v>86.86</v>
      </c>
    </row>
    <row r="1028">
      <c r="A1028" s="3">
        <f>IFERROR(__xludf.DUMMYFUNCTION("""COMPUTED_VALUE"""),43130.66666666667)</f>
        <v>43130.66667</v>
      </c>
      <c r="B1028" s="1">
        <f>IFERROR(__xludf.DUMMYFUNCTION("""COMPUTED_VALUE"""),86.95)</f>
        <v>86.95</v>
      </c>
    </row>
    <row r="1029">
      <c r="A1029" s="3">
        <f>IFERROR(__xludf.DUMMYFUNCTION("""COMPUTED_VALUE"""),43131.66666666667)</f>
        <v>43131.66667</v>
      </c>
      <c r="B1029" s="1">
        <f>IFERROR(__xludf.DUMMYFUNCTION("""COMPUTED_VALUE"""),86.34)</f>
        <v>86.34</v>
      </c>
    </row>
    <row r="1030">
      <c r="A1030" s="3">
        <f>IFERROR(__xludf.DUMMYFUNCTION("""COMPUTED_VALUE"""),43132.66666666667)</f>
        <v>43132.66667</v>
      </c>
      <c r="B1030" s="1">
        <f>IFERROR(__xludf.DUMMYFUNCTION("""COMPUTED_VALUE"""),85.85)</f>
        <v>85.85</v>
      </c>
    </row>
    <row r="1031">
      <c r="A1031" s="3">
        <f>IFERROR(__xludf.DUMMYFUNCTION("""COMPUTED_VALUE"""),43133.66666666667)</f>
        <v>43133.66667</v>
      </c>
      <c r="B1031" s="1">
        <f>IFERROR(__xludf.DUMMYFUNCTION("""COMPUTED_VALUE"""),84.25)</f>
        <v>84.25</v>
      </c>
    </row>
    <row r="1032">
      <c r="A1032" s="3">
        <f>IFERROR(__xludf.DUMMYFUNCTION("""COMPUTED_VALUE"""),43136.66666666667)</f>
        <v>43136.66667</v>
      </c>
      <c r="B1032" s="1">
        <f>IFERROR(__xludf.DUMMYFUNCTION("""COMPUTED_VALUE"""),81.06)</f>
        <v>81.06</v>
      </c>
    </row>
    <row r="1033">
      <c r="A1033" s="3">
        <f>IFERROR(__xludf.DUMMYFUNCTION("""COMPUTED_VALUE"""),43137.66666666667)</f>
        <v>43137.66667</v>
      </c>
      <c r="B1033" s="1">
        <f>IFERROR(__xludf.DUMMYFUNCTION("""COMPUTED_VALUE"""),82.38)</f>
        <v>82.38</v>
      </c>
    </row>
    <row r="1034">
      <c r="A1034" s="3">
        <f>IFERROR(__xludf.DUMMYFUNCTION("""COMPUTED_VALUE"""),43138.66666666667)</f>
        <v>43138.66667</v>
      </c>
      <c r="B1034" s="1">
        <f>IFERROR(__xludf.DUMMYFUNCTION("""COMPUTED_VALUE"""),81.84)</f>
        <v>81.84</v>
      </c>
    </row>
    <row r="1035">
      <c r="A1035" s="3">
        <f>IFERROR(__xludf.DUMMYFUNCTION("""COMPUTED_VALUE"""),43139.66666666667)</f>
        <v>43139.66667</v>
      </c>
      <c r="B1035" s="1">
        <f>IFERROR(__xludf.DUMMYFUNCTION("""COMPUTED_VALUE"""),80.22)</f>
        <v>80.22</v>
      </c>
    </row>
    <row r="1036">
      <c r="A1036" s="3">
        <f>IFERROR(__xludf.DUMMYFUNCTION("""COMPUTED_VALUE"""),43140.66666666667)</f>
        <v>43140.66667</v>
      </c>
      <c r="B1036" s="1">
        <f>IFERROR(__xludf.DUMMYFUNCTION("""COMPUTED_VALUE"""),79.92)</f>
        <v>79.92</v>
      </c>
    </row>
    <row r="1037">
      <c r="A1037" s="3">
        <f>IFERROR(__xludf.DUMMYFUNCTION("""COMPUTED_VALUE"""),43143.66666666667)</f>
        <v>43143.66667</v>
      </c>
      <c r="B1037" s="1">
        <f>IFERROR(__xludf.DUMMYFUNCTION("""COMPUTED_VALUE"""),81.33)</f>
        <v>81.33</v>
      </c>
    </row>
    <row r="1038">
      <c r="A1038" s="3">
        <f>IFERROR(__xludf.DUMMYFUNCTION("""COMPUTED_VALUE"""),43144.66666666667)</f>
        <v>43144.66667</v>
      </c>
      <c r="B1038" s="1">
        <f>IFERROR(__xludf.DUMMYFUNCTION("""COMPUTED_VALUE"""),81.5)</f>
        <v>81.5</v>
      </c>
    </row>
    <row r="1039">
      <c r="A1039" s="3">
        <f>IFERROR(__xludf.DUMMYFUNCTION("""COMPUTED_VALUE"""),43145.66666666667)</f>
        <v>43145.66667</v>
      </c>
      <c r="B1039" s="1">
        <f>IFERROR(__xludf.DUMMYFUNCTION("""COMPUTED_VALUE"""),80.68)</f>
        <v>80.68</v>
      </c>
    </row>
    <row r="1040">
      <c r="A1040" s="3">
        <f>IFERROR(__xludf.DUMMYFUNCTION("""COMPUTED_VALUE"""),43146.66666666667)</f>
        <v>43146.66667</v>
      </c>
      <c r="B1040" s="1">
        <f>IFERROR(__xludf.DUMMYFUNCTION("""COMPUTED_VALUE"""),82.41)</f>
        <v>82.41</v>
      </c>
    </row>
    <row r="1041">
      <c r="A1041" s="3">
        <f>IFERROR(__xludf.DUMMYFUNCTION("""COMPUTED_VALUE"""),43147.66666666667)</f>
        <v>43147.66667</v>
      </c>
      <c r="B1041" s="1">
        <f>IFERROR(__xludf.DUMMYFUNCTION("""COMPUTED_VALUE"""),82.6)</f>
        <v>82.6</v>
      </c>
    </row>
    <row r="1042">
      <c r="A1042" s="3">
        <f>IFERROR(__xludf.DUMMYFUNCTION("""COMPUTED_VALUE"""),43151.66666666667)</f>
        <v>43151.66667</v>
      </c>
      <c r="B1042" s="1">
        <f>IFERROR(__xludf.DUMMYFUNCTION("""COMPUTED_VALUE"""),81.34)</f>
        <v>81.34</v>
      </c>
    </row>
    <row r="1043">
      <c r="A1043" s="3">
        <f>IFERROR(__xludf.DUMMYFUNCTION("""COMPUTED_VALUE"""),43152.66666666667)</f>
        <v>43152.66667</v>
      </c>
      <c r="B1043" s="1">
        <f>IFERROR(__xludf.DUMMYFUNCTION("""COMPUTED_VALUE"""),80.24)</f>
        <v>80.24</v>
      </c>
    </row>
    <row r="1044">
      <c r="A1044" s="3">
        <f>IFERROR(__xludf.DUMMYFUNCTION("""COMPUTED_VALUE"""),43153.66666666667)</f>
        <v>43153.66667</v>
      </c>
      <c r="B1044" s="1">
        <f>IFERROR(__xludf.DUMMYFUNCTION("""COMPUTED_VALUE"""),80.84)</f>
        <v>80.84</v>
      </c>
    </row>
    <row r="1045">
      <c r="A1045" s="3">
        <f>IFERROR(__xludf.DUMMYFUNCTION("""COMPUTED_VALUE"""),43154.66666666667)</f>
        <v>43154.66667</v>
      </c>
      <c r="B1045" s="1">
        <f>IFERROR(__xludf.DUMMYFUNCTION("""COMPUTED_VALUE"""),81.05)</f>
        <v>81.05</v>
      </c>
    </row>
    <row r="1046">
      <c r="A1046" s="3">
        <f>IFERROR(__xludf.DUMMYFUNCTION("""COMPUTED_VALUE"""),43157.66666666667)</f>
        <v>43157.66667</v>
      </c>
      <c r="B1046" s="1">
        <f>IFERROR(__xludf.DUMMYFUNCTION("""COMPUTED_VALUE"""),81.63)</f>
        <v>81.63</v>
      </c>
    </row>
    <row r="1047">
      <c r="A1047" s="3">
        <f>IFERROR(__xludf.DUMMYFUNCTION("""COMPUTED_VALUE"""),43158.66666666667)</f>
        <v>43158.66667</v>
      </c>
      <c r="B1047" s="1">
        <f>IFERROR(__xludf.DUMMYFUNCTION("""COMPUTED_VALUE"""),80.54)</f>
        <v>80.54</v>
      </c>
    </row>
    <row r="1048">
      <c r="A1048" s="3">
        <f>IFERROR(__xludf.DUMMYFUNCTION("""COMPUTED_VALUE"""),43159.66666666667)</f>
        <v>43159.66667</v>
      </c>
      <c r="B1048" s="1">
        <f>IFERROR(__xludf.DUMMYFUNCTION("""COMPUTED_VALUE"""),78.52)</f>
        <v>78.52</v>
      </c>
    </row>
    <row r="1049">
      <c r="A1049" s="3">
        <f>IFERROR(__xludf.DUMMYFUNCTION("""COMPUTED_VALUE"""),43160.66666666667)</f>
        <v>43160.66667</v>
      </c>
      <c r="B1049" s="1">
        <f>IFERROR(__xludf.DUMMYFUNCTION("""COMPUTED_VALUE"""),78.7)</f>
        <v>78.7</v>
      </c>
    </row>
    <row r="1050">
      <c r="A1050" s="3">
        <f>IFERROR(__xludf.DUMMYFUNCTION("""COMPUTED_VALUE"""),43161.66666666667)</f>
        <v>43161.66667</v>
      </c>
      <c r="B1050" s="1">
        <f>IFERROR(__xludf.DUMMYFUNCTION("""COMPUTED_VALUE"""),79.5)</f>
        <v>79.5</v>
      </c>
    </row>
    <row r="1051">
      <c r="A1051" s="3">
        <f>IFERROR(__xludf.DUMMYFUNCTION("""COMPUTED_VALUE"""),43164.66666666667)</f>
        <v>43164.66667</v>
      </c>
      <c r="B1051" s="1">
        <f>IFERROR(__xludf.DUMMYFUNCTION("""COMPUTED_VALUE"""),80.29)</f>
        <v>80.29</v>
      </c>
    </row>
    <row r="1052">
      <c r="A1052" s="3">
        <f>IFERROR(__xludf.DUMMYFUNCTION("""COMPUTED_VALUE"""),43165.66666666667)</f>
        <v>43165.66667</v>
      </c>
      <c r="B1052" s="1">
        <f>IFERROR(__xludf.DUMMYFUNCTION("""COMPUTED_VALUE"""),80.02)</f>
        <v>80.02</v>
      </c>
    </row>
    <row r="1053">
      <c r="A1053" s="3">
        <f>IFERROR(__xludf.DUMMYFUNCTION("""COMPUTED_VALUE"""),43166.66666666667)</f>
        <v>43166.66667</v>
      </c>
      <c r="B1053" s="1">
        <f>IFERROR(__xludf.DUMMYFUNCTION("""COMPUTED_VALUE"""),79.16)</f>
        <v>79.16</v>
      </c>
    </row>
    <row r="1054">
      <c r="A1054" s="3">
        <f>IFERROR(__xludf.DUMMYFUNCTION("""COMPUTED_VALUE"""),43167.66666666667)</f>
        <v>43167.66667</v>
      </c>
      <c r="B1054" s="1">
        <f>IFERROR(__xludf.DUMMYFUNCTION("""COMPUTED_VALUE"""),79.97)</f>
        <v>79.97</v>
      </c>
    </row>
    <row r="1055">
      <c r="A1055" s="3">
        <f>IFERROR(__xludf.DUMMYFUNCTION("""COMPUTED_VALUE"""),43168.66666666667)</f>
        <v>43168.66667</v>
      </c>
      <c r="B1055" s="1">
        <f>IFERROR(__xludf.DUMMYFUNCTION("""COMPUTED_VALUE"""),80.29)</f>
        <v>80.29</v>
      </c>
    </row>
    <row r="1056">
      <c r="A1056" s="3">
        <f>IFERROR(__xludf.DUMMYFUNCTION("""COMPUTED_VALUE"""),43171.66666666667)</f>
        <v>43171.66667</v>
      </c>
      <c r="B1056" s="1">
        <f>IFERROR(__xludf.DUMMYFUNCTION("""COMPUTED_VALUE"""),79.86)</f>
        <v>79.86</v>
      </c>
    </row>
    <row r="1057">
      <c r="A1057" s="3">
        <f>IFERROR(__xludf.DUMMYFUNCTION("""COMPUTED_VALUE"""),43172.66666666667)</f>
        <v>43172.66667</v>
      </c>
      <c r="B1057" s="1">
        <f>IFERROR(__xludf.DUMMYFUNCTION("""COMPUTED_VALUE"""),79.72)</f>
        <v>79.72</v>
      </c>
    </row>
    <row r="1058">
      <c r="A1058" s="3">
        <f>IFERROR(__xludf.DUMMYFUNCTION("""COMPUTED_VALUE"""),43173.66666666667)</f>
        <v>43173.66667</v>
      </c>
      <c r="B1058" s="1">
        <f>IFERROR(__xludf.DUMMYFUNCTION("""COMPUTED_VALUE"""),79.0)</f>
        <v>79</v>
      </c>
    </row>
    <row r="1059">
      <c r="A1059" s="3">
        <f>IFERROR(__xludf.DUMMYFUNCTION("""COMPUTED_VALUE"""),43174.66666666667)</f>
        <v>43174.66667</v>
      </c>
      <c r="B1059" s="1">
        <f>IFERROR(__xludf.DUMMYFUNCTION("""COMPUTED_VALUE"""),78.67)</f>
        <v>78.67</v>
      </c>
    </row>
    <row r="1060">
      <c r="A1060" s="3">
        <f>IFERROR(__xludf.DUMMYFUNCTION("""COMPUTED_VALUE"""),43175.66666666667)</f>
        <v>43175.66667</v>
      </c>
      <c r="B1060" s="1">
        <f>IFERROR(__xludf.DUMMYFUNCTION("""COMPUTED_VALUE"""),78.97)</f>
        <v>78.97</v>
      </c>
    </row>
    <row r="1061">
      <c r="A1061" s="3">
        <f>IFERROR(__xludf.DUMMYFUNCTION("""COMPUTED_VALUE"""),43178.66666666667)</f>
        <v>43178.66667</v>
      </c>
      <c r="B1061" s="1">
        <f>IFERROR(__xludf.DUMMYFUNCTION("""COMPUTED_VALUE"""),78.66)</f>
        <v>78.66</v>
      </c>
    </row>
    <row r="1062">
      <c r="A1062" s="3">
        <f>IFERROR(__xludf.DUMMYFUNCTION("""COMPUTED_VALUE"""),43179.66666666667)</f>
        <v>43179.66667</v>
      </c>
      <c r="B1062" s="1">
        <f>IFERROR(__xludf.DUMMYFUNCTION("""COMPUTED_VALUE"""),78.31)</f>
        <v>78.31</v>
      </c>
    </row>
    <row r="1063">
      <c r="A1063" s="3">
        <f>IFERROR(__xludf.DUMMYFUNCTION("""COMPUTED_VALUE"""),43180.66666666667)</f>
        <v>43180.66667</v>
      </c>
      <c r="B1063" s="1">
        <f>IFERROR(__xludf.DUMMYFUNCTION("""COMPUTED_VALUE"""),77.04)</f>
        <v>77.04</v>
      </c>
    </row>
    <row r="1064">
      <c r="A1064" s="3">
        <f>IFERROR(__xludf.DUMMYFUNCTION("""COMPUTED_VALUE"""),43181.66666666667)</f>
        <v>43181.66667</v>
      </c>
      <c r="B1064" s="1">
        <f>IFERROR(__xludf.DUMMYFUNCTION("""COMPUTED_VALUE"""),76.41)</f>
        <v>76.41</v>
      </c>
    </row>
    <row r="1065">
      <c r="A1065" s="3">
        <f>IFERROR(__xludf.DUMMYFUNCTION("""COMPUTED_VALUE"""),43182.66666666667)</f>
        <v>43182.66667</v>
      </c>
      <c r="B1065" s="1">
        <f>IFERROR(__xludf.DUMMYFUNCTION("""COMPUTED_VALUE"""),75.91)</f>
        <v>75.91</v>
      </c>
    </row>
    <row r="1066">
      <c r="A1066" s="3">
        <f>IFERROR(__xludf.DUMMYFUNCTION("""COMPUTED_VALUE"""),43185.66666666667)</f>
        <v>43185.66667</v>
      </c>
      <c r="B1066" s="1">
        <f>IFERROR(__xludf.DUMMYFUNCTION("""COMPUTED_VALUE"""),76.41)</f>
        <v>76.41</v>
      </c>
    </row>
    <row r="1067">
      <c r="A1067" s="3">
        <f>IFERROR(__xludf.DUMMYFUNCTION("""COMPUTED_VALUE"""),43186.66666666667)</f>
        <v>43186.66667</v>
      </c>
      <c r="B1067" s="1">
        <f>IFERROR(__xludf.DUMMYFUNCTION("""COMPUTED_VALUE"""),77.79)</f>
        <v>77.79</v>
      </c>
    </row>
    <row r="1068">
      <c r="A1068" s="3">
        <f>IFERROR(__xludf.DUMMYFUNCTION("""COMPUTED_VALUE"""),43187.66666666667)</f>
        <v>43187.66667</v>
      </c>
      <c r="B1068" s="1">
        <f>IFERROR(__xludf.DUMMYFUNCTION("""COMPUTED_VALUE"""),78.84)</f>
        <v>78.84</v>
      </c>
    </row>
    <row r="1069">
      <c r="A1069" s="3">
        <f>IFERROR(__xludf.DUMMYFUNCTION("""COMPUTED_VALUE"""),43188.66666666667)</f>
        <v>43188.66667</v>
      </c>
      <c r="B1069" s="1">
        <f>IFERROR(__xludf.DUMMYFUNCTION("""COMPUTED_VALUE"""),79.28)</f>
        <v>79.28</v>
      </c>
    </row>
    <row r="1070">
      <c r="A1070" s="3">
        <f>IFERROR(__xludf.DUMMYFUNCTION("""COMPUTED_VALUE"""),43192.66666666667)</f>
        <v>43192.66667</v>
      </c>
      <c r="B1070" s="1">
        <f>IFERROR(__xludf.DUMMYFUNCTION("""COMPUTED_VALUE"""),77.4)</f>
        <v>77.4</v>
      </c>
    </row>
    <row r="1071">
      <c r="A1071" s="3">
        <f>IFERROR(__xludf.DUMMYFUNCTION("""COMPUTED_VALUE"""),43193.66666666667)</f>
        <v>43193.66667</v>
      </c>
      <c r="B1071" s="1">
        <f>IFERROR(__xludf.DUMMYFUNCTION("""COMPUTED_VALUE"""),78.46)</f>
        <v>78.46</v>
      </c>
    </row>
    <row r="1072">
      <c r="A1072" s="3">
        <f>IFERROR(__xludf.DUMMYFUNCTION("""COMPUTED_VALUE"""),43194.66666666667)</f>
        <v>43194.66667</v>
      </c>
      <c r="B1072" s="1">
        <f>IFERROR(__xludf.DUMMYFUNCTION("""COMPUTED_VALUE"""),79.05)</f>
        <v>79.05</v>
      </c>
    </row>
    <row r="1073">
      <c r="A1073" s="3">
        <f>IFERROR(__xludf.DUMMYFUNCTION("""COMPUTED_VALUE"""),43195.66666666667)</f>
        <v>43195.66667</v>
      </c>
      <c r="B1073" s="1">
        <f>IFERROR(__xludf.DUMMYFUNCTION("""COMPUTED_VALUE"""),78.8)</f>
        <v>78.8</v>
      </c>
    </row>
    <row r="1074">
      <c r="A1074" s="3">
        <f>IFERROR(__xludf.DUMMYFUNCTION("""COMPUTED_VALUE"""),43196.66666666667)</f>
        <v>43196.66667</v>
      </c>
      <c r="B1074" s="1">
        <f>IFERROR(__xludf.DUMMYFUNCTION("""COMPUTED_VALUE"""),78.43)</f>
        <v>78.43</v>
      </c>
    </row>
    <row r="1075">
      <c r="A1075" s="3">
        <f>IFERROR(__xludf.DUMMYFUNCTION("""COMPUTED_VALUE"""),43199.66666666667)</f>
        <v>43199.66667</v>
      </c>
      <c r="B1075" s="1">
        <f>IFERROR(__xludf.DUMMYFUNCTION("""COMPUTED_VALUE"""),78.16)</f>
        <v>78.16</v>
      </c>
    </row>
    <row r="1076">
      <c r="A1076" s="3">
        <f>IFERROR(__xludf.DUMMYFUNCTION("""COMPUTED_VALUE"""),43200.66666666667)</f>
        <v>43200.66667</v>
      </c>
      <c r="B1076" s="1">
        <f>IFERROR(__xludf.DUMMYFUNCTION("""COMPUTED_VALUE"""),78.37)</f>
        <v>78.37</v>
      </c>
    </row>
    <row r="1077">
      <c r="A1077" s="3">
        <f>IFERROR(__xludf.DUMMYFUNCTION("""COMPUTED_VALUE"""),43201.66666666667)</f>
        <v>43201.66667</v>
      </c>
      <c r="B1077" s="1">
        <f>IFERROR(__xludf.DUMMYFUNCTION("""COMPUTED_VALUE"""),78.27)</f>
        <v>78.27</v>
      </c>
    </row>
    <row r="1078">
      <c r="A1078" s="3">
        <f>IFERROR(__xludf.DUMMYFUNCTION("""COMPUTED_VALUE"""),43202.66666666667)</f>
        <v>43202.66667</v>
      </c>
      <c r="B1078" s="1">
        <f>IFERROR(__xludf.DUMMYFUNCTION("""COMPUTED_VALUE"""),77.79)</f>
        <v>77.79</v>
      </c>
    </row>
    <row r="1079">
      <c r="A1079" s="3">
        <f>IFERROR(__xludf.DUMMYFUNCTION("""COMPUTED_VALUE"""),43203.66666666667)</f>
        <v>43203.66667</v>
      </c>
      <c r="B1079" s="1">
        <f>IFERROR(__xludf.DUMMYFUNCTION("""COMPUTED_VALUE"""),78.37)</f>
        <v>78.37</v>
      </c>
    </row>
    <row r="1080">
      <c r="A1080" s="3">
        <f>IFERROR(__xludf.DUMMYFUNCTION("""COMPUTED_VALUE"""),43206.66666666667)</f>
        <v>43206.66667</v>
      </c>
      <c r="B1080" s="1">
        <f>IFERROR(__xludf.DUMMYFUNCTION("""COMPUTED_VALUE"""),78.61)</f>
        <v>78.61</v>
      </c>
    </row>
    <row r="1081">
      <c r="A1081" s="3">
        <f>IFERROR(__xludf.DUMMYFUNCTION("""COMPUTED_VALUE"""),43207.66666666667)</f>
        <v>43207.66667</v>
      </c>
      <c r="B1081" s="1">
        <f>IFERROR(__xludf.DUMMYFUNCTION("""COMPUTED_VALUE"""),78.43)</f>
        <v>78.43</v>
      </c>
    </row>
    <row r="1082">
      <c r="A1082" s="3">
        <f>IFERROR(__xludf.DUMMYFUNCTION("""COMPUTED_VALUE"""),43208.66666666667)</f>
        <v>43208.66667</v>
      </c>
      <c r="B1082" s="1">
        <f>IFERROR(__xludf.DUMMYFUNCTION("""COMPUTED_VALUE"""),78.2)</f>
        <v>78.2</v>
      </c>
    </row>
    <row r="1083">
      <c r="A1083" s="3">
        <f>IFERROR(__xludf.DUMMYFUNCTION("""COMPUTED_VALUE"""),43209.66666666667)</f>
        <v>43209.66667</v>
      </c>
      <c r="B1083" s="1">
        <f>IFERROR(__xludf.DUMMYFUNCTION("""COMPUTED_VALUE"""),74.95)</f>
        <v>74.95</v>
      </c>
    </row>
    <row r="1084">
      <c r="A1084" s="3">
        <f>IFERROR(__xludf.DUMMYFUNCTION("""COMPUTED_VALUE"""),43210.66666666667)</f>
        <v>43210.66667</v>
      </c>
      <c r="B1084" s="1">
        <f>IFERROR(__xludf.DUMMYFUNCTION("""COMPUTED_VALUE"""),73.8)</f>
        <v>73.8</v>
      </c>
    </row>
    <row r="1085">
      <c r="A1085" s="3">
        <f>IFERROR(__xludf.DUMMYFUNCTION("""COMPUTED_VALUE"""),43213.66666666667)</f>
        <v>43213.66667</v>
      </c>
      <c r="B1085" s="1">
        <f>IFERROR(__xludf.DUMMYFUNCTION("""COMPUTED_VALUE"""),73.0)</f>
        <v>73</v>
      </c>
    </row>
    <row r="1086">
      <c r="A1086" s="3">
        <f>IFERROR(__xludf.DUMMYFUNCTION("""COMPUTED_VALUE"""),43214.66666666667)</f>
        <v>43214.66667</v>
      </c>
      <c r="B1086" s="1">
        <f>IFERROR(__xludf.DUMMYFUNCTION("""COMPUTED_VALUE"""),72.5)</f>
        <v>72.5</v>
      </c>
    </row>
    <row r="1087">
      <c r="A1087" s="3">
        <f>IFERROR(__xludf.DUMMYFUNCTION("""COMPUTED_VALUE"""),43215.66666666667)</f>
        <v>43215.66667</v>
      </c>
      <c r="B1087" s="1">
        <f>IFERROR(__xludf.DUMMYFUNCTION("""COMPUTED_VALUE"""),72.3)</f>
        <v>72.3</v>
      </c>
    </row>
    <row r="1088">
      <c r="A1088" s="3">
        <f>IFERROR(__xludf.DUMMYFUNCTION("""COMPUTED_VALUE"""),43216.66666666667)</f>
        <v>43216.66667</v>
      </c>
      <c r="B1088" s="1">
        <f>IFERROR(__xludf.DUMMYFUNCTION("""COMPUTED_VALUE"""),72.75)</f>
        <v>72.75</v>
      </c>
    </row>
    <row r="1089">
      <c r="A1089" s="3">
        <f>IFERROR(__xludf.DUMMYFUNCTION("""COMPUTED_VALUE"""),43217.66666666667)</f>
        <v>43217.66667</v>
      </c>
      <c r="B1089" s="1">
        <f>IFERROR(__xludf.DUMMYFUNCTION("""COMPUTED_VALUE"""),72.81)</f>
        <v>72.81</v>
      </c>
    </row>
    <row r="1090">
      <c r="A1090" s="3">
        <f>IFERROR(__xludf.DUMMYFUNCTION("""COMPUTED_VALUE"""),43220.66666666667)</f>
        <v>43220.66667</v>
      </c>
      <c r="B1090" s="1">
        <f>IFERROR(__xludf.DUMMYFUNCTION("""COMPUTED_VALUE"""),72.34)</f>
        <v>72.34</v>
      </c>
    </row>
    <row r="1091">
      <c r="A1091" s="3">
        <f>IFERROR(__xludf.DUMMYFUNCTION("""COMPUTED_VALUE"""),43221.66666666667)</f>
        <v>43221.66667</v>
      </c>
      <c r="B1091" s="1">
        <f>IFERROR(__xludf.DUMMYFUNCTION("""COMPUTED_VALUE"""),71.96)</f>
        <v>71.96</v>
      </c>
    </row>
    <row r="1092">
      <c r="A1092" s="3">
        <f>IFERROR(__xludf.DUMMYFUNCTION("""COMPUTED_VALUE"""),43222.66666666667)</f>
        <v>43222.66667</v>
      </c>
      <c r="B1092" s="1">
        <f>IFERROR(__xludf.DUMMYFUNCTION("""COMPUTED_VALUE"""),70.94)</f>
        <v>70.94</v>
      </c>
    </row>
    <row r="1093">
      <c r="A1093" s="3">
        <f>IFERROR(__xludf.DUMMYFUNCTION("""COMPUTED_VALUE"""),43223.66666666667)</f>
        <v>43223.66667</v>
      </c>
      <c r="B1093" s="1">
        <f>IFERROR(__xludf.DUMMYFUNCTION("""COMPUTED_VALUE"""),71.36)</f>
        <v>71.36</v>
      </c>
    </row>
    <row r="1094">
      <c r="A1094" s="3">
        <f>IFERROR(__xludf.DUMMYFUNCTION("""COMPUTED_VALUE"""),43224.66666666667)</f>
        <v>43224.66667</v>
      </c>
      <c r="B1094" s="1">
        <f>IFERROR(__xludf.DUMMYFUNCTION("""COMPUTED_VALUE"""),72.43)</f>
        <v>72.43</v>
      </c>
    </row>
    <row r="1095">
      <c r="A1095" s="3">
        <f>IFERROR(__xludf.DUMMYFUNCTION("""COMPUTED_VALUE"""),43227.66666666667)</f>
        <v>43227.66667</v>
      </c>
      <c r="B1095" s="1">
        <f>IFERROR(__xludf.DUMMYFUNCTION("""COMPUTED_VALUE"""),71.98)</f>
        <v>71.98</v>
      </c>
    </row>
    <row r="1096">
      <c r="A1096" s="3">
        <f>IFERROR(__xludf.DUMMYFUNCTION("""COMPUTED_VALUE"""),43228.66666666667)</f>
        <v>43228.66667</v>
      </c>
      <c r="B1096" s="1">
        <f>IFERROR(__xludf.DUMMYFUNCTION("""COMPUTED_VALUE"""),71.44)</f>
        <v>71.44</v>
      </c>
    </row>
    <row r="1097">
      <c r="A1097" s="3">
        <f>IFERROR(__xludf.DUMMYFUNCTION("""COMPUTED_VALUE"""),43229.66666666667)</f>
        <v>43229.66667</v>
      </c>
      <c r="B1097" s="1">
        <f>IFERROR(__xludf.DUMMYFUNCTION("""COMPUTED_VALUE"""),72.37)</f>
        <v>72.37</v>
      </c>
    </row>
    <row r="1098">
      <c r="A1098" s="3">
        <f>IFERROR(__xludf.DUMMYFUNCTION("""COMPUTED_VALUE"""),43230.66666666667)</f>
        <v>43230.66667</v>
      </c>
      <c r="B1098" s="1">
        <f>IFERROR(__xludf.DUMMYFUNCTION("""COMPUTED_VALUE"""),73.15)</f>
        <v>73.15</v>
      </c>
    </row>
    <row r="1099">
      <c r="A1099" s="3">
        <f>IFERROR(__xludf.DUMMYFUNCTION("""COMPUTED_VALUE"""),43231.66666666667)</f>
        <v>43231.66667</v>
      </c>
      <c r="B1099" s="1">
        <f>IFERROR(__xludf.DUMMYFUNCTION("""COMPUTED_VALUE"""),73.37)</f>
        <v>73.37</v>
      </c>
    </row>
    <row r="1100">
      <c r="A1100" s="3">
        <f>IFERROR(__xludf.DUMMYFUNCTION("""COMPUTED_VALUE"""),43234.66666666667)</f>
        <v>43234.66667</v>
      </c>
      <c r="B1100" s="1">
        <f>IFERROR(__xludf.DUMMYFUNCTION("""COMPUTED_VALUE"""),73.28)</f>
        <v>73.28</v>
      </c>
    </row>
    <row r="1101">
      <c r="A1101" s="3">
        <f>IFERROR(__xludf.DUMMYFUNCTION("""COMPUTED_VALUE"""),43235.66666666667)</f>
        <v>43235.66667</v>
      </c>
      <c r="B1101" s="1">
        <f>IFERROR(__xludf.DUMMYFUNCTION("""COMPUTED_VALUE"""),72.95)</f>
        <v>72.95</v>
      </c>
    </row>
    <row r="1102">
      <c r="A1102" s="3">
        <f>IFERROR(__xludf.DUMMYFUNCTION("""COMPUTED_VALUE"""),43236.66666666667)</f>
        <v>43236.66667</v>
      </c>
      <c r="B1102" s="1">
        <f>IFERROR(__xludf.DUMMYFUNCTION("""COMPUTED_VALUE"""),73.53)</f>
        <v>73.53</v>
      </c>
    </row>
    <row r="1103">
      <c r="A1103" s="3">
        <f>IFERROR(__xludf.DUMMYFUNCTION("""COMPUTED_VALUE"""),43237.66666666667)</f>
        <v>43237.66667</v>
      </c>
      <c r="B1103" s="1">
        <f>IFERROR(__xludf.DUMMYFUNCTION("""COMPUTED_VALUE"""),73.96)</f>
        <v>73.96</v>
      </c>
    </row>
    <row r="1104">
      <c r="A1104" s="3">
        <f>IFERROR(__xludf.DUMMYFUNCTION("""COMPUTED_VALUE"""),43238.66666666667)</f>
        <v>43238.66667</v>
      </c>
      <c r="B1104" s="1">
        <f>IFERROR(__xludf.DUMMYFUNCTION("""COMPUTED_VALUE"""),73.45)</f>
        <v>73.45</v>
      </c>
    </row>
    <row r="1105">
      <c r="A1105" s="3">
        <f>IFERROR(__xludf.DUMMYFUNCTION("""COMPUTED_VALUE"""),43241.66666666667)</f>
        <v>43241.66667</v>
      </c>
      <c r="B1105" s="1">
        <f>IFERROR(__xludf.DUMMYFUNCTION("""COMPUTED_VALUE"""),74.06)</f>
        <v>74.06</v>
      </c>
    </row>
    <row r="1106">
      <c r="A1106" s="3">
        <f>IFERROR(__xludf.DUMMYFUNCTION("""COMPUTED_VALUE"""),43242.66666666667)</f>
        <v>43242.66667</v>
      </c>
      <c r="B1106" s="1">
        <f>IFERROR(__xludf.DUMMYFUNCTION("""COMPUTED_VALUE"""),74.03)</f>
        <v>74.03</v>
      </c>
    </row>
    <row r="1107">
      <c r="A1107" s="3">
        <f>IFERROR(__xludf.DUMMYFUNCTION("""COMPUTED_VALUE"""),43243.66666666667)</f>
        <v>43243.66667</v>
      </c>
      <c r="B1107" s="1">
        <f>IFERROR(__xludf.DUMMYFUNCTION("""COMPUTED_VALUE"""),74.18)</f>
        <v>74.18</v>
      </c>
    </row>
    <row r="1108">
      <c r="A1108" s="3">
        <f>IFERROR(__xludf.DUMMYFUNCTION("""COMPUTED_VALUE"""),43244.66666666667)</f>
        <v>43244.66667</v>
      </c>
      <c r="B1108" s="1">
        <f>IFERROR(__xludf.DUMMYFUNCTION("""COMPUTED_VALUE"""),73.77)</f>
        <v>73.77</v>
      </c>
    </row>
    <row r="1109">
      <c r="A1109" s="3">
        <f>IFERROR(__xludf.DUMMYFUNCTION("""COMPUTED_VALUE"""),43245.66666666667)</f>
        <v>43245.66667</v>
      </c>
      <c r="B1109" s="1">
        <f>IFERROR(__xludf.DUMMYFUNCTION("""COMPUTED_VALUE"""),74.31)</f>
        <v>74.31</v>
      </c>
    </row>
    <row r="1110">
      <c r="A1110" s="3">
        <f>IFERROR(__xludf.DUMMYFUNCTION("""COMPUTED_VALUE"""),43249.66666666667)</f>
        <v>43249.66667</v>
      </c>
      <c r="B1110" s="1">
        <f>IFERROR(__xludf.DUMMYFUNCTION("""COMPUTED_VALUE"""),74.05)</f>
        <v>74.05</v>
      </c>
    </row>
    <row r="1111">
      <c r="A1111" s="3">
        <f>IFERROR(__xludf.DUMMYFUNCTION("""COMPUTED_VALUE"""),43250.66666666667)</f>
        <v>43250.66667</v>
      </c>
      <c r="B1111" s="1">
        <f>IFERROR(__xludf.DUMMYFUNCTION("""COMPUTED_VALUE"""),74.89)</f>
        <v>74.89</v>
      </c>
    </row>
    <row r="1112">
      <c r="A1112" s="3">
        <f>IFERROR(__xludf.DUMMYFUNCTION("""COMPUTED_VALUE"""),43251.66666666667)</f>
        <v>43251.66667</v>
      </c>
      <c r="B1112" s="1">
        <f>IFERROR(__xludf.DUMMYFUNCTION("""COMPUTED_VALUE"""),73.17)</f>
        <v>73.17</v>
      </c>
    </row>
    <row r="1113">
      <c r="A1113" s="3">
        <f>IFERROR(__xludf.DUMMYFUNCTION("""COMPUTED_VALUE"""),43252.66666666667)</f>
        <v>43252.66667</v>
      </c>
      <c r="B1113" s="1">
        <f>IFERROR(__xludf.DUMMYFUNCTION("""COMPUTED_VALUE"""),73.45)</f>
        <v>73.45</v>
      </c>
    </row>
    <row r="1114">
      <c r="A1114" s="3">
        <f>IFERROR(__xludf.DUMMYFUNCTION("""COMPUTED_VALUE"""),43255.66666666667)</f>
        <v>43255.66667</v>
      </c>
      <c r="B1114" s="1">
        <f>IFERROR(__xludf.DUMMYFUNCTION("""COMPUTED_VALUE"""),74.18)</f>
        <v>74.18</v>
      </c>
    </row>
    <row r="1115">
      <c r="A1115" s="3">
        <f>IFERROR(__xludf.DUMMYFUNCTION("""COMPUTED_VALUE"""),43256.66666666667)</f>
        <v>43256.66667</v>
      </c>
      <c r="B1115" s="1">
        <f>IFERROR(__xludf.DUMMYFUNCTION("""COMPUTED_VALUE"""),73.97)</f>
        <v>73.97</v>
      </c>
    </row>
    <row r="1116">
      <c r="A1116" s="3">
        <f>IFERROR(__xludf.DUMMYFUNCTION("""COMPUTED_VALUE"""),43257.66666666667)</f>
        <v>43257.66667</v>
      </c>
      <c r="B1116" s="1">
        <f>IFERROR(__xludf.DUMMYFUNCTION("""COMPUTED_VALUE"""),74.35)</f>
        <v>74.35</v>
      </c>
    </row>
    <row r="1117">
      <c r="A1117" s="3">
        <f>IFERROR(__xludf.DUMMYFUNCTION("""COMPUTED_VALUE"""),43258.66666666667)</f>
        <v>43258.66667</v>
      </c>
      <c r="B1117" s="1">
        <f>IFERROR(__xludf.DUMMYFUNCTION("""COMPUTED_VALUE"""),75.76)</f>
        <v>75.76</v>
      </c>
    </row>
    <row r="1118">
      <c r="A1118" s="3">
        <f>IFERROR(__xludf.DUMMYFUNCTION("""COMPUTED_VALUE"""),43259.66666666667)</f>
        <v>43259.66667</v>
      </c>
      <c r="B1118" s="1">
        <f>IFERROR(__xludf.DUMMYFUNCTION("""COMPUTED_VALUE"""),77.18)</f>
        <v>77.18</v>
      </c>
    </row>
    <row r="1119">
      <c r="A1119" s="3">
        <f>IFERROR(__xludf.DUMMYFUNCTION("""COMPUTED_VALUE"""),43262.66666666667)</f>
        <v>43262.66667</v>
      </c>
      <c r="B1119" s="1">
        <f>IFERROR(__xludf.DUMMYFUNCTION("""COMPUTED_VALUE"""),77.53)</f>
        <v>77.53</v>
      </c>
    </row>
    <row r="1120">
      <c r="A1120" s="3">
        <f>IFERROR(__xludf.DUMMYFUNCTION("""COMPUTED_VALUE"""),43263.66666666667)</f>
        <v>43263.66667</v>
      </c>
      <c r="B1120" s="1">
        <f>IFERROR(__xludf.DUMMYFUNCTION("""COMPUTED_VALUE"""),77.24)</f>
        <v>77.24</v>
      </c>
    </row>
    <row r="1121">
      <c r="A1121" s="3">
        <f>IFERROR(__xludf.DUMMYFUNCTION("""COMPUTED_VALUE"""),43264.66666666667)</f>
        <v>43264.66667</v>
      </c>
      <c r="B1121" s="1">
        <f>IFERROR(__xludf.DUMMYFUNCTION("""COMPUTED_VALUE"""),76.47)</f>
        <v>76.47</v>
      </c>
    </row>
    <row r="1122">
      <c r="A1122" s="3">
        <f>IFERROR(__xludf.DUMMYFUNCTION("""COMPUTED_VALUE"""),43265.66666666667)</f>
        <v>43265.66667</v>
      </c>
      <c r="B1122" s="1">
        <f>IFERROR(__xludf.DUMMYFUNCTION("""COMPUTED_VALUE"""),75.99)</f>
        <v>75.99</v>
      </c>
    </row>
    <row r="1123">
      <c r="A1123" s="3">
        <f>IFERROR(__xludf.DUMMYFUNCTION("""COMPUTED_VALUE"""),43266.66666666667)</f>
        <v>43266.66667</v>
      </c>
      <c r="B1123" s="1">
        <f>IFERROR(__xludf.DUMMYFUNCTION("""COMPUTED_VALUE"""),77.38)</f>
        <v>77.38</v>
      </c>
    </row>
    <row r="1124">
      <c r="A1124" s="3">
        <f>IFERROR(__xludf.DUMMYFUNCTION("""COMPUTED_VALUE"""),43269.66666666667)</f>
        <v>43269.66667</v>
      </c>
      <c r="B1124" s="1">
        <f>IFERROR(__xludf.DUMMYFUNCTION("""COMPUTED_VALUE"""),75.84)</f>
        <v>75.84</v>
      </c>
    </row>
    <row r="1125">
      <c r="A1125" s="3">
        <f>IFERROR(__xludf.DUMMYFUNCTION("""COMPUTED_VALUE"""),43270.66666666667)</f>
        <v>43270.66667</v>
      </c>
      <c r="B1125" s="1">
        <f>IFERROR(__xludf.DUMMYFUNCTION("""COMPUTED_VALUE"""),76.33)</f>
        <v>76.33</v>
      </c>
    </row>
    <row r="1126">
      <c r="A1126" s="3">
        <f>IFERROR(__xludf.DUMMYFUNCTION("""COMPUTED_VALUE"""),43271.66666666667)</f>
        <v>43271.66667</v>
      </c>
      <c r="B1126" s="1">
        <f>IFERROR(__xludf.DUMMYFUNCTION("""COMPUTED_VALUE"""),75.85)</f>
        <v>75.85</v>
      </c>
    </row>
    <row r="1127">
      <c r="A1127" s="3">
        <f>IFERROR(__xludf.DUMMYFUNCTION("""COMPUTED_VALUE"""),43272.66666666667)</f>
        <v>43272.66667</v>
      </c>
      <c r="B1127" s="1">
        <f>IFERROR(__xludf.DUMMYFUNCTION("""COMPUTED_VALUE"""),76.44)</f>
        <v>76.44</v>
      </c>
    </row>
    <row r="1128">
      <c r="A1128" s="3">
        <f>IFERROR(__xludf.DUMMYFUNCTION("""COMPUTED_VALUE"""),43273.66666666667)</f>
        <v>43273.66667</v>
      </c>
      <c r="B1128" s="1">
        <f>IFERROR(__xludf.DUMMYFUNCTION("""COMPUTED_VALUE"""),77.43)</f>
        <v>77.43</v>
      </c>
    </row>
    <row r="1129">
      <c r="A1129" s="3">
        <f>IFERROR(__xludf.DUMMYFUNCTION("""COMPUTED_VALUE"""),43276.66666666667)</f>
        <v>43276.66667</v>
      </c>
      <c r="B1129" s="1">
        <f>IFERROR(__xludf.DUMMYFUNCTION("""COMPUTED_VALUE"""),77.79)</f>
        <v>77.79</v>
      </c>
    </row>
    <row r="1130">
      <c r="A1130" s="3">
        <f>IFERROR(__xludf.DUMMYFUNCTION("""COMPUTED_VALUE"""),43277.66666666667)</f>
        <v>43277.66667</v>
      </c>
      <c r="B1130" s="1">
        <f>IFERROR(__xludf.DUMMYFUNCTION("""COMPUTED_VALUE"""),78.0)</f>
        <v>78</v>
      </c>
    </row>
    <row r="1131">
      <c r="A1131" s="3">
        <f>IFERROR(__xludf.DUMMYFUNCTION("""COMPUTED_VALUE"""),43278.66666666667)</f>
        <v>43278.66667</v>
      </c>
      <c r="B1131" s="1">
        <f>IFERROR(__xludf.DUMMYFUNCTION("""COMPUTED_VALUE"""),77.69)</f>
        <v>77.69</v>
      </c>
    </row>
    <row r="1132">
      <c r="A1132" s="3">
        <f>IFERROR(__xludf.DUMMYFUNCTION("""COMPUTED_VALUE"""),43279.66666666667)</f>
        <v>43279.66667</v>
      </c>
      <c r="B1132" s="1">
        <f>IFERROR(__xludf.DUMMYFUNCTION("""COMPUTED_VALUE"""),78.05)</f>
        <v>78.05</v>
      </c>
    </row>
    <row r="1133">
      <c r="A1133" s="3">
        <f>IFERROR(__xludf.DUMMYFUNCTION("""COMPUTED_VALUE"""),43280.66666666667)</f>
        <v>43280.66667</v>
      </c>
      <c r="B1133" s="1">
        <f>IFERROR(__xludf.DUMMYFUNCTION("""COMPUTED_VALUE"""),78.06)</f>
        <v>78.06</v>
      </c>
    </row>
    <row r="1134">
      <c r="A1134" s="3">
        <f>IFERROR(__xludf.DUMMYFUNCTION("""COMPUTED_VALUE"""),43283.66666666667)</f>
        <v>43283.66667</v>
      </c>
      <c r="B1134" s="1">
        <f>IFERROR(__xludf.DUMMYFUNCTION("""COMPUTED_VALUE"""),78.13)</f>
        <v>78.13</v>
      </c>
    </row>
    <row r="1135">
      <c r="A1135" s="3">
        <f>IFERROR(__xludf.DUMMYFUNCTION("""COMPUTED_VALUE"""),43284.54166666667)</f>
        <v>43284.54167</v>
      </c>
      <c r="B1135" s="1">
        <f>IFERROR(__xludf.DUMMYFUNCTION("""COMPUTED_VALUE"""),77.9)</f>
        <v>77.9</v>
      </c>
    </row>
    <row r="1136">
      <c r="A1136" s="3">
        <f>IFERROR(__xludf.DUMMYFUNCTION("""COMPUTED_VALUE"""),43286.66666666667)</f>
        <v>43286.66667</v>
      </c>
      <c r="B1136" s="1">
        <f>IFERROR(__xludf.DUMMYFUNCTION("""COMPUTED_VALUE"""),79.21)</f>
        <v>79.21</v>
      </c>
    </row>
    <row r="1137">
      <c r="A1137" s="3">
        <f>IFERROR(__xludf.DUMMYFUNCTION("""COMPUTED_VALUE"""),43287.66666666667)</f>
        <v>43287.66667</v>
      </c>
      <c r="B1137" s="1">
        <f>IFERROR(__xludf.DUMMYFUNCTION("""COMPUTED_VALUE"""),79.31)</f>
        <v>79.31</v>
      </c>
    </row>
    <row r="1138">
      <c r="A1138" s="3">
        <f>IFERROR(__xludf.DUMMYFUNCTION("""COMPUTED_VALUE"""),43290.66666666667)</f>
        <v>43290.66667</v>
      </c>
      <c r="B1138" s="1">
        <f>IFERROR(__xludf.DUMMYFUNCTION("""COMPUTED_VALUE"""),77.86)</f>
        <v>77.86</v>
      </c>
    </row>
    <row r="1139">
      <c r="A1139" s="3">
        <f>IFERROR(__xludf.DUMMYFUNCTION("""COMPUTED_VALUE"""),43291.66666666667)</f>
        <v>43291.66667</v>
      </c>
      <c r="B1139" s="1">
        <f>IFERROR(__xludf.DUMMYFUNCTION("""COMPUTED_VALUE"""),79.82)</f>
        <v>79.82</v>
      </c>
    </row>
    <row r="1140">
      <c r="A1140" s="3">
        <f>IFERROR(__xludf.DUMMYFUNCTION("""COMPUTED_VALUE"""),43292.66666666667)</f>
        <v>43292.66667</v>
      </c>
      <c r="B1140" s="1">
        <f>IFERROR(__xludf.DUMMYFUNCTION("""COMPUTED_VALUE"""),79.16)</f>
        <v>79.16</v>
      </c>
    </row>
    <row r="1141">
      <c r="A1141" s="3">
        <f>IFERROR(__xludf.DUMMYFUNCTION("""COMPUTED_VALUE"""),43293.66666666667)</f>
        <v>43293.66667</v>
      </c>
      <c r="B1141" s="1">
        <f>IFERROR(__xludf.DUMMYFUNCTION("""COMPUTED_VALUE"""),78.89)</f>
        <v>78.89</v>
      </c>
    </row>
    <row r="1142">
      <c r="A1142" s="3">
        <f>IFERROR(__xludf.DUMMYFUNCTION("""COMPUTED_VALUE"""),43294.66666666667)</f>
        <v>43294.66667</v>
      </c>
      <c r="B1142" s="1">
        <f>IFERROR(__xludf.DUMMYFUNCTION("""COMPUTED_VALUE"""),79.31)</f>
        <v>79.31</v>
      </c>
    </row>
    <row r="1143">
      <c r="A1143" s="3">
        <f>IFERROR(__xludf.DUMMYFUNCTION("""COMPUTED_VALUE"""),43297.66666666667)</f>
        <v>43297.66667</v>
      </c>
      <c r="B1143" s="1">
        <f>IFERROR(__xludf.DUMMYFUNCTION("""COMPUTED_VALUE"""),79.53)</f>
        <v>79.53</v>
      </c>
    </row>
    <row r="1144">
      <c r="A1144" s="3">
        <f>IFERROR(__xludf.DUMMYFUNCTION("""COMPUTED_VALUE"""),43298.66666666667)</f>
        <v>43298.66667</v>
      </c>
      <c r="B1144" s="1">
        <f>IFERROR(__xludf.DUMMYFUNCTION("""COMPUTED_VALUE"""),80.03)</f>
        <v>80.03</v>
      </c>
    </row>
    <row r="1145">
      <c r="A1145" s="3">
        <f>IFERROR(__xludf.DUMMYFUNCTION("""COMPUTED_VALUE"""),43299.66666666667)</f>
        <v>43299.66667</v>
      </c>
      <c r="B1145" s="1">
        <f>IFERROR(__xludf.DUMMYFUNCTION("""COMPUTED_VALUE"""),79.72)</f>
        <v>79.72</v>
      </c>
    </row>
    <row r="1146">
      <c r="A1146" s="3">
        <f>IFERROR(__xludf.DUMMYFUNCTION("""COMPUTED_VALUE"""),43300.66666666667)</f>
        <v>43300.66667</v>
      </c>
      <c r="B1146" s="1">
        <f>IFERROR(__xludf.DUMMYFUNCTION("""COMPUTED_VALUE"""),78.73)</f>
        <v>78.73</v>
      </c>
    </row>
    <row r="1147">
      <c r="A1147" s="3">
        <f>IFERROR(__xludf.DUMMYFUNCTION("""COMPUTED_VALUE"""),43301.66666666667)</f>
        <v>43301.66667</v>
      </c>
      <c r="B1147" s="1">
        <f>IFERROR(__xludf.DUMMYFUNCTION("""COMPUTED_VALUE"""),78.68)</f>
        <v>78.68</v>
      </c>
    </row>
    <row r="1148">
      <c r="A1148" s="3">
        <f>IFERROR(__xludf.DUMMYFUNCTION("""COMPUTED_VALUE"""),43304.66666666667)</f>
        <v>43304.66667</v>
      </c>
      <c r="B1148" s="1">
        <f>IFERROR(__xludf.DUMMYFUNCTION("""COMPUTED_VALUE"""),78.51)</f>
        <v>78.51</v>
      </c>
    </row>
    <row r="1149">
      <c r="A1149" s="3">
        <f>IFERROR(__xludf.DUMMYFUNCTION("""COMPUTED_VALUE"""),43305.66666666667)</f>
        <v>43305.66667</v>
      </c>
      <c r="B1149" s="1">
        <f>IFERROR(__xludf.DUMMYFUNCTION("""COMPUTED_VALUE"""),78.99)</f>
        <v>78.99</v>
      </c>
    </row>
    <row r="1150">
      <c r="A1150" s="3">
        <f>IFERROR(__xludf.DUMMYFUNCTION("""COMPUTED_VALUE"""),43306.66666666667)</f>
        <v>43306.66667</v>
      </c>
      <c r="B1150" s="1">
        <f>IFERROR(__xludf.DUMMYFUNCTION("""COMPUTED_VALUE"""),79.47)</f>
        <v>79.47</v>
      </c>
    </row>
    <row r="1151">
      <c r="A1151" s="3">
        <f>IFERROR(__xludf.DUMMYFUNCTION("""COMPUTED_VALUE"""),43307.66666666667)</f>
        <v>43307.66667</v>
      </c>
      <c r="B1151" s="1">
        <f>IFERROR(__xludf.DUMMYFUNCTION("""COMPUTED_VALUE"""),80.09)</f>
        <v>80.09</v>
      </c>
    </row>
    <row r="1152">
      <c r="A1152" s="3">
        <f>IFERROR(__xludf.DUMMYFUNCTION("""COMPUTED_VALUE"""),43308.66666666667)</f>
        <v>43308.66667</v>
      </c>
      <c r="B1152" s="1">
        <f>IFERROR(__xludf.DUMMYFUNCTION("""COMPUTED_VALUE"""),80.58)</f>
        <v>80.58</v>
      </c>
    </row>
    <row r="1153">
      <c r="A1153" s="3">
        <f>IFERROR(__xludf.DUMMYFUNCTION("""COMPUTED_VALUE"""),43311.66666666667)</f>
        <v>43311.66667</v>
      </c>
      <c r="B1153" s="1">
        <f>IFERROR(__xludf.DUMMYFUNCTION("""COMPUTED_VALUE"""),80.2)</f>
        <v>80.2</v>
      </c>
    </row>
    <row r="1154">
      <c r="A1154" s="3">
        <f>IFERROR(__xludf.DUMMYFUNCTION("""COMPUTED_VALUE"""),43312.66666666667)</f>
        <v>43312.66667</v>
      </c>
      <c r="B1154" s="1">
        <f>IFERROR(__xludf.DUMMYFUNCTION("""COMPUTED_VALUE"""),80.88)</f>
        <v>80.88</v>
      </c>
    </row>
    <row r="1155">
      <c r="A1155" s="3">
        <f>IFERROR(__xludf.DUMMYFUNCTION("""COMPUTED_VALUE"""),43313.66666666667)</f>
        <v>43313.66667</v>
      </c>
      <c r="B1155" s="1">
        <f>IFERROR(__xludf.DUMMYFUNCTION("""COMPUTED_VALUE"""),80.65)</f>
        <v>80.65</v>
      </c>
    </row>
    <row r="1156">
      <c r="A1156" s="3">
        <f>IFERROR(__xludf.DUMMYFUNCTION("""COMPUTED_VALUE"""),43314.66666666667)</f>
        <v>43314.66667</v>
      </c>
      <c r="B1156" s="1">
        <f>IFERROR(__xludf.DUMMYFUNCTION("""COMPUTED_VALUE"""),82.0)</f>
        <v>82</v>
      </c>
    </row>
    <row r="1157">
      <c r="A1157" s="3">
        <f>IFERROR(__xludf.DUMMYFUNCTION("""COMPUTED_VALUE"""),43315.66666666667)</f>
        <v>43315.66667</v>
      </c>
      <c r="B1157" s="1">
        <f>IFERROR(__xludf.DUMMYFUNCTION("""COMPUTED_VALUE"""),82.33)</f>
        <v>82.33</v>
      </c>
    </row>
    <row r="1158">
      <c r="A1158" s="3">
        <f>IFERROR(__xludf.DUMMYFUNCTION("""COMPUTED_VALUE"""),43318.66666666667)</f>
        <v>43318.66667</v>
      </c>
      <c r="B1158" s="1">
        <f>IFERROR(__xludf.DUMMYFUNCTION("""COMPUTED_VALUE"""),82.52)</f>
        <v>82.52</v>
      </c>
    </row>
    <row r="1159">
      <c r="A1159" s="3">
        <f>IFERROR(__xludf.DUMMYFUNCTION("""COMPUTED_VALUE"""),43319.66666666667)</f>
        <v>43319.66667</v>
      </c>
      <c r="B1159" s="1">
        <f>IFERROR(__xludf.DUMMYFUNCTION("""COMPUTED_VALUE"""),82.64)</f>
        <v>82.64</v>
      </c>
    </row>
    <row r="1160">
      <c r="A1160" s="3">
        <f>IFERROR(__xludf.DUMMYFUNCTION("""COMPUTED_VALUE"""),43320.66666666667)</f>
        <v>43320.66667</v>
      </c>
      <c r="B1160" s="1">
        <f>IFERROR(__xludf.DUMMYFUNCTION("""COMPUTED_VALUE"""),82.35)</f>
        <v>82.35</v>
      </c>
    </row>
    <row r="1161">
      <c r="A1161" s="3">
        <f>IFERROR(__xludf.DUMMYFUNCTION("""COMPUTED_VALUE"""),43321.66666666667)</f>
        <v>43321.66667</v>
      </c>
      <c r="B1161" s="1">
        <f>IFERROR(__xludf.DUMMYFUNCTION("""COMPUTED_VALUE"""),81.4)</f>
        <v>81.4</v>
      </c>
    </row>
    <row r="1162">
      <c r="A1162" s="3">
        <f>IFERROR(__xludf.DUMMYFUNCTION("""COMPUTED_VALUE"""),43322.66666666667)</f>
        <v>43322.66667</v>
      </c>
      <c r="B1162" s="1">
        <f>IFERROR(__xludf.DUMMYFUNCTION("""COMPUTED_VALUE"""),81.43)</f>
        <v>81.43</v>
      </c>
    </row>
    <row r="1163">
      <c r="A1163" s="3">
        <f>IFERROR(__xludf.DUMMYFUNCTION("""COMPUTED_VALUE"""),43325.66666666667)</f>
        <v>43325.66667</v>
      </c>
      <c r="B1163" s="1">
        <f>IFERROR(__xludf.DUMMYFUNCTION("""COMPUTED_VALUE"""),81.52)</f>
        <v>81.52</v>
      </c>
    </row>
    <row r="1164">
      <c r="A1164" s="3">
        <f>IFERROR(__xludf.DUMMYFUNCTION("""COMPUTED_VALUE"""),43326.66666666667)</f>
        <v>43326.66667</v>
      </c>
      <c r="B1164" s="1">
        <f>IFERROR(__xludf.DUMMYFUNCTION("""COMPUTED_VALUE"""),81.31)</f>
        <v>81.31</v>
      </c>
    </row>
    <row r="1165">
      <c r="A1165" s="3">
        <f>IFERROR(__xludf.DUMMYFUNCTION("""COMPUTED_VALUE"""),43327.66666666667)</f>
        <v>43327.66667</v>
      </c>
      <c r="B1165" s="1">
        <f>IFERROR(__xludf.DUMMYFUNCTION("""COMPUTED_VALUE"""),82.3)</f>
        <v>82.3</v>
      </c>
    </row>
    <row r="1166">
      <c r="A1166" s="3">
        <f>IFERROR(__xludf.DUMMYFUNCTION("""COMPUTED_VALUE"""),43328.66666666667)</f>
        <v>43328.66667</v>
      </c>
      <c r="B1166" s="1">
        <f>IFERROR(__xludf.DUMMYFUNCTION("""COMPUTED_VALUE"""),83.69)</f>
        <v>83.69</v>
      </c>
    </row>
    <row r="1167">
      <c r="A1167" s="3">
        <f>IFERROR(__xludf.DUMMYFUNCTION("""COMPUTED_VALUE"""),43329.66666666667)</f>
        <v>43329.66667</v>
      </c>
      <c r="B1167" s="1">
        <f>IFERROR(__xludf.DUMMYFUNCTION("""COMPUTED_VALUE"""),83.69)</f>
        <v>83.69</v>
      </c>
    </row>
    <row r="1168">
      <c r="A1168" s="3">
        <f>IFERROR(__xludf.DUMMYFUNCTION("""COMPUTED_VALUE"""),43332.66666666667)</f>
        <v>43332.66667</v>
      </c>
      <c r="B1168" s="1">
        <f>IFERROR(__xludf.DUMMYFUNCTION("""COMPUTED_VALUE"""),83.64)</f>
        <v>83.64</v>
      </c>
    </row>
    <row r="1169">
      <c r="A1169" s="3">
        <f>IFERROR(__xludf.DUMMYFUNCTION("""COMPUTED_VALUE"""),43333.66666666667)</f>
        <v>43333.66667</v>
      </c>
      <c r="B1169" s="1">
        <f>IFERROR(__xludf.DUMMYFUNCTION("""COMPUTED_VALUE"""),83.9)</f>
        <v>83.9</v>
      </c>
    </row>
    <row r="1170">
      <c r="A1170" s="3">
        <f>IFERROR(__xludf.DUMMYFUNCTION("""COMPUTED_VALUE"""),43334.66666666667)</f>
        <v>43334.66667</v>
      </c>
      <c r="B1170" s="1">
        <f>IFERROR(__xludf.DUMMYFUNCTION("""COMPUTED_VALUE"""),83.39)</f>
        <v>83.39</v>
      </c>
    </row>
    <row r="1171">
      <c r="A1171" s="3">
        <f>IFERROR(__xludf.DUMMYFUNCTION("""COMPUTED_VALUE"""),43335.66666666667)</f>
        <v>43335.66667</v>
      </c>
      <c r="B1171" s="1">
        <f>IFERROR(__xludf.DUMMYFUNCTION("""COMPUTED_VALUE"""),83.24)</f>
        <v>83.24</v>
      </c>
    </row>
    <row r="1172">
      <c r="A1172" s="3">
        <f>IFERROR(__xludf.DUMMYFUNCTION("""COMPUTED_VALUE"""),43336.66666666667)</f>
        <v>43336.66667</v>
      </c>
      <c r="B1172" s="1">
        <f>IFERROR(__xludf.DUMMYFUNCTION("""COMPUTED_VALUE"""),83.36)</f>
        <v>83.36</v>
      </c>
    </row>
    <row r="1173">
      <c r="A1173" s="3">
        <f>IFERROR(__xludf.DUMMYFUNCTION("""COMPUTED_VALUE"""),43339.66666666667)</f>
        <v>43339.66667</v>
      </c>
      <c r="B1173" s="1">
        <f>IFERROR(__xludf.DUMMYFUNCTION("""COMPUTED_VALUE"""),83.44)</f>
        <v>83.44</v>
      </c>
    </row>
    <row r="1174">
      <c r="A1174" s="3">
        <f>IFERROR(__xludf.DUMMYFUNCTION("""COMPUTED_VALUE"""),43340.66666666667)</f>
        <v>43340.66667</v>
      </c>
      <c r="B1174" s="1">
        <f>IFERROR(__xludf.DUMMYFUNCTION("""COMPUTED_VALUE"""),83.48)</f>
        <v>83.48</v>
      </c>
    </row>
    <row r="1175">
      <c r="A1175" s="3">
        <f>IFERROR(__xludf.DUMMYFUNCTION("""COMPUTED_VALUE"""),43341.66666666667)</f>
        <v>43341.66667</v>
      </c>
      <c r="B1175" s="1">
        <f>IFERROR(__xludf.DUMMYFUNCTION("""COMPUTED_VALUE"""),83.49)</f>
        <v>83.49</v>
      </c>
    </row>
    <row r="1176">
      <c r="A1176" s="3">
        <f>IFERROR(__xludf.DUMMYFUNCTION("""COMPUTED_VALUE"""),43342.66666666667)</f>
        <v>43342.66667</v>
      </c>
      <c r="B1176" s="1">
        <f>IFERROR(__xludf.DUMMYFUNCTION("""COMPUTED_VALUE"""),83.41)</f>
        <v>83.41</v>
      </c>
    </row>
    <row r="1177">
      <c r="A1177" s="3">
        <f>IFERROR(__xludf.DUMMYFUNCTION("""COMPUTED_VALUE"""),43343.66666666667)</f>
        <v>43343.66667</v>
      </c>
      <c r="B1177" s="1">
        <f>IFERROR(__xludf.DUMMYFUNCTION("""COMPUTED_VALUE"""),82.95)</f>
        <v>82.95</v>
      </c>
    </row>
    <row r="1178">
      <c r="A1178" s="3">
        <f>IFERROR(__xludf.DUMMYFUNCTION("""COMPUTED_VALUE"""),43347.66666666667)</f>
        <v>43347.66667</v>
      </c>
      <c r="B1178" s="1">
        <f>IFERROR(__xludf.DUMMYFUNCTION("""COMPUTED_VALUE"""),82.7)</f>
        <v>82.7</v>
      </c>
    </row>
    <row r="1179">
      <c r="A1179" s="3">
        <f>IFERROR(__xludf.DUMMYFUNCTION("""COMPUTED_VALUE"""),43348.66666666667)</f>
        <v>43348.66667</v>
      </c>
      <c r="B1179" s="1">
        <f>IFERROR(__xludf.DUMMYFUNCTION("""COMPUTED_VALUE"""),83.29)</f>
        <v>83.29</v>
      </c>
    </row>
    <row r="1180">
      <c r="A1180" s="3">
        <f>IFERROR(__xludf.DUMMYFUNCTION("""COMPUTED_VALUE"""),43349.66666666667)</f>
        <v>43349.66667</v>
      </c>
      <c r="B1180" s="1">
        <f>IFERROR(__xludf.DUMMYFUNCTION("""COMPUTED_VALUE"""),82.65)</f>
        <v>82.65</v>
      </c>
    </row>
    <row r="1181">
      <c r="A1181" s="3">
        <f>IFERROR(__xludf.DUMMYFUNCTION("""COMPUTED_VALUE"""),43350.66666666667)</f>
        <v>43350.66667</v>
      </c>
      <c r="B1181" s="1">
        <f>IFERROR(__xludf.DUMMYFUNCTION("""COMPUTED_VALUE"""),81.91)</f>
        <v>81.91</v>
      </c>
    </row>
    <row r="1182">
      <c r="A1182" s="3">
        <f>IFERROR(__xludf.DUMMYFUNCTION("""COMPUTED_VALUE"""),43353.66666666667)</f>
        <v>43353.66667</v>
      </c>
      <c r="B1182" s="1">
        <f>IFERROR(__xludf.DUMMYFUNCTION("""COMPUTED_VALUE"""),82.38)</f>
        <v>82.38</v>
      </c>
    </row>
    <row r="1183">
      <c r="A1183" s="3">
        <f>IFERROR(__xludf.DUMMYFUNCTION("""COMPUTED_VALUE"""),43354.66666666667)</f>
        <v>43354.66667</v>
      </c>
      <c r="B1183" s="1">
        <f>IFERROR(__xludf.DUMMYFUNCTION("""COMPUTED_VALUE"""),82.01)</f>
        <v>82.01</v>
      </c>
    </row>
    <row r="1184">
      <c r="A1184" s="3">
        <f>IFERROR(__xludf.DUMMYFUNCTION("""COMPUTED_VALUE"""),43355.66666666667)</f>
        <v>43355.66667</v>
      </c>
      <c r="B1184" s="1">
        <f>IFERROR(__xludf.DUMMYFUNCTION("""COMPUTED_VALUE"""),83.11)</f>
        <v>83.11</v>
      </c>
    </row>
    <row r="1185">
      <c r="A1185" s="3">
        <f>IFERROR(__xludf.DUMMYFUNCTION("""COMPUTED_VALUE"""),43356.66666666667)</f>
        <v>43356.66667</v>
      </c>
      <c r="B1185" s="1">
        <f>IFERROR(__xludf.DUMMYFUNCTION("""COMPUTED_VALUE"""),83.45)</f>
        <v>83.45</v>
      </c>
    </row>
    <row r="1186">
      <c r="A1186" s="3">
        <f>IFERROR(__xludf.DUMMYFUNCTION("""COMPUTED_VALUE"""),43357.66666666667)</f>
        <v>43357.66667</v>
      </c>
      <c r="B1186" s="1">
        <f>IFERROR(__xludf.DUMMYFUNCTION("""COMPUTED_VALUE"""),83.61)</f>
        <v>83.61</v>
      </c>
    </row>
    <row r="1187">
      <c r="A1187" s="3">
        <f>IFERROR(__xludf.DUMMYFUNCTION("""COMPUTED_VALUE"""),43360.66666666667)</f>
        <v>43360.66667</v>
      </c>
      <c r="B1187" s="1">
        <f>IFERROR(__xludf.DUMMYFUNCTION("""COMPUTED_VALUE"""),84.25)</f>
        <v>84.25</v>
      </c>
    </row>
    <row r="1188">
      <c r="A1188" s="3">
        <f>IFERROR(__xludf.DUMMYFUNCTION("""COMPUTED_VALUE"""),43361.66666666667)</f>
        <v>43361.66667</v>
      </c>
      <c r="B1188" s="1">
        <f>IFERROR(__xludf.DUMMYFUNCTION("""COMPUTED_VALUE"""),84.0)</f>
        <v>84</v>
      </c>
    </row>
    <row r="1189">
      <c r="A1189" s="3">
        <f>IFERROR(__xludf.DUMMYFUNCTION("""COMPUTED_VALUE"""),43362.66666666667)</f>
        <v>43362.66667</v>
      </c>
      <c r="B1189" s="1">
        <f>IFERROR(__xludf.DUMMYFUNCTION("""COMPUTED_VALUE"""),84.0)</f>
        <v>84</v>
      </c>
    </row>
    <row r="1190">
      <c r="A1190" s="3">
        <f>IFERROR(__xludf.DUMMYFUNCTION("""COMPUTED_VALUE"""),43363.66666666667)</f>
        <v>43363.66667</v>
      </c>
      <c r="B1190" s="1">
        <f>IFERROR(__xludf.DUMMYFUNCTION("""COMPUTED_VALUE"""),85.36)</f>
        <v>85.36</v>
      </c>
    </row>
    <row r="1191">
      <c r="A1191" s="3">
        <f>IFERROR(__xludf.DUMMYFUNCTION("""COMPUTED_VALUE"""),43364.66666666667)</f>
        <v>43364.66667</v>
      </c>
      <c r="B1191" s="1">
        <f>IFERROR(__xludf.DUMMYFUNCTION("""COMPUTED_VALUE"""),85.82)</f>
        <v>85.82</v>
      </c>
    </row>
    <row r="1192">
      <c r="A1192" s="3">
        <f>IFERROR(__xludf.DUMMYFUNCTION("""COMPUTED_VALUE"""),43367.66666666667)</f>
        <v>43367.66667</v>
      </c>
      <c r="B1192" s="1">
        <f>IFERROR(__xludf.DUMMYFUNCTION("""COMPUTED_VALUE"""),84.27)</f>
        <v>84.27</v>
      </c>
    </row>
    <row r="1193">
      <c r="A1193" s="3">
        <f>IFERROR(__xludf.DUMMYFUNCTION("""COMPUTED_VALUE"""),43368.66666666667)</f>
        <v>43368.66667</v>
      </c>
      <c r="B1193" s="1">
        <f>IFERROR(__xludf.DUMMYFUNCTION("""COMPUTED_VALUE"""),83.12)</f>
        <v>83.12</v>
      </c>
    </row>
    <row r="1194">
      <c r="A1194" s="3">
        <f>IFERROR(__xludf.DUMMYFUNCTION("""COMPUTED_VALUE"""),43369.66666666667)</f>
        <v>43369.66667</v>
      </c>
      <c r="B1194" s="1">
        <f>IFERROR(__xludf.DUMMYFUNCTION("""COMPUTED_VALUE"""),83.26)</f>
        <v>83.26</v>
      </c>
    </row>
    <row r="1195">
      <c r="A1195" s="3">
        <f>IFERROR(__xludf.DUMMYFUNCTION("""COMPUTED_VALUE"""),43370.66666666667)</f>
        <v>43370.66667</v>
      </c>
      <c r="B1195" s="1">
        <f>IFERROR(__xludf.DUMMYFUNCTION("""COMPUTED_VALUE"""),82.86)</f>
        <v>82.86</v>
      </c>
    </row>
    <row r="1196">
      <c r="A1196" s="3">
        <f>IFERROR(__xludf.DUMMYFUNCTION("""COMPUTED_VALUE"""),43371.66666666667)</f>
        <v>43371.66667</v>
      </c>
      <c r="B1196" s="1">
        <f>IFERROR(__xludf.DUMMYFUNCTION("""COMPUTED_VALUE"""),83.23)</f>
        <v>83.23</v>
      </c>
    </row>
    <row r="1197">
      <c r="A1197" s="3">
        <f>IFERROR(__xludf.DUMMYFUNCTION("""COMPUTED_VALUE"""),43374.66666666667)</f>
        <v>43374.66667</v>
      </c>
      <c r="B1197" s="1">
        <f>IFERROR(__xludf.DUMMYFUNCTION("""COMPUTED_VALUE"""),83.67)</f>
        <v>83.67</v>
      </c>
    </row>
    <row r="1198">
      <c r="A1198" s="3">
        <f>IFERROR(__xludf.DUMMYFUNCTION("""COMPUTED_VALUE"""),43375.66666666667)</f>
        <v>43375.66667</v>
      </c>
      <c r="B1198" s="1">
        <f>IFERROR(__xludf.DUMMYFUNCTION("""COMPUTED_VALUE"""),84.36)</f>
        <v>84.36</v>
      </c>
    </row>
    <row r="1199">
      <c r="A1199" s="3">
        <f>IFERROR(__xludf.DUMMYFUNCTION("""COMPUTED_VALUE"""),43376.66666666667)</f>
        <v>43376.66667</v>
      </c>
      <c r="B1199" s="1">
        <f>IFERROR(__xludf.DUMMYFUNCTION("""COMPUTED_VALUE"""),83.03)</f>
        <v>83.03</v>
      </c>
    </row>
    <row r="1200">
      <c r="A1200" s="3">
        <f>IFERROR(__xludf.DUMMYFUNCTION("""COMPUTED_VALUE"""),43377.66666666667)</f>
        <v>43377.66667</v>
      </c>
      <c r="B1200" s="1">
        <f>IFERROR(__xludf.DUMMYFUNCTION("""COMPUTED_VALUE"""),81.92)</f>
        <v>81.92</v>
      </c>
    </row>
    <row r="1201">
      <c r="A1201" s="3">
        <f>IFERROR(__xludf.DUMMYFUNCTION("""COMPUTED_VALUE"""),43378.66666666667)</f>
        <v>43378.66667</v>
      </c>
      <c r="B1201" s="1">
        <f>IFERROR(__xludf.DUMMYFUNCTION("""COMPUTED_VALUE"""),82.15)</f>
        <v>82.15</v>
      </c>
    </row>
    <row r="1202">
      <c r="A1202" s="3">
        <f>IFERROR(__xludf.DUMMYFUNCTION("""COMPUTED_VALUE"""),43381.66666666667)</f>
        <v>43381.66667</v>
      </c>
      <c r="B1202" s="1">
        <f>IFERROR(__xludf.DUMMYFUNCTION("""COMPUTED_VALUE"""),82.4)</f>
        <v>82.4</v>
      </c>
    </row>
    <row r="1203">
      <c r="A1203" s="3">
        <f>IFERROR(__xludf.DUMMYFUNCTION("""COMPUTED_VALUE"""),43382.66666666667)</f>
        <v>43382.66667</v>
      </c>
      <c r="B1203" s="1">
        <f>IFERROR(__xludf.DUMMYFUNCTION("""COMPUTED_VALUE"""),82.2)</f>
        <v>82.2</v>
      </c>
    </row>
    <row r="1204">
      <c r="A1204" s="3">
        <f>IFERROR(__xludf.DUMMYFUNCTION("""COMPUTED_VALUE"""),43383.66666666667)</f>
        <v>43383.66667</v>
      </c>
      <c r="B1204" s="1">
        <f>IFERROR(__xludf.DUMMYFUNCTION("""COMPUTED_VALUE"""),81.44)</f>
        <v>81.44</v>
      </c>
    </row>
    <row r="1205">
      <c r="A1205" s="3">
        <f>IFERROR(__xludf.DUMMYFUNCTION("""COMPUTED_VALUE"""),43384.66666666667)</f>
        <v>43384.66667</v>
      </c>
      <c r="B1205" s="1">
        <f>IFERROR(__xludf.DUMMYFUNCTION("""COMPUTED_VALUE"""),78.87)</f>
        <v>78.87</v>
      </c>
    </row>
    <row r="1206">
      <c r="A1206" s="3">
        <f>IFERROR(__xludf.DUMMYFUNCTION("""COMPUTED_VALUE"""),43385.66666666667)</f>
        <v>43385.66667</v>
      </c>
      <c r="B1206" s="1">
        <f>IFERROR(__xludf.DUMMYFUNCTION("""COMPUTED_VALUE"""),79.06)</f>
        <v>79.06</v>
      </c>
    </row>
    <row r="1207">
      <c r="A1207" s="3">
        <f>IFERROR(__xludf.DUMMYFUNCTION("""COMPUTED_VALUE"""),43388.66666666667)</f>
        <v>43388.66667</v>
      </c>
      <c r="B1207" s="1">
        <f>IFERROR(__xludf.DUMMYFUNCTION("""COMPUTED_VALUE"""),80.13)</f>
        <v>80.13</v>
      </c>
    </row>
    <row r="1208">
      <c r="A1208" s="3">
        <f>IFERROR(__xludf.DUMMYFUNCTION("""COMPUTED_VALUE"""),43389.66666666667)</f>
        <v>43389.66667</v>
      </c>
      <c r="B1208" s="1">
        <f>IFERROR(__xludf.DUMMYFUNCTION("""COMPUTED_VALUE"""),81.01)</f>
        <v>81.01</v>
      </c>
    </row>
    <row r="1209">
      <c r="A1209" s="3">
        <f>IFERROR(__xludf.DUMMYFUNCTION("""COMPUTED_VALUE"""),43390.66666666667)</f>
        <v>43390.66667</v>
      </c>
      <c r="B1209" s="1">
        <f>IFERROR(__xludf.DUMMYFUNCTION("""COMPUTED_VALUE"""),81.86)</f>
        <v>81.86</v>
      </c>
    </row>
    <row r="1210">
      <c r="A1210" s="3">
        <f>IFERROR(__xludf.DUMMYFUNCTION("""COMPUTED_VALUE"""),43391.66666666667)</f>
        <v>43391.66667</v>
      </c>
      <c r="B1210" s="1">
        <f>IFERROR(__xludf.DUMMYFUNCTION("""COMPUTED_VALUE"""),80.24)</f>
        <v>80.24</v>
      </c>
    </row>
    <row r="1211">
      <c r="A1211" s="3">
        <f>IFERROR(__xludf.DUMMYFUNCTION("""COMPUTED_VALUE"""),43392.66666666667)</f>
        <v>43392.66667</v>
      </c>
      <c r="B1211" s="1">
        <f>IFERROR(__xludf.DUMMYFUNCTION("""COMPUTED_VALUE"""),87.3)</f>
        <v>87.3</v>
      </c>
    </row>
    <row r="1212">
      <c r="A1212" s="3">
        <f>IFERROR(__xludf.DUMMYFUNCTION("""COMPUTED_VALUE"""),43395.66666666667)</f>
        <v>43395.66667</v>
      </c>
      <c r="B1212" s="1">
        <f>IFERROR(__xludf.DUMMYFUNCTION("""COMPUTED_VALUE"""),86.6)</f>
        <v>86.6</v>
      </c>
    </row>
    <row r="1213">
      <c r="A1213" s="3">
        <f>IFERROR(__xludf.DUMMYFUNCTION("""COMPUTED_VALUE"""),43396.66666666667)</f>
        <v>43396.66667</v>
      </c>
      <c r="B1213" s="1">
        <f>IFERROR(__xludf.DUMMYFUNCTION("""COMPUTED_VALUE"""),87.16)</f>
        <v>87.16</v>
      </c>
    </row>
    <row r="1214">
      <c r="A1214" s="3">
        <f>IFERROR(__xludf.DUMMYFUNCTION("""COMPUTED_VALUE"""),43397.66666666667)</f>
        <v>43397.66667</v>
      </c>
      <c r="B1214" s="1">
        <f>IFERROR(__xludf.DUMMYFUNCTION("""COMPUTED_VALUE"""),89.46)</f>
        <v>89.46</v>
      </c>
    </row>
    <row r="1215">
      <c r="A1215" s="3">
        <f>IFERROR(__xludf.DUMMYFUNCTION("""COMPUTED_VALUE"""),43398.66666666667)</f>
        <v>43398.66667</v>
      </c>
      <c r="B1215" s="1">
        <f>IFERROR(__xludf.DUMMYFUNCTION("""COMPUTED_VALUE"""),89.0)</f>
        <v>89</v>
      </c>
    </row>
    <row r="1216">
      <c r="A1216" s="3">
        <f>IFERROR(__xludf.DUMMYFUNCTION("""COMPUTED_VALUE"""),43399.66666666667)</f>
        <v>43399.66667</v>
      </c>
      <c r="B1216" s="1">
        <f>IFERROR(__xludf.DUMMYFUNCTION("""COMPUTED_VALUE"""),87.86)</f>
        <v>87.86</v>
      </c>
    </row>
    <row r="1217">
      <c r="A1217" s="3">
        <f>IFERROR(__xludf.DUMMYFUNCTION("""COMPUTED_VALUE"""),43402.66666666667)</f>
        <v>43402.66667</v>
      </c>
      <c r="B1217" s="1">
        <f>IFERROR(__xludf.DUMMYFUNCTION("""COMPUTED_VALUE"""),88.24)</f>
        <v>88.24</v>
      </c>
    </row>
    <row r="1218">
      <c r="A1218" s="3">
        <f>IFERROR(__xludf.DUMMYFUNCTION("""COMPUTED_VALUE"""),43403.66666666667)</f>
        <v>43403.66667</v>
      </c>
      <c r="B1218" s="1">
        <f>IFERROR(__xludf.DUMMYFUNCTION("""COMPUTED_VALUE"""),89.19)</f>
        <v>89.19</v>
      </c>
    </row>
    <row r="1219">
      <c r="A1219" s="3">
        <f>IFERROR(__xludf.DUMMYFUNCTION("""COMPUTED_VALUE"""),43404.66666666667)</f>
        <v>43404.66667</v>
      </c>
      <c r="B1219" s="1">
        <f>IFERROR(__xludf.DUMMYFUNCTION("""COMPUTED_VALUE"""),88.68)</f>
        <v>88.68</v>
      </c>
    </row>
    <row r="1220">
      <c r="A1220" s="3">
        <f>IFERROR(__xludf.DUMMYFUNCTION("""COMPUTED_VALUE"""),43405.66666666667)</f>
        <v>43405.66667</v>
      </c>
      <c r="B1220" s="1">
        <f>IFERROR(__xludf.DUMMYFUNCTION("""COMPUTED_VALUE"""),89.59)</f>
        <v>89.59</v>
      </c>
    </row>
    <row r="1221">
      <c r="A1221" s="3">
        <f>IFERROR(__xludf.DUMMYFUNCTION("""COMPUTED_VALUE"""),43406.66666666667)</f>
        <v>43406.66667</v>
      </c>
      <c r="B1221" s="1">
        <f>IFERROR(__xludf.DUMMYFUNCTION("""COMPUTED_VALUE"""),89.81)</f>
        <v>89.81</v>
      </c>
    </row>
    <row r="1222">
      <c r="A1222" s="3">
        <f>IFERROR(__xludf.DUMMYFUNCTION("""COMPUTED_VALUE"""),43409.66666666667)</f>
        <v>43409.66667</v>
      </c>
      <c r="B1222" s="1">
        <f>IFERROR(__xludf.DUMMYFUNCTION("""COMPUTED_VALUE"""),91.2)</f>
        <v>91.2</v>
      </c>
    </row>
    <row r="1223">
      <c r="A1223" s="3">
        <f>IFERROR(__xludf.DUMMYFUNCTION("""COMPUTED_VALUE"""),43410.66666666667)</f>
        <v>43410.66667</v>
      </c>
      <c r="B1223" s="1">
        <f>IFERROR(__xludf.DUMMYFUNCTION("""COMPUTED_VALUE"""),91.51)</f>
        <v>91.51</v>
      </c>
    </row>
    <row r="1224">
      <c r="A1224" s="3">
        <f>IFERROR(__xludf.DUMMYFUNCTION("""COMPUTED_VALUE"""),43411.66666666667)</f>
        <v>43411.66667</v>
      </c>
      <c r="B1224" s="1">
        <f>IFERROR(__xludf.DUMMYFUNCTION("""COMPUTED_VALUE"""),91.29)</f>
        <v>91.29</v>
      </c>
    </row>
    <row r="1225">
      <c r="A1225" s="3">
        <f>IFERROR(__xludf.DUMMYFUNCTION("""COMPUTED_VALUE"""),43412.66666666667)</f>
        <v>43412.66667</v>
      </c>
      <c r="B1225" s="1">
        <f>IFERROR(__xludf.DUMMYFUNCTION("""COMPUTED_VALUE"""),91.36)</f>
        <v>91.36</v>
      </c>
    </row>
    <row r="1226">
      <c r="A1226" s="3">
        <f>IFERROR(__xludf.DUMMYFUNCTION("""COMPUTED_VALUE"""),43413.66666666667)</f>
        <v>43413.66667</v>
      </c>
      <c r="B1226" s="1">
        <f>IFERROR(__xludf.DUMMYFUNCTION("""COMPUTED_VALUE"""),92.41)</f>
        <v>92.41</v>
      </c>
    </row>
    <row r="1227">
      <c r="A1227" s="3">
        <f>IFERROR(__xludf.DUMMYFUNCTION("""COMPUTED_VALUE"""),43416.66666666667)</f>
        <v>43416.66667</v>
      </c>
      <c r="B1227" s="1">
        <f>IFERROR(__xludf.DUMMYFUNCTION("""COMPUTED_VALUE"""),92.7)</f>
        <v>92.7</v>
      </c>
    </row>
    <row r="1228">
      <c r="A1228" s="3">
        <f>IFERROR(__xludf.DUMMYFUNCTION("""COMPUTED_VALUE"""),43417.66666666667)</f>
        <v>43417.66667</v>
      </c>
      <c r="B1228" s="1">
        <f>IFERROR(__xludf.DUMMYFUNCTION("""COMPUTED_VALUE"""),93.47)</f>
        <v>93.47</v>
      </c>
    </row>
    <row r="1229">
      <c r="A1229" s="3">
        <f>IFERROR(__xludf.DUMMYFUNCTION("""COMPUTED_VALUE"""),43418.66666666667)</f>
        <v>43418.66667</v>
      </c>
      <c r="B1229" s="1">
        <f>IFERROR(__xludf.DUMMYFUNCTION("""COMPUTED_VALUE"""),93.49)</f>
        <v>93.49</v>
      </c>
    </row>
    <row r="1230">
      <c r="A1230" s="3">
        <f>IFERROR(__xludf.DUMMYFUNCTION("""COMPUTED_VALUE"""),43419.66666666667)</f>
        <v>43419.66667</v>
      </c>
      <c r="B1230" s="1">
        <f>IFERROR(__xludf.DUMMYFUNCTION("""COMPUTED_VALUE"""),93.83)</f>
        <v>93.83</v>
      </c>
    </row>
    <row r="1231">
      <c r="A1231" s="3">
        <f>IFERROR(__xludf.DUMMYFUNCTION("""COMPUTED_VALUE"""),43420.66666666667)</f>
        <v>43420.66667</v>
      </c>
      <c r="B1231" s="1">
        <f>IFERROR(__xludf.DUMMYFUNCTION("""COMPUTED_VALUE"""),93.82)</f>
        <v>93.82</v>
      </c>
    </row>
    <row r="1232">
      <c r="A1232" s="3">
        <f>IFERROR(__xludf.DUMMYFUNCTION("""COMPUTED_VALUE"""),43423.66666666667)</f>
        <v>43423.66667</v>
      </c>
      <c r="B1232" s="1">
        <f>IFERROR(__xludf.DUMMYFUNCTION("""COMPUTED_VALUE"""),93.29)</f>
        <v>93.29</v>
      </c>
    </row>
    <row r="1233">
      <c r="A1233" s="3">
        <f>IFERROR(__xludf.DUMMYFUNCTION("""COMPUTED_VALUE"""),43424.66666666667)</f>
        <v>43424.66667</v>
      </c>
      <c r="B1233" s="1">
        <f>IFERROR(__xludf.DUMMYFUNCTION("""COMPUTED_VALUE"""),92.1)</f>
        <v>92.1</v>
      </c>
    </row>
    <row r="1234">
      <c r="A1234" s="3">
        <f>IFERROR(__xludf.DUMMYFUNCTION("""COMPUTED_VALUE"""),43425.66666666667)</f>
        <v>43425.66667</v>
      </c>
      <c r="B1234" s="1">
        <f>IFERROR(__xludf.DUMMYFUNCTION("""COMPUTED_VALUE"""),91.41)</f>
        <v>91.41</v>
      </c>
    </row>
    <row r="1235">
      <c r="A1235" s="3">
        <f>IFERROR(__xludf.DUMMYFUNCTION("""COMPUTED_VALUE"""),43427.54166666667)</f>
        <v>43427.54167</v>
      </c>
      <c r="B1235" s="1">
        <f>IFERROR(__xludf.DUMMYFUNCTION("""COMPUTED_VALUE"""),91.54)</f>
        <v>91.54</v>
      </c>
    </row>
    <row r="1236">
      <c r="A1236" s="3">
        <f>IFERROR(__xludf.DUMMYFUNCTION("""COMPUTED_VALUE"""),43430.66666666667)</f>
        <v>43430.66667</v>
      </c>
      <c r="B1236" s="1">
        <f>IFERROR(__xludf.DUMMYFUNCTION("""COMPUTED_VALUE"""),91.94)</f>
        <v>91.94</v>
      </c>
    </row>
    <row r="1237">
      <c r="A1237" s="3">
        <f>IFERROR(__xludf.DUMMYFUNCTION("""COMPUTED_VALUE"""),43431.66666666667)</f>
        <v>43431.66667</v>
      </c>
      <c r="B1237" s="1">
        <f>IFERROR(__xludf.DUMMYFUNCTION("""COMPUTED_VALUE"""),92.72)</f>
        <v>92.72</v>
      </c>
    </row>
    <row r="1238">
      <c r="A1238" s="3">
        <f>IFERROR(__xludf.DUMMYFUNCTION("""COMPUTED_VALUE"""),43432.66666666667)</f>
        <v>43432.66667</v>
      </c>
      <c r="B1238" s="1">
        <f>IFERROR(__xludf.DUMMYFUNCTION("""COMPUTED_VALUE"""),93.01)</f>
        <v>93.01</v>
      </c>
    </row>
    <row r="1239">
      <c r="A1239" s="3">
        <f>IFERROR(__xludf.DUMMYFUNCTION("""COMPUTED_VALUE"""),43433.66666666667)</f>
        <v>43433.66667</v>
      </c>
      <c r="B1239" s="1">
        <f>IFERROR(__xludf.DUMMYFUNCTION("""COMPUTED_VALUE"""),92.82)</f>
        <v>92.82</v>
      </c>
    </row>
    <row r="1240">
      <c r="A1240" s="3">
        <f>IFERROR(__xludf.DUMMYFUNCTION("""COMPUTED_VALUE"""),43434.66666666667)</f>
        <v>43434.66667</v>
      </c>
      <c r="B1240" s="1">
        <f>IFERROR(__xludf.DUMMYFUNCTION("""COMPUTED_VALUE"""),94.51)</f>
        <v>94.51</v>
      </c>
    </row>
    <row r="1241">
      <c r="A1241" s="3">
        <f>IFERROR(__xludf.DUMMYFUNCTION("""COMPUTED_VALUE"""),43437.66666666667)</f>
        <v>43437.66667</v>
      </c>
      <c r="B1241" s="1">
        <f>IFERROR(__xludf.DUMMYFUNCTION("""COMPUTED_VALUE"""),93.32)</f>
        <v>93.32</v>
      </c>
    </row>
    <row r="1242">
      <c r="A1242" s="3">
        <f>IFERROR(__xludf.DUMMYFUNCTION("""COMPUTED_VALUE"""),43438.66666666667)</f>
        <v>43438.66667</v>
      </c>
      <c r="B1242" s="1">
        <f>IFERROR(__xludf.DUMMYFUNCTION("""COMPUTED_VALUE"""),93.31)</f>
        <v>93.31</v>
      </c>
    </row>
    <row r="1243">
      <c r="A1243" s="3">
        <f>IFERROR(__xludf.DUMMYFUNCTION("""COMPUTED_VALUE"""),43440.66666666667)</f>
        <v>43440.66667</v>
      </c>
      <c r="B1243" s="1">
        <f>IFERROR(__xludf.DUMMYFUNCTION("""COMPUTED_VALUE"""),93.55)</f>
        <v>93.55</v>
      </c>
    </row>
    <row r="1244">
      <c r="A1244" s="3">
        <f>IFERROR(__xludf.DUMMYFUNCTION("""COMPUTED_VALUE"""),43441.66666666667)</f>
        <v>43441.66667</v>
      </c>
      <c r="B1244" s="1">
        <f>IFERROR(__xludf.DUMMYFUNCTION("""COMPUTED_VALUE"""),92.45)</f>
        <v>92.45</v>
      </c>
    </row>
    <row r="1245">
      <c r="A1245" s="3">
        <f>IFERROR(__xludf.DUMMYFUNCTION("""COMPUTED_VALUE"""),43444.66666666667)</f>
        <v>43444.66667</v>
      </c>
      <c r="B1245" s="1">
        <f>IFERROR(__xludf.DUMMYFUNCTION("""COMPUTED_VALUE"""),93.03)</f>
        <v>93.03</v>
      </c>
    </row>
    <row r="1246">
      <c r="A1246" s="3">
        <f>IFERROR(__xludf.DUMMYFUNCTION("""COMPUTED_VALUE"""),43445.66666666667)</f>
        <v>43445.66667</v>
      </c>
      <c r="B1246" s="1">
        <f>IFERROR(__xludf.DUMMYFUNCTION("""COMPUTED_VALUE"""),93.91)</f>
        <v>93.91</v>
      </c>
    </row>
    <row r="1247">
      <c r="A1247" s="3">
        <f>IFERROR(__xludf.DUMMYFUNCTION("""COMPUTED_VALUE"""),43446.66666666667)</f>
        <v>43446.66667</v>
      </c>
      <c r="B1247" s="1">
        <f>IFERROR(__xludf.DUMMYFUNCTION("""COMPUTED_VALUE"""),94.03)</f>
        <v>94.03</v>
      </c>
    </row>
    <row r="1248">
      <c r="A1248" s="3">
        <f>IFERROR(__xludf.DUMMYFUNCTION("""COMPUTED_VALUE"""),43447.66666666667)</f>
        <v>43447.66667</v>
      </c>
      <c r="B1248" s="1">
        <f>IFERROR(__xludf.DUMMYFUNCTION("""COMPUTED_VALUE"""),96.49)</f>
        <v>96.49</v>
      </c>
    </row>
    <row r="1249">
      <c r="A1249" s="3">
        <f>IFERROR(__xludf.DUMMYFUNCTION("""COMPUTED_VALUE"""),43448.66666666667)</f>
        <v>43448.66667</v>
      </c>
      <c r="B1249" s="1">
        <f>IFERROR(__xludf.DUMMYFUNCTION("""COMPUTED_VALUE"""),96.64)</f>
        <v>96.64</v>
      </c>
    </row>
    <row r="1250">
      <c r="A1250" s="3">
        <f>IFERROR(__xludf.DUMMYFUNCTION("""COMPUTED_VALUE"""),43451.66666666667)</f>
        <v>43451.66667</v>
      </c>
      <c r="B1250" s="1">
        <f>IFERROR(__xludf.DUMMYFUNCTION("""COMPUTED_VALUE"""),92.77)</f>
        <v>92.77</v>
      </c>
    </row>
    <row r="1251">
      <c r="A1251" s="3">
        <f>IFERROR(__xludf.DUMMYFUNCTION("""COMPUTED_VALUE"""),43452.66666666667)</f>
        <v>43452.66667</v>
      </c>
      <c r="B1251" s="1">
        <f>IFERROR(__xludf.DUMMYFUNCTION("""COMPUTED_VALUE"""),92.49)</f>
        <v>92.49</v>
      </c>
    </row>
    <row r="1252">
      <c r="A1252" s="3">
        <f>IFERROR(__xludf.DUMMYFUNCTION("""COMPUTED_VALUE"""),43453.66666666667)</f>
        <v>43453.66667</v>
      </c>
      <c r="B1252" s="1">
        <f>IFERROR(__xludf.DUMMYFUNCTION("""COMPUTED_VALUE"""),91.76)</f>
        <v>91.76</v>
      </c>
    </row>
    <row r="1253">
      <c r="A1253" s="3">
        <f>IFERROR(__xludf.DUMMYFUNCTION("""COMPUTED_VALUE"""),43454.66666666667)</f>
        <v>43454.66667</v>
      </c>
      <c r="B1253" s="1">
        <f>IFERROR(__xludf.DUMMYFUNCTION("""COMPUTED_VALUE"""),90.98)</f>
        <v>90.98</v>
      </c>
    </row>
    <row r="1254">
      <c r="A1254" s="3">
        <f>IFERROR(__xludf.DUMMYFUNCTION("""COMPUTED_VALUE"""),43455.66666666667)</f>
        <v>43455.66667</v>
      </c>
      <c r="B1254" s="1">
        <f>IFERROR(__xludf.DUMMYFUNCTION("""COMPUTED_VALUE"""),90.97)</f>
        <v>90.97</v>
      </c>
    </row>
    <row r="1255">
      <c r="A1255" s="3">
        <f>IFERROR(__xludf.DUMMYFUNCTION("""COMPUTED_VALUE"""),43458.54166666667)</f>
        <v>43458.54167</v>
      </c>
      <c r="B1255" s="1">
        <f>IFERROR(__xludf.DUMMYFUNCTION("""COMPUTED_VALUE"""),87.36)</f>
        <v>87.36</v>
      </c>
    </row>
    <row r="1256">
      <c r="A1256" s="3">
        <f>IFERROR(__xludf.DUMMYFUNCTION("""COMPUTED_VALUE"""),43460.66666666667)</f>
        <v>43460.66667</v>
      </c>
      <c r="B1256" s="1">
        <f>IFERROR(__xludf.DUMMYFUNCTION("""COMPUTED_VALUE"""),90.09)</f>
        <v>90.09</v>
      </c>
    </row>
    <row r="1257">
      <c r="A1257" s="3">
        <f>IFERROR(__xludf.DUMMYFUNCTION("""COMPUTED_VALUE"""),43461.66666666667)</f>
        <v>43461.66667</v>
      </c>
      <c r="B1257" s="1">
        <f>IFERROR(__xludf.DUMMYFUNCTION("""COMPUTED_VALUE"""),92.02)</f>
        <v>92.02</v>
      </c>
    </row>
    <row r="1258">
      <c r="A1258" s="3">
        <f>IFERROR(__xludf.DUMMYFUNCTION("""COMPUTED_VALUE"""),43462.66666666667)</f>
        <v>43462.66667</v>
      </c>
      <c r="B1258" s="1">
        <f>IFERROR(__xludf.DUMMYFUNCTION("""COMPUTED_VALUE"""),91.18)</f>
        <v>91.18</v>
      </c>
    </row>
    <row r="1259">
      <c r="A1259" s="3">
        <f>IFERROR(__xludf.DUMMYFUNCTION("""COMPUTED_VALUE"""),43465.66666666667)</f>
        <v>43465.66667</v>
      </c>
      <c r="B1259" s="1">
        <f>IFERROR(__xludf.DUMMYFUNCTION("""COMPUTED_VALUE"""),91.92)</f>
        <v>91.92</v>
      </c>
    </row>
    <row r="1260">
      <c r="A1260" s="3">
        <f>IFERROR(__xludf.DUMMYFUNCTION("""COMPUTED_VALUE"""),43467.66666666667)</f>
        <v>43467.66667</v>
      </c>
      <c r="B1260" s="1">
        <f>IFERROR(__xludf.DUMMYFUNCTION("""COMPUTED_VALUE"""),91.28)</f>
        <v>91.28</v>
      </c>
    </row>
    <row r="1261">
      <c r="A1261" s="3">
        <f>IFERROR(__xludf.DUMMYFUNCTION("""COMPUTED_VALUE"""),43468.66666666667)</f>
        <v>43468.66667</v>
      </c>
      <c r="B1261" s="1">
        <f>IFERROR(__xludf.DUMMYFUNCTION("""COMPUTED_VALUE"""),90.64)</f>
        <v>90.64</v>
      </c>
    </row>
    <row r="1262">
      <c r="A1262" s="3">
        <f>IFERROR(__xludf.DUMMYFUNCTION("""COMPUTED_VALUE"""),43469.66666666667)</f>
        <v>43469.66667</v>
      </c>
      <c r="B1262" s="1">
        <f>IFERROR(__xludf.DUMMYFUNCTION("""COMPUTED_VALUE"""),92.49)</f>
        <v>92.49</v>
      </c>
    </row>
    <row r="1263">
      <c r="A1263" s="3">
        <f>IFERROR(__xludf.DUMMYFUNCTION("""COMPUTED_VALUE"""),43472.66666666667)</f>
        <v>43472.66667</v>
      </c>
      <c r="B1263" s="1">
        <f>IFERROR(__xludf.DUMMYFUNCTION("""COMPUTED_VALUE"""),92.12)</f>
        <v>92.12</v>
      </c>
    </row>
    <row r="1264">
      <c r="A1264" s="3">
        <f>IFERROR(__xludf.DUMMYFUNCTION("""COMPUTED_VALUE"""),43473.66666666667)</f>
        <v>43473.66667</v>
      </c>
      <c r="B1264" s="1">
        <f>IFERROR(__xludf.DUMMYFUNCTION("""COMPUTED_VALUE"""),92.46)</f>
        <v>92.46</v>
      </c>
    </row>
    <row r="1265">
      <c r="A1265" s="3">
        <f>IFERROR(__xludf.DUMMYFUNCTION("""COMPUTED_VALUE"""),43474.66666666667)</f>
        <v>43474.66667</v>
      </c>
      <c r="B1265" s="1">
        <f>IFERROR(__xludf.DUMMYFUNCTION("""COMPUTED_VALUE"""),90.95)</f>
        <v>90.95</v>
      </c>
    </row>
    <row r="1266">
      <c r="A1266" s="3">
        <f>IFERROR(__xludf.DUMMYFUNCTION("""COMPUTED_VALUE"""),43475.66666666667)</f>
        <v>43475.66667</v>
      </c>
      <c r="B1266" s="1">
        <f>IFERROR(__xludf.DUMMYFUNCTION("""COMPUTED_VALUE"""),91.17)</f>
        <v>91.17</v>
      </c>
    </row>
    <row r="1267">
      <c r="A1267" s="3">
        <f>IFERROR(__xludf.DUMMYFUNCTION("""COMPUTED_VALUE"""),43476.66666666667)</f>
        <v>43476.66667</v>
      </c>
      <c r="B1267" s="1">
        <f>IFERROR(__xludf.DUMMYFUNCTION("""COMPUTED_VALUE"""),91.77)</f>
        <v>91.77</v>
      </c>
    </row>
    <row r="1268">
      <c r="A1268" s="3">
        <f>IFERROR(__xludf.DUMMYFUNCTION("""COMPUTED_VALUE"""),43479.66666666667)</f>
        <v>43479.66667</v>
      </c>
      <c r="B1268" s="1">
        <f>IFERROR(__xludf.DUMMYFUNCTION("""COMPUTED_VALUE"""),91.15)</f>
        <v>91.15</v>
      </c>
    </row>
    <row r="1269">
      <c r="A1269" s="3">
        <f>IFERROR(__xludf.DUMMYFUNCTION("""COMPUTED_VALUE"""),43480.66666666667)</f>
        <v>43480.66667</v>
      </c>
      <c r="B1269" s="1">
        <f>IFERROR(__xludf.DUMMYFUNCTION("""COMPUTED_VALUE"""),92.01)</f>
        <v>92.01</v>
      </c>
    </row>
    <row r="1270">
      <c r="A1270" s="3">
        <f>IFERROR(__xludf.DUMMYFUNCTION("""COMPUTED_VALUE"""),43481.66666666667)</f>
        <v>43481.66667</v>
      </c>
      <c r="B1270" s="1">
        <f>IFERROR(__xludf.DUMMYFUNCTION("""COMPUTED_VALUE"""),91.37)</f>
        <v>91.37</v>
      </c>
    </row>
    <row r="1271">
      <c r="A1271" s="3">
        <f>IFERROR(__xludf.DUMMYFUNCTION("""COMPUTED_VALUE"""),43482.66666666667)</f>
        <v>43482.66667</v>
      </c>
      <c r="B1271" s="1">
        <f>IFERROR(__xludf.DUMMYFUNCTION("""COMPUTED_VALUE"""),90.64)</f>
        <v>90.64</v>
      </c>
    </row>
    <row r="1272">
      <c r="A1272" s="3">
        <f>IFERROR(__xludf.DUMMYFUNCTION("""COMPUTED_VALUE"""),43483.66666666667)</f>
        <v>43483.66667</v>
      </c>
      <c r="B1272" s="1">
        <f>IFERROR(__xludf.DUMMYFUNCTION("""COMPUTED_VALUE"""),91.42)</f>
        <v>91.42</v>
      </c>
    </row>
    <row r="1273">
      <c r="A1273" s="3">
        <f>IFERROR(__xludf.DUMMYFUNCTION("""COMPUTED_VALUE"""),43487.66666666667)</f>
        <v>43487.66667</v>
      </c>
      <c r="B1273" s="1">
        <f>IFERROR(__xludf.DUMMYFUNCTION("""COMPUTED_VALUE"""),90.44)</f>
        <v>90.44</v>
      </c>
    </row>
    <row r="1274">
      <c r="A1274" s="3">
        <f>IFERROR(__xludf.DUMMYFUNCTION("""COMPUTED_VALUE"""),43488.66666666667)</f>
        <v>43488.66667</v>
      </c>
      <c r="B1274" s="1">
        <f>IFERROR(__xludf.DUMMYFUNCTION("""COMPUTED_VALUE"""),94.84)</f>
        <v>94.84</v>
      </c>
    </row>
    <row r="1275">
      <c r="A1275" s="3">
        <f>IFERROR(__xludf.DUMMYFUNCTION("""COMPUTED_VALUE"""),43489.66666666667)</f>
        <v>43489.66667</v>
      </c>
      <c r="B1275" s="1">
        <f>IFERROR(__xludf.DUMMYFUNCTION("""COMPUTED_VALUE"""),94.3)</f>
        <v>94.3</v>
      </c>
    </row>
    <row r="1276">
      <c r="A1276" s="3">
        <f>IFERROR(__xludf.DUMMYFUNCTION("""COMPUTED_VALUE"""),43490.66666666667)</f>
        <v>43490.66667</v>
      </c>
      <c r="B1276" s="1">
        <f>IFERROR(__xludf.DUMMYFUNCTION("""COMPUTED_VALUE"""),93.6)</f>
        <v>93.6</v>
      </c>
    </row>
    <row r="1277">
      <c r="A1277" s="3">
        <f>IFERROR(__xludf.DUMMYFUNCTION("""COMPUTED_VALUE"""),43493.66666666667)</f>
        <v>43493.66667</v>
      </c>
      <c r="B1277" s="1">
        <f>IFERROR(__xludf.DUMMYFUNCTION("""COMPUTED_VALUE"""),93.52)</f>
        <v>93.52</v>
      </c>
    </row>
    <row r="1278">
      <c r="A1278" s="3">
        <f>IFERROR(__xludf.DUMMYFUNCTION("""COMPUTED_VALUE"""),43494.66666666667)</f>
        <v>43494.66667</v>
      </c>
      <c r="B1278" s="1">
        <f>IFERROR(__xludf.DUMMYFUNCTION("""COMPUTED_VALUE"""),93.54)</f>
        <v>93.54</v>
      </c>
    </row>
    <row r="1279">
      <c r="A1279" s="3">
        <f>IFERROR(__xludf.DUMMYFUNCTION("""COMPUTED_VALUE"""),43495.66666666667)</f>
        <v>43495.66667</v>
      </c>
      <c r="B1279" s="1">
        <f>IFERROR(__xludf.DUMMYFUNCTION("""COMPUTED_VALUE"""),94.52)</f>
        <v>94.52</v>
      </c>
    </row>
    <row r="1280">
      <c r="A1280" s="3">
        <f>IFERROR(__xludf.DUMMYFUNCTION("""COMPUTED_VALUE"""),43496.66666666667)</f>
        <v>43496.66667</v>
      </c>
      <c r="B1280" s="1">
        <f>IFERROR(__xludf.DUMMYFUNCTION("""COMPUTED_VALUE"""),96.47)</f>
        <v>96.47</v>
      </c>
    </row>
    <row r="1281">
      <c r="A1281" s="3">
        <f>IFERROR(__xludf.DUMMYFUNCTION("""COMPUTED_VALUE"""),43497.66666666667)</f>
        <v>43497.66667</v>
      </c>
      <c r="B1281" s="1">
        <f>IFERROR(__xludf.DUMMYFUNCTION("""COMPUTED_VALUE"""),97.47)</f>
        <v>97.47</v>
      </c>
    </row>
    <row r="1282">
      <c r="A1282" s="3">
        <f>IFERROR(__xludf.DUMMYFUNCTION("""COMPUTED_VALUE"""),43500.66666666667)</f>
        <v>43500.66667</v>
      </c>
      <c r="B1282" s="1">
        <f>IFERROR(__xludf.DUMMYFUNCTION("""COMPUTED_VALUE"""),98.03)</f>
        <v>98.03</v>
      </c>
    </row>
    <row r="1283">
      <c r="A1283" s="3">
        <f>IFERROR(__xludf.DUMMYFUNCTION("""COMPUTED_VALUE"""),43501.66666666667)</f>
        <v>43501.66667</v>
      </c>
      <c r="B1283" s="1">
        <f>IFERROR(__xludf.DUMMYFUNCTION("""COMPUTED_VALUE"""),97.44)</f>
        <v>97.44</v>
      </c>
    </row>
    <row r="1284">
      <c r="A1284" s="3">
        <f>IFERROR(__xludf.DUMMYFUNCTION("""COMPUTED_VALUE"""),43502.66666666667)</f>
        <v>43502.66667</v>
      </c>
      <c r="B1284" s="1">
        <f>IFERROR(__xludf.DUMMYFUNCTION("""COMPUTED_VALUE"""),97.92)</f>
        <v>97.92</v>
      </c>
    </row>
    <row r="1285">
      <c r="A1285" s="3">
        <f>IFERROR(__xludf.DUMMYFUNCTION("""COMPUTED_VALUE"""),43503.66666666667)</f>
        <v>43503.66667</v>
      </c>
      <c r="B1285" s="1">
        <f>IFERROR(__xludf.DUMMYFUNCTION("""COMPUTED_VALUE"""),97.14)</f>
        <v>97.14</v>
      </c>
    </row>
    <row r="1286">
      <c r="A1286" s="3">
        <f>IFERROR(__xludf.DUMMYFUNCTION("""COMPUTED_VALUE"""),43504.66666666667)</f>
        <v>43504.66667</v>
      </c>
      <c r="B1286" s="1">
        <f>IFERROR(__xludf.DUMMYFUNCTION("""COMPUTED_VALUE"""),97.71)</f>
        <v>97.71</v>
      </c>
    </row>
    <row r="1287">
      <c r="A1287" s="3">
        <f>IFERROR(__xludf.DUMMYFUNCTION("""COMPUTED_VALUE"""),43507.66666666667)</f>
        <v>43507.66667</v>
      </c>
      <c r="B1287" s="1">
        <f>IFERROR(__xludf.DUMMYFUNCTION("""COMPUTED_VALUE"""),98.27)</f>
        <v>98.27</v>
      </c>
    </row>
    <row r="1288">
      <c r="A1288" s="3">
        <f>IFERROR(__xludf.DUMMYFUNCTION("""COMPUTED_VALUE"""),43508.66666666667)</f>
        <v>43508.66667</v>
      </c>
      <c r="B1288" s="1">
        <f>IFERROR(__xludf.DUMMYFUNCTION("""COMPUTED_VALUE"""),99.26)</f>
        <v>99.26</v>
      </c>
    </row>
    <row r="1289">
      <c r="A1289" s="3">
        <f>IFERROR(__xludf.DUMMYFUNCTION("""COMPUTED_VALUE"""),43509.66666666667)</f>
        <v>43509.66667</v>
      </c>
      <c r="B1289" s="1">
        <f>IFERROR(__xludf.DUMMYFUNCTION("""COMPUTED_VALUE"""),99.24)</f>
        <v>99.24</v>
      </c>
    </row>
    <row r="1290">
      <c r="A1290" s="3">
        <f>IFERROR(__xludf.DUMMYFUNCTION("""COMPUTED_VALUE"""),43510.66666666667)</f>
        <v>43510.66667</v>
      </c>
      <c r="B1290" s="1">
        <f>IFERROR(__xludf.DUMMYFUNCTION("""COMPUTED_VALUE"""),98.46)</f>
        <v>98.46</v>
      </c>
    </row>
    <row r="1291">
      <c r="A1291" s="3">
        <f>IFERROR(__xludf.DUMMYFUNCTION("""COMPUTED_VALUE"""),43511.66666666667)</f>
        <v>43511.66667</v>
      </c>
      <c r="B1291" s="1">
        <f>IFERROR(__xludf.DUMMYFUNCTION("""COMPUTED_VALUE"""),98.48)</f>
        <v>98.48</v>
      </c>
    </row>
    <row r="1292">
      <c r="A1292" s="3">
        <f>IFERROR(__xludf.DUMMYFUNCTION("""COMPUTED_VALUE"""),43515.66666666667)</f>
        <v>43515.66667</v>
      </c>
      <c r="B1292" s="1">
        <f>IFERROR(__xludf.DUMMYFUNCTION("""COMPUTED_VALUE"""),99.99)</f>
        <v>99.99</v>
      </c>
    </row>
    <row r="1293">
      <c r="A1293" s="3">
        <f>IFERROR(__xludf.DUMMYFUNCTION("""COMPUTED_VALUE"""),43516.66666666667)</f>
        <v>43516.66667</v>
      </c>
      <c r="B1293" s="1">
        <f>IFERROR(__xludf.DUMMYFUNCTION("""COMPUTED_VALUE"""),99.28)</f>
        <v>99.28</v>
      </c>
    </row>
    <row r="1294">
      <c r="A1294" s="3">
        <f>IFERROR(__xludf.DUMMYFUNCTION("""COMPUTED_VALUE"""),43517.66666666667)</f>
        <v>43517.66667</v>
      </c>
      <c r="B1294" s="1">
        <f>IFERROR(__xludf.DUMMYFUNCTION("""COMPUTED_VALUE"""),99.78)</f>
        <v>99.78</v>
      </c>
    </row>
    <row r="1295">
      <c r="A1295" s="3">
        <f>IFERROR(__xludf.DUMMYFUNCTION("""COMPUTED_VALUE"""),43518.66666666667)</f>
        <v>43518.66667</v>
      </c>
      <c r="B1295" s="1">
        <f>IFERROR(__xludf.DUMMYFUNCTION("""COMPUTED_VALUE"""),100.25)</f>
        <v>100.25</v>
      </c>
    </row>
    <row r="1296">
      <c r="A1296" s="3">
        <f>IFERROR(__xludf.DUMMYFUNCTION("""COMPUTED_VALUE"""),43521.66666666667)</f>
        <v>43521.66667</v>
      </c>
      <c r="B1296" s="1">
        <f>IFERROR(__xludf.DUMMYFUNCTION("""COMPUTED_VALUE"""),99.57)</f>
        <v>99.57</v>
      </c>
    </row>
    <row r="1297">
      <c r="A1297" s="3">
        <f>IFERROR(__xludf.DUMMYFUNCTION("""COMPUTED_VALUE"""),43522.66666666667)</f>
        <v>43522.66667</v>
      </c>
      <c r="B1297" s="1">
        <f>IFERROR(__xludf.DUMMYFUNCTION("""COMPUTED_VALUE"""),99.83)</f>
        <v>99.83</v>
      </c>
    </row>
    <row r="1298">
      <c r="A1298" s="3">
        <f>IFERROR(__xludf.DUMMYFUNCTION("""COMPUTED_VALUE"""),43523.66666666667)</f>
        <v>43523.66667</v>
      </c>
      <c r="B1298" s="1">
        <f>IFERROR(__xludf.DUMMYFUNCTION("""COMPUTED_VALUE"""),98.91)</f>
        <v>98.91</v>
      </c>
    </row>
    <row r="1299">
      <c r="A1299" s="3">
        <f>IFERROR(__xludf.DUMMYFUNCTION("""COMPUTED_VALUE"""),43524.66666666667)</f>
        <v>43524.66667</v>
      </c>
      <c r="B1299" s="1">
        <f>IFERROR(__xludf.DUMMYFUNCTION("""COMPUTED_VALUE"""),98.55)</f>
        <v>98.55</v>
      </c>
    </row>
    <row r="1300">
      <c r="A1300" s="3">
        <f>IFERROR(__xludf.DUMMYFUNCTION("""COMPUTED_VALUE"""),43525.66666666667)</f>
        <v>43525.66667</v>
      </c>
      <c r="B1300" s="1">
        <f>IFERROR(__xludf.DUMMYFUNCTION("""COMPUTED_VALUE"""),98.44)</f>
        <v>98.44</v>
      </c>
    </row>
    <row r="1301">
      <c r="A1301" s="3">
        <f>IFERROR(__xludf.DUMMYFUNCTION("""COMPUTED_VALUE"""),43528.66666666667)</f>
        <v>43528.66667</v>
      </c>
      <c r="B1301" s="1">
        <f>IFERROR(__xludf.DUMMYFUNCTION("""COMPUTED_VALUE"""),98.87)</f>
        <v>98.87</v>
      </c>
    </row>
    <row r="1302">
      <c r="A1302" s="3">
        <f>IFERROR(__xludf.DUMMYFUNCTION("""COMPUTED_VALUE"""),43529.66666666667)</f>
        <v>43529.66667</v>
      </c>
      <c r="B1302" s="1">
        <f>IFERROR(__xludf.DUMMYFUNCTION("""COMPUTED_VALUE"""),99.09)</f>
        <v>99.09</v>
      </c>
    </row>
    <row r="1303">
      <c r="A1303" s="3">
        <f>IFERROR(__xludf.DUMMYFUNCTION("""COMPUTED_VALUE"""),43530.66666666667)</f>
        <v>43530.66667</v>
      </c>
      <c r="B1303" s="1">
        <f>IFERROR(__xludf.DUMMYFUNCTION("""COMPUTED_VALUE"""),98.93)</f>
        <v>98.93</v>
      </c>
    </row>
    <row r="1304">
      <c r="A1304" s="3">
        <f>IFERROR(__xludf.DUMMYFUNCTION("""COMPUTED_VALUE"""),43531.66666666667)</f>
        <v>43531.66667</v>
      </c>
      <c r="B1304" s="1">
        <f>IFERROR(__xludf.DUMMYFUNCTION("""COMPUTED_VALUE"""),98.55)</f>
        <v>98.55</v>
      </c>
    </row>
    <row r="1305">
      <c r="A1305" s="3">
        <f>IFERROR(__xludf.DUMMYFUNCTION("""COMPUTED_VALUE"""),43532.66666666667)</f>
        <v>43532.66667</v>
      </c>
      <c r="B1305" s="1">
        <f>IFERROR(__xludf.DUMMYFUNCTION("""COMPUTED_VALUE"""),98.41)</f>
        <v>98.41</v>
      </c>
    </row>
    <row r="1306">
      <c r="A1306" s="3">
        <f>IFERROR(__xludf.DUMMYFUNCTION("""COMPUTED_VALUE"""),43535.66666666667)</f>
        <v>43535.66667</v>
      </c>
      <c r="B1306" s="1">
        <f>IFERROR(__xludf.DUMMYFUNCTION("""COMPUTED_VALUE"""),99.58)</f>
        <v>99.58</v>
      </c>
    </row>
    <row r="1307">
      <c r="A1307" s="3">
        <f>IFERROR(__xludf.DUMMYFUNCTION("""COMPUTED_VALUE"""),43536.66666666667)</f>
        <v>43536.66667</v>
      </c>
      <c r="B1307" s="1">
        <f>IFERROR(__xludf.DUMMYFUNCTION("""COMPUTED_VALUE"""),100.05)</f>
        <v>100.05</v>
      </c>
    </row>
    <row r="1308">
      <c r="A1308" s="3">
        <f>IFERROR(__xludf.DUMMYFUNCTION("""COMPUTED_VALUE"""),43537.66666666667)</f>
        <v>43537.66667</v>
      </c>
      <c r="B1308" s="1">
        <f>IFERROR(__xludf.DUMMYFUNCTION("""COMPUTED_VALUE"""),101.18)</f>
        <v>101.18</v>
      </c>
    </row>
    <row r="1309">
      <c r="A1309" s="3">
        <f>IFERROR(__xludf.DUMMYFUNCTION("""COMPUTED_VALUE"""),43538.66666666667)</f>
        <v>43538.66667</v>
      </c>
      <c r="B1309" s="1">
        <f>IFERROR(__xludf.DUMMYFUNCTION("""COMPUTED_VALUE"""),101.32)</f>
        <v>101.32</v>
      </c>
    </row>
    <row r="1310">
      <c r="A1310" s="3">
        <f>IFERROR(__xludf.DUMMYFUNCTION("""COMPUTED_VALUE"""),43539.66666666667)</f>
        <v>43539.66667</v>
      </c>
      <c r="B1310" s="1">
        <f>IFERROR(__xludf.DUMMYFUNCTION("""COMPUTED_VALUE"""),102.44)</f>
        <v>102.44</v>
      </c>
    </row>
    <row r="1311">
      <c r="A1311" s="3">
        <f>IFERROR(__xludf.DUMMYFUNCTION("""COMPUTED_VALUE"""),43542.66666666667)</f>
        <v>43542.66667</v>
      </c>
      <c r="B1311" s="1">
        <f>IFERROR(__xludf.DUMMYFUNCTION("""COMPUTED_VALUE"""),101.51)</f>
        <v>101.51</v>
      </c>
    </row>
    <row r="1312">
      <c r="A1312" s="3">
        <f>IFERROR(__xludf.DUMMYFUNCTION("""COMPUTED_VALUE"""),43543.66666666667)</f>
        <v>43543.66667</v>
      </c>
      <c r="B1312" s="1">
        <f>IFERROR(__xludf.DUMMYFUNCTION("""COMPUTED_VALUE"""),101.9)</f>
        <v>101.9</v>
      </c>
    </row>
    <row r="1313">
      <c r="A1313" s="3">
        <f>IFERROR(__xludf.DUMMYFUNCTION("""COMPUTED_VALUE"""),43544.66666666667)</f>
        <v>43544.66667</v>
      </c>
      <c r="B1313" s="1">
        <f>IFERROR(__xludf.DUMMYFUNCTION("""COMPUTED_VALUE"""),101.72)</f>
        <v>101.72</v>
      </c>
    </row>
    <row r="1314">
      <c r="A1314" s="3">
        <f>IFERROR(__xludf.DUMMYFUNCTION("""COMPUTED_VALUE"""),43545.66666666667)</f>
        <v>43545.66667</v>
      </c>
      <c r="B1314" s="1">
        <f>IFERROR(__xludf.DUMMYFUNCTION("""COMPUTED_VALUE"""),102.49)</f>
        <v>102.49</v>
      </c>
    </row>
    <row r="1315">
      <c r="A1315" s="3">
        <f>IFERROR(__xludf.DUMMYFUNCTION("""COMPUTED_VALUE"""),43546.66666666667)</f>
        <v>43546.66667</v>
      </c>
      <c r="B1315" s="1">
        <f>IFERROR(__xludf.DUMMYFUNCTION("""COMPUTED_VALUE"""),101.66)</f>
        <v>101.66</v>
      </c>
    </row>
    <row r="1316">
      <c r="A1316" s="3">
        <f>IFERROR(__xludf.DUMMYFUNCTION("""COMPUTED_VALUE"""),43549.66666666667)</f>
        <v>43549.66667</v>
      </c>
      <c r="B1316" s="1">
        <f>IFERROR(__xludf.DUMMYFUNCTION("""COMPUTED_VALUE"""),101.96)</f>
        <v>101.96</v>
      </c>
    </row>
    <row r="1317">
      <c r="A1317" s="3">
        <f>IFERROR(__xludf.DUMMYFUNCTION("""COMPUTED_VALUE"""),43550.66666666667)</f>
        <v>43550.66667</v>
      </c>
      <c r="B1317" s="1">
        <f>IFERROR(__xludf.DUMMYFUNCTION("""COMPUTED_VALUE"""),103.02)</f>
        <v>103.02</v>
      </c>
    </row>
    <row r="1318">
      <c r="A1318" s="3">
        <f>IFERROR(__xludf.DUMMYFUNCTION("""COMPUTED_VALUE"""),43551.66666666667)</f>
        <v>43551.66667</v>
      </c>
      <c r="B1318" s="1">
        <f>IFERROR(__xludf.DUMMYFUNCTION("""COMPUTED_VALUE"""),102.9)</f>
        <v>102.9</v>
      </c>
    </row>
    <row r="1319">
      <c r="A1319" s="3">
        <f>IFERROR(__xludf.DUMMYFUNCTION("""COMPUTED_VALUE"""),43552.66666666667)</f>
        <v>43552.66667</v>
      </c>
      <c r="B1319" s="1">
        <f>IFERROR(__xludf.DUMMYFUNCTION("""COMPUTED_VALUE"""),103.55)</f>
        <v>103.55</v>
      </c>
    </row>
    <row r="1320">
      <c r="A1320" s="3">
        <f>IFERROR(__xludf.DUMMYFUNCTION("""COMPUTED_VALUE"""),43553.66666666667)</f>
        <v>43553.66667</v>
      </c>
      <c r="B1320" s="1">
        <f>IFERROR(__xludf.DUMMYFUNCTION("""COMPUTED_VALUE"""),104.05)</f>
        <v>104.05</v>
      </c>
    </row>
    <row r="1321">
      <c r="A1321" s="3">
        <f>IFERROR(__xludf.DUMMYFUNCTION("""COMPUTED_VALUE"""),43556.66666666667)</f>
        <v>43556.66667</v>
      </c>
      <c r="B1321" s="1">
        <f>IFERROR(__xludf.DUMMYFUNCTION("""COMPUTED_VALUE"""),103.64)</f>
        <v>103.64</v>
      </c>
    </row>
    <row r="1322">
      <c r="A1322" s="3">
        <f>IFERROR(__xludf.DUMMYFUNCTION("""COMPUTED_VALUE"""),43557.66666666667)</f>
        <v>43557.66667</v>
      </c>
      <c r="B1322" s="1">
        <f>IFERROR(__xludf.DUMMYFUNCTION("""COMPUTED_VALUE"""),103.75)</f>
        <v>103.75</v>
      </c>
    </row>
    <row r="1323">
      <c r="A1323" s="3">
        <f>IFERROR(__xludf.DUMMYFUNCTION("""COMPUTED_VALUE"""),43558.66666666667)</f>
        <v>43558.66667</v>
      </c>
      <c r="B1323" s="1">
        <f>IFERROR(__xludf.DUMMYFUNCTION("""COMPUTED_VALUE"""),103.69)</f>
        <v>103.69</v>
      </c>
    </row>
    <row r="1324">
      <c r="A1324" s="3">
        <f>IFERROR(__xludf.DUMMYFUNCTION("""COMPUTED_VALUE"""),43559.66666666667)</f>
        <v>43559.66667</v>
      </c>
      <c r="B1324" s="1">
        <f>IFERROR(__xludf.DUMMYFUNCTION("""COMPUTED_VALUE"""),103.43)</f>
        <v>103.43</v>
      </c>
    </row>
    <row r="1325">
      <c r="A1325" s="3">
        <f>IFERROR(__xludf.DUMMYFUNCTION("""COMPUTED_VALUE"""),43560.66666666667)</f>
        <v>43560.66667</v>
      </c>
      <c r="B1325" s="1">
        <f>IFERROR(__xludf.DUMMYFUNCTION("""COMPUTED_VALUE"""),103.65)</f>
        <v>103.65</v>
      </c>
    </row>
    <row r="1326">
      <c r="A1326" s="3">
        <f>IFERROR(__xludf.DUMMYFUNCTION("""COMPUTED_VALUE"""),43563.66666666667)</f>
        <v>43563.66667</v>
      </c>
      <c r="B1326" s="1">
        <f>IFERROR(__xludf.DUMMYFUNCTION("""COMPUTED_VALUE"""),104.97)</f>
        <v>104.97</v>
      </c>
    </row>
    <row r="1327">
      <c r="A1327" s="3">
        <f>IFERROR(__xludf.DUMMYFUNCTION("""COMPUTED_VALUE"""),43564.66666666667)</f>
        <v>43564.66667</v>
      </c>
      <c r="B1327" s="1">
        <f>IFERROR(__xludf.DUMMYFUNCTION("""COMPUTED_VALUE"""),104.66)</f>
        <v>104.66</v>
      </c>
    </row>
    <row r="1328">
      <c r="A1328" s="3">
        <f>IFERROR(__xludf.DUMMYFUNCTION("""COMPUTED_VALUE"""),43565.66666666667)</f>
        <v>43565.66667</v>
      </c>
      <c r="B1328" s="1">
        <f>IFERROR(__xludf.DUMMYFUNCTION("""COMPUTED_VALUE"""),104.65)</f>
        <v>104.65</v>
      </c>
    </row>
    <row r="1329">
      <c r="A1329" s="3">
        <f>IFERROR(__xludf.DUMMYFUNCTION("""COMPUTED_VALUE"""),43566.66666666667)</f>
        <v>43566.66667</v>
      </c>
      <c r="B1329" s="1">
        <f>IFERROR(__xludf.DUMMYFUNCTION("""COMPUTED_VALUE"""),104.75)</f>
        <v>104.75</v>
      </c>
    </row>
    <row r="1330">
      <c r="A1330" s="3">
        <f>IFERROR(__xludf.DUMMYFUNCTION("""COMPUTED_VALUE"""),43567.66666666667)</f>
        <v>43567.66667</v>
      </c>
      <c r="B1330" s="1">
        <f>IFERROR(__xludf.DUMMYFUNCTION("""COMPUTED_VALUE"""),105.06)</f>
        <v>105.06</v>
      </c>
    </row>
    <row r="1331">
      <c r="A1331" s="3">
        <f>IFERROR(__xludf.DUMMYFUNCTION("""COMPUTED_VALUE"""),43570.66666666667)</f>
        <v>43570.66667</v>
      </c>
      <c r="B1331" s="1">
        <f>IFERROR(__xludf.DUMMYFUNCTION("""COMPUTED_VALUE"""),105.73)</f>
        <v>105.73</v>
      </c>
    </row>
    <row r="1332">
      <c r="A1332" s="3">
        <f>IFERROR(__xludf.DUMMYFUNCTION("""COMPUTED_VALUE"""),43571.66666666667)</f>
        <v>43571.66667</v>
      </c>
      <c r="B1332" s="1">
        <f>IFERROR(__xludf.DUMMYFUNCTION("""COMPUTED_VALUE"""),106.42)</f>
        <v>106.42</v>
      </c>
    </row>
    <row r="1333">
      <c r="A1333" s="3">
        <f>IFERROR(__xludf.DUMMYFUNCTION("""COMPUTED_VALUE"""),43572.66666666667)</f>
        <v>43572.66667</v>
      </c>
      <c r="B1333" s="1">
        <f>IFERROR(__xludf.DUMMYFUNCTION("""COMPUTED_VALUE"""),105.85)</f>
        <v>105.85</v>
      </c>
    </row>
    <row r="1334">
      <c r="A1334" s="3">
        <f>IFERROR(__xludf.DUMMYFUNCTION("""COMPUTED_VALUE"""),43573.66666666667)</f>
        <v>43573.66667</v>
      </c>
      <c r="B1334" s="1">
        <f>IFERROR(__xludf.DUMMYFUNCTION("""COMPUTED_VALUE"""),106.05)</f>
        <v>106.05</v>
      </c>
    </row>
    <row r="1335">
      <c r="A1335" s="3">
        <f>IFERROR(__xludf.DUMMYFUNCTION("""COMPUTED_VALUE"""),43577.66666666667)</f>
        <v>43577.66667</v>
      </c>
      <c r="B1335" s="1">
        <f>IFERROR(__xludf.DUMMYFUNCTION("""COMPUTED_VALUE"""),106.01)</f>
        <v>106.01</v>
      </c>
    </row>
    <row r="1336">
      <c r="A1336" s="3">
        <f>IFERROR(__xludf.DUMMYFUNCTION("""COMPUTED_VALUE"""),43578.66666666667)</f>
        <v>43578.66667</v>
      </c>
      <c r="B1336" s="1">
        <f>IFERROR(__xludf.DUMMYFUNCTION("""COMPUTED_VALUE"""),103.16)</f>
        <v>103.16</v>
      </c>
    </row>
    <row r="1337">
      <c r="A1337" s="3">
        <f>IFERROR(__xludf.DUMMYFUNCTION("""COMPUTED_VALUE"""),43579.66666666667)</f>
        <v>43579.66667</v>
      </c>
      <c r="B1337" s="1">
        <f>IFERROR(__xludf.DUMMYFUNCTION("""COMPUTED_VALUE"""),103.69)</f>
        <v>103.69</v>
      </c>
    </row>
    <row r="1338">
      <c r="A1338" s="3">
        <f>IFERROR(__xludf.DUMMYFUNCTION("""COMPUTED_VALUE"""),43580.66666666667)</f>
        <v>43580.66667</v>
      </c>
      <c r="B1338" s="1">
        <f>IFERROR(__xludf.DUMMYFUNCTION("""COMPUTED_VALUE"""),103.28)</f>
        <v>103.28</v>
      </c>
    </row>
    <row r="1339">
      <c r="A1339" s="3">
        <f>IFERROR(__xludf.DUMMYFUNCTION("""COMPUTED_VALUE"""),43581.66666666667)</f>
        <v>43581.66667</v>
      </c>
      <c r="B1339" s="1">
        <f>IFERROR(__xludf.DUMMYFUNCTION("""COMPUTED_VALUE"""),105.86)</f>
        <v>105.86</v>
      </c>
    </row>
    <row r="1340">
      <c r="A1340" s="3">
        <f>IFERROR(__xludf.DUMMYFUNCTION("""COMPUTED_VALUE"""),43584.66666666667)</f>
        <v>43584.66667</v>
      </c>
      <c r="B1340" s="1">
        <f>IFERROR(__xludf.DUMMYFUNCTION("""COMPUTED_VALUE"""),104.78)</f>
        <v>104.78</v>
      </c>
    </row>
    <row r="1341">
      <c r="A1341" s="3">
        <f>IFERROR(__xludf.DUMMYFUNCTION("""COMPUTED_VALUE"""),43585.66666666667)</f>
        <v>43585.66667</v>
      </c>
      <c r="B1341" s="1">
        <f>IFERROR(__xludf.DUMMYFUNCTION("""COMPUTED_VALUE"""),106.48)</f>
        <v>106.48</v>
      </c>
    </row>
    <row r="1342">
      <c r="A1342" s="3">
        <f>IFERROR(__xludf.DUMMYFUNCTION("""COMPUTED_VALUE"""),43586.66666666667)</f>
        <v>43586.66667</v>
      </c>
      <c r="B1342" s="1">
        <f>IFERROR(__xludf.DUMMYFUNCTION("""COMPUTED_VALUE"""),104.93)</f>
        <v>104.93</v>
      </c>
    </row>
    <row r="1343">
      <c r="A1343" s="3">
        <f>IFERROR(__xludf.DUMMYFUNCTION("""COMPUTED_VALUE"""),43587.66666666667)</f>
        <v>43587.66667</v>
      </c>
      <c r="B1343" s="1">
        <f>IFERROR(__xludf.DUMMYFUNCTION("""COMPUTED_VALUE"""),105.56)</f>
        <v>105.56</v>
      </c>
    </row>
    <row r="1344">
      <c r="A1344" s="3">
        <f>IFERROR(__xludf.DUMMYFUNCTION("""COMPUTED_VALUE"""),43588.66666666667)</f>
        <v>43588.66667</v>
      </c>
      <c r="B1344" s="1">
        <f>IFERROR(__xludf.DUMMYFUNCTION("""COMPUTED_VALUE"""),106.08)</f>
        <v>106.08</v>
      </c>
    </row>
    <row r="1345">
      <c r="A1345" s="3">
        <f>IFERROR(__xludf.DUMMYFUNCTION("""COMPUTED_VALUE"""),43591.66666666667)</f>
        <v>43591.66667</v>
      </c>
      <c r="B1345" s="1">
        <f>IFERROR(__xludf.DUMMYFUNCTION("""COMPUTED_VALUE"""),105.68)</f>
        <v>105.68</v>
      </c>
    </row>
    <row r="1346">
      <c r="A1346" s="3">
        <f>IFERROR(__xludf.DUMMYFUNCTION("""COMPUTED_VALUE"""),43592.66666666667)</f>
        <v>43592.66667</v>
      </c>
      <c r="B1346" s="1">
        <f>IFERROR(__xludf.DUMMYFUNCTION("""COMPUTED_VALUE"""),104.7)</f>
        <v>104.7</v>
      </c>
    </row>
    <row r="1347">
      <c r="A1347" s="3">
        <f>IFERROR(__xludf.DUMMYFUNCTION("""COMPUTED_VALUE"""),43593.66666666667)</f>
        <v>43593.66667</v>
      </c>
      <c r="B1347" s="1">
        <f>IFERROR(__xludf.DUMMYFUNCTION("""COMPUTED_VALUE"""),105.07)</f>
        <v>105.07</v>
      </c>
    </row>
    <row r="1348">
      <c r="A1348" s="3">
        <f>IFERROR(__xludf.DUMMYFUNCTION("""COMPUTED_VALUE"""),43594.66666666667)</f>
        <v>43594.66667</v>
      </c>
      <c r="B1348" s="1">
        <f>IFERROR(__xludf.DUMMYFUNCTION("""COMPUTED_VALUE"""),104.24)</f>
        <v>104.24</v>
      </c>
    </row>
    <row r="1349">
      <c r="A1349" s="3">
        <f>IFERROR(__xludf.DUMMYFUNCTION("""COMPUTED_VALUE"""),43595.66666666667)</f>
        <v>43595.66667</v>
      </c>
      <c r="B1349" s="1">
        <f>IFERROR(__xludf.DUMMYFUNCTION("""COMPUTED_VALUE"""),106.01)</f>
        <v>106.01</v>
      </c>
    </row>
    <row r="1350">
      <c r="A1350" s="3">
        <f>IFERROR(__xludf.DUMMYFUNCTION("""COMPUTED_VALUE"""),43598.66666666667)</f>
        <v>43598.66667</v>
      </c>
      <c r="B1350" s="1">
        <f>IFERROR(__xludf.DUMMYFUNCTION("""COMPUTED_VALUE"""),106.11)</f>
        <v>106.11</v>
      </c>
    </row>
    <row r="1351">
      <c r="A1351" s="3">
        <f>IFERROR(__xludf.DUMMYFUNCTION("""COMPUTED_VALUE"""),43599.66666666667)</f>
        <v>43599.66667</v>
      </c>
      <c r="B1351" s="1">
        <f>IFERROR(__xludf.DUMMYFUNCTION("""COMPUTED_VALUE"""),105.6)</f>
        <v>105.6</v>
      </c>
    </row>
    <row r="1352">
      <c r="A1352" s="3">
        <f>IFERROR(__xludf.DUMMYFUNCTION("""COMPUTED_VALUE"""),43600.66666666667)</f>
        <v>43600.66667</v>
      </c>
      <c r="B1352" s="1">
        <f>IFERROR(__xludf.DUMMYFUNCTION("""COMPUTED_VALUE"""),106.7)</f>
        <v>106.7</v>
      </c>
    </row>
    <row r="1353">
      <c r="A1353" s="3">
        <f>IFERROR(__xludf.DUMMYFUNCTION("""COMPUTED_VALUE"""),43601.66666666667)</f>
        <v>43601.66667</v>
      </c>
      <c r="B1353" s="1">
        <f>IFERROR(__xludf.DUMMYFUNCTION("""COMPUTED_VALUE"""),108.11)</f>
        <v>108.11</v>
      </c>
    </row>
    <row r="1354">
      <c r="A1354" s="3">
        <f>IFERROR(__xludf.DUMMYFUNCTION("""COMPUTED_VALUE"""),43602.66666666667)</f>
        <v>43602.66667</v>
      </c>
      <c r="B1354" s="1">
        <f>IFERROR(__xludf.DUMMYFUNCTION("""COMPUTED_VALUE"""),107.45)</f>
        <v>107.45</v>
      </c>
    </row>
    <row r="1355">
      <c r="A1355" s="3">
        <f>IFERROR(__xludf.DUMMYFUNCTION("""COMPUTED_VALUE"""),43605.66666666667)</f>
        <v>43605.66667</v>
      </c>
      <c r="B1355" s="1">
        <f>IFERROR(__xludf.DUMMYFUNCTION("""COMPUTED_VALUE"""),107.33)</f>
        <v>107.33</v>
      </c>
    </row>
    <row r="1356">
      <c r="A1356" s="3">
        <f>IFERROR(__xludf.DUMMYFUNCTION("""COMPUTED_VALUE"""),43606.66666666667)</f>
        <v>43606.66667</v>
      </c>
      <c r="B1356" s="1">
        <f>IFERROR(__xludf.DUMMYFUNCTION("""COMPUTED_VALUE"""),106.37)</f>
        <v>106.37</v>
      </c>
    </row>
    <row r="1357">
      <c r="A1357" s="3">
        <f>IFERROR(__xludf.DUMMYFUNCTION("""COMPUTED_VALUE"""),43607.66666666667)</f>
        <v>43607.66667</v>
      </c>
      <c r="B1357" s="1">
        <f>IFERROR(__xludf.DUMMYFUNCTION("""COMPUTED_VALUE"""),106.72)</f>
        <v>106.72</v>
      </c>
    </row>
    <row r="1358">
      <c r="A1358" s="3">
        <f>IFERROR(__xludf.DUMMYFUNCTION("""COMPUTED_VALUE"""),43608.66666666667)</f>
        <v>43608.66667</v>
      </c>
      <c r="B1358" s="1">
        <f>IFERROR(__xludf.DUMMYFUNCTION("""COMPUTED_VALUE"""),106.76)</f>
        <v>106.76</v>
      </c>
    </row>
    <row r="1359">
      <c r="A1359" s="3">
        <f>IFERROR(__xludf.DUMMYFUNCTION("""COMPUTED_VALUE"""),43609.66666666667)</f>
        <v>43609.66667</v>
      </c>
      <c r="B1359" s="1">
        <f>IFERROR(__xludf.DUMMYFUNCTION("""COMPUTED_VALUE"""),106.69)</f>
        <v>106.69</v>
      </c>
    </row>
    <row r="1360">
      <c r="A1360" s="3">
        <f>IFERROR(__xludf.DUMMYFUNCTION("""COMPUTED_VALUE"""),43613.66666666667)</f>
        <v>43613.66667</v>
      </c>
      <c r="B1360" s="1">
        <f>IFERROR(__xludf.DUMMYFUNCTION("""COMPUTED_VALUE"""),104.46)</f>
        <v>104.46</v>
      </c>
    </row>
    <row r="1361">
      <c r="A1361" s="3">
        <f>IFERROR(__xludf.DUMMYFUNCTION("""COMPUTED_VALUE"""),43614.66666666667)</f>
        <v>43614.66667</v>
      </c>
      <c r="B1361" s="1">
        <f>IFERROR(__xludf.DUMMYFUNCTION("""COMPUTED_VALUE"""),104.19)</f>
        <v>104.19</v>
      </c>
    </row>
    <row r="1362">
      <c r="A1362" s="3">
        <f>IFERROR(__xludf.DUMMYFUNCTION("""COMPUTED_VALUE"""),43615.66666666667)</f>
        <v>43615.66667</v>
      </c>
      <c r="B1362" s="1">
        <f>IFERROR(__xludf.DUMMYFUNCTION("""COMPUTED_VALUE"""),105.33)</f>
        <v>105.33</v>
      </c>
    </row>
    <row r="1363">
      <c r="A1363" s="3">
        <f>IFERROR(__xludf.DUMMYFUNCTION("""COMPUTED_VALUE"""),43616.66666666667)</f>
        <v>43616.66667</v>
      </c>
      <c r="B1363" s="1">
        <f>IFERROR(__xludf.DUMMYFUNCTION("""COMPUTED_VALUE"""),102.91)</f>
        <v>102.91</v>
      </c>
    </row>
    <row r="1364">
      <c r="A1364" s="3">
        <f>IFERROR(__xludf.DUMMYFUNCTION("""COMPUTED_VALUE"""),43619.66666666667)</f>
        <v>43619.66667</v>
      </c>
      <c r="B1364" s="1">
        <f>IFERROR(__xludf.DUMMYFUNCTION("""COMPUTED_VALUE"""),103.8)</f>
        <v>103.8</v>
      </c>
    </row>
    <row r="1365">
      <c r="A1365" s="3">
        <f>IFERROR(__xludf.DUMMYFUNCTION("""COMPUTED_VALUE"""),43620.66666666667)</f>
        <v>43620.66667</v>
      </c>
      <c r="B1365" s="1">
        <f>IFERROR(__xludf.DUMMYFUNCTION("""COMPUTED_VALUE"""),104.68)</f>
        <v>104.68</v>
      </c>
    </row>
    <row r="1366">
      <c r="A1366" s="3">
        <f>IFERROR(__xludf.DUMMYFUNCTION("""COMPUTED_VALUE"""),43621.66666666667)</f>
        <v>43621.66667</v>
      </c>
      <c r="B1366" s="1">
        <f>IFERROR(__xludf.DUMMYFUNCTION("""COMPUTED_VALUE"""),106.73)</f>
        <v>106.73</v>
      </c>
    </row>
    <row r="1367">
      <c r="A1367" s="3">
        <f>IFERROR(__xludf.DUMMYFUNCTION("""COMPUTED_VALUE"""),43622.66666666667)</f>
        <v>43622.66667</v>
      </c>
      <c r="B1367" s="1">
        <f>IFERROR(__xludf.DUMMYFUNCTION("""COMPUTED_VALUE"""),107.38)</f>
        <v>107.38</v>
      </c>
    </row>
    <row r="1368">
      <c r="A1368" s="3">
        <f>IFERROR(__xludf.DUMMYFUNCTION("""COMPUTED_VALUE"""),43623.66666666667)</f>
        <v>43623.66667</v>
      </c>
      <c r="B1368" s="1">
        <f>IFERROR(__xludf.DUMMYFUNCTION("""COMPUTED_VALUE"""),108.77)</f>
        <v>108.77</v>
      </c>
    </row>
    <row r="1369">
      <c r="A1369" s="3">
        <f>IFERROR(__xludf.DUMMYFUNCTION("""COMPUTED_VALUE"""),43626.66666666667)</f>
        <v>43626.66667</v>
      </c>
      <c r="B1369" s="1">
        <f>IFERROR(__xludf.DUMMYFUNCTION("""COMPUTED_VALUE"""),108.72)</f>
        <v>108.72</v>
      </c>
    </row>
    <row r="1370">
      <c r="A1370" s="3">
        <f>IFERROR(__xludf.DUMMYFUNCTION("""COMPUTED_VALUE"""),43627.66666666667)</f>
        <v>43627.66667</v>
      </c>
      <c r="B1370" s="1">
        <f>IFERROR(__xludf.DUMMYFUNCTION("""COMPUTED_VALUE"""),109.38)</f>
        <v>109.38</v>
      </c>
    </row>
    <row r="1371">
      <c r="A1371" s="3">
        <f>IFERROR(__xludf.DUMMYFUNCTION("""COMPUTED_VALUE"""),43628.66666666667)</f>
        <v>43628.66667</v>
      </c>
      <c r="B1371" s="1">
        <f>IFERROR(__xludf.DUMMYFUNCTION("""COMPUTED_VALUE"""),109.68)</f>
        <v>109.68</v>
      </c>
    </row>
    <row r="1372">
      <c r="A1372" s="3">
        <f>IFERROR(__xludf.DUMMYFUNCTION("""COMPUTED_VALUE"""),43629.66666666667)</f>
        <v>43629.66667</v>
      </c>
      <c r="B1372" s="1">
        <f>IFERROR(__xludf.DUMMYFUNCTION("""COMPUTED_VALUE"""),110.91)</f>
        <v>110.91</v>
      </c>
    </row>
    <row r="1373">
      <c r="A1373" s="3">
        <f>IFERROR(__xludf.DUMMYFUNCTION("""COMPUTED_VALUE"""),43630.66666666667)</f>
        <v>43630.66667</v>
      </c>
      <c r="B1373" s="1">
        <f>IFERROR(__xludf.DUMMYFUNCTION("""COMPUTED_VALUE"""),111.2)</f>
        <v>111.2</v>
      </c>
    </row>
    <row r="1374">
      <c r="A1374" s="3">
        <f>IFERROR(__xludf.DUMMYFUNCTION("""COMPUTED_VALUE"""),43633.66666666667)</f>
        <v>43633.66667</v>
      </c>
      <c r="B1374" s="1">
        <f>IFERROR(__xludf.DUMMYFUNCTION("""COMPUTED_VALUE"""),110.99)</f>
        <v>110.99</v>
      </c>
    </row>
    <row r="1375">
      <c r="A1375" s="3">
        <f>IFERROR(__xludf.DUMMYFUNCTION("""COMPUTED_VALUE"""),43634.66666666667)</f>
        <v>43634.66667</v>
      </c>
      <c r="B1375" s="1">
        <f>IFERROR(__xludf.DUMMYFUNCTION("""COMPUTED_VALUE"""),109.6)</f>
        <v>109.6</v>
      </c>
    </row>
    <row r="1376">
      <c r="A1376" s="3">
        <f>IFERROR(__xludf.DUMMYFUNCTION("""COMPUTED_VALUE"""),43635.66666666667)</f>
        <v>43635.66667</v>
      </c>
      <c r="B1376" s="1">
        <f>IFERROR(__xludf.DUMMYFUNCTION("""COMPUTED_VALUE"""),110.42)</f>
        <v>110.42</v>
      </c>
    </row>
    <row r="1377">
      <c r="A1377" s="3">
        <f>IFERROR(__xludf.DUMMYFUNCTION("""COMPUTED_VALUE"""),43636.66666666667)</f>
        <v>43636.66667</v>
      </c>
      <c r="B1377" s="1">
        <f>IFERROR(__xludf.DUMMYFUNCTION("""COMPUTED_VALUE"""),111.74)</f>
        <v>111.74</v>
      </c>
    </row>
    <row r="1378">
      <c r="A1378" s="3">
        <f>IFERROR(__xludf.DUMMYFUNCTION("""COMPUTED_VALUE"""),43637.66666666667)</f>
        <v>43637.66667</v>
      </c>
      <c r="B1378" s="1">
        <f>IFERROR(__xludf.DUMMYFUNCTION("""COMPUTED_VALUE"""),111.2)</f>
        <v>111.2</v>
      </c>
    </row>
    <row r="1379">
      <c r="A1379" s="3">
        <f>IFERROR(__xludf.DUMMYFUNCTION("""COMPUTED_VALUE"""),43640.66666666667)</f>
        <v>43640.66667</v>
      </c>
      <c r="B1379" s="1">
        <f>IFERROR(__xludf.DUMMYFUNCTION("""COMPUTED_VALUE"""),112.33)</f>
        <v>112.33</v>
      </c>
    </row>
    <row r="1380">
      <c r="A1380" s="3">
        <f>IFERROR(__xludf.DUMMYFUNCTION("""COMPUTED_VALUE"""),43641.66666666667)</f>
        <v>43641.66667</v>
      </c>
      <c r="B1380" s="1">
        <f>IFERROR(__xludf.DUMMYFUNCTION("""COMPUTED_VALUE"""),111.72)</f>
        <v>111.72</v>
      </c>
    </row>
    <row r="1381">
      <c r="A1381" s="3">
        <f>IFERROR(__xludf.DUMMYFUNCTION("""COMPUTED_VALUE"""),43642.66666666667)</f>
        <v>43642.66667</v>
      </c>
      <c r="B1381" s="1">
        <f>IFERROR(__xludf.DUMMYFUNCTION("""COMPUTED_VALUE"""),109.73)</f>
        <v>109.73</v>
      </c>
    </row>
    <row r="1382">
      <c r="A1382" s="3">
        <f>IFERROR(__xludf.DUMMYFUNCTION("""COMPUTED_VALUE"""),43643.66666666667)</f>
        <v>43643.66667</v>
      </c>
      <c r="B1382" s="1">
        <f>IFERROR(__xludf.DUMMYFUNCTION("""COMPUTED_VALUE"""),109.78)</f>
        <v>109.78</v>
      </c>
    </row>
    <row r="1383">
      <c r="A1383" s="3">
        <f>IFERROR(__xludf.DUMMYFUNCTION("""COMPUTED_VALUE"""),43644.66666666667)</f>
        <v>43644.66667</v>
      </c>
      <c r="B1383" s="1">
        <f>IFERROR(__xludf.DUMMYFUNCTION("""COMPUTED_VALUE"""),109.65)</f>
        <v>109.65</v>
      </c>
    </row>
    <row r="1384">
      <c r="A1384" s="3">
        <f>IFERROR(__xludf.DUMMYFUNCTION("""COMPUTED_VALUE"""),43647.66666666667)</f>
        <v>43647.66667</v>
      </c>
      <c r="B1384" s="1">
        <f>IFERROR(__xludf.DUMMYFUNCTION("""COMPUTED_VALUE"""),110.49)</f>
        <v>110.49</v>
      </c>
    </row>
    <row r="1385">
      <c r="A1385" s="3">
        <f>IFERROR(__xludf.DUMMYFUNCTION("""COMPUTED_VALUE"""),43648.66666666667)</f>
        <v>43648.66667</v>
      </c>
      <c r="B1385" s="1">
        <f>IFERROR(__xludf.DUMMYFUNCTION("""COMPUTED_VALUE"""),111.48)</f>
        <v>111.48</v>
      </c>
    </row>
    <row r="1386">
      <c r="A1386" s="3">
        <f>IFERROR(__xludf.DUMMYFUNCTION("""COMPUTED_VALUE"""),43649.54166666667)</f>
        <v>43649.54167</v>
      </c>
      <c r="B1386" s="1">
        <f>IFERROR(__xludf.DUMMYFUNCTION("""COMPUTED_VALUE"""),114.08)</f>
        <v>114.08</v>
      </c>
    </row>
    <row r="1387">
      <c r="A1387" s="3">
        <f>IFERROR(__xludf.DUMMYFUNCTION("""COMPUTED_VALUE"""),43651.66666666667)</f>
        <v>43651.66667</v>
      </c>
      <c r="B1387" s="1">
        <f>IFERROR(__xludf.DUMMYFUNCTION("""COMPUTED_VALUE"""),113.15)</f>
        <v>113.15</v>
      </c>
    </row>
    <row r="1388">
      <c r="A1388" s="3">
        <f>IFERROR(__xludf.DUMMYFUNCTION("""COMPUTED_VALUE"""),43654.66666666667)</f>
        <v>43654.66667</v>
      </c>
      <c r="B1388" s="1">
        <f>IFERROR(__xludf.DUMMYFUNCTION("""COMPUTED_VALUE"""),114.05)</f>
        <v>114.05</v>
      </c>
    </row>
    <row r="1389">
      <c r="A1389" s="3">
        <f>IFERROR(__xludf.DUMMYFUNCTION("""COMPUTED_VALUE"""),43655.66666666667)</f>
        <v>43655.66667</v>
      </c>
      <c r="B1389" s="1">
        <f>IFERROR(__xludf.DUMMYFUNCTION("""COMPUTED_VALUE"""),112.91)</f>
        <v>112.91</v>
      </c>
    </row>
    <row r="1390">
      <c r="A1390" s="3">
        <f>IFERROR(__xludf.DUMMYFUNCTION("""COMPUTED_VALUE"""),43656.66666666667)</f>
        <v>43656.66667</v>
      </c>
      <c r="B1390" s="1">
        <f>IFERROR(__xludf.DUMMYFUNCTION("""COMPUTED_VALUE"""),113.75)</f>
        <v>113.75</v>
      </c>
    </row>
    <row r="1391">
      <c r="A1391" s="3">
        <f>IFERROR(__xludf.DUMMYFUNCTION("""COMPUTED_VALUE"""),43657.66666666667)</f>
        <v>43657.66667</v>
      </c>
      <c r="B1391" s="1">
        <f>IFERROR(__xludf.DUMMYFUNCTION("""COMPUTED_VALUE"""),114.38)</f>
        <v>114.38</v>
      </c>
    </row>
    <row r="1392">
      <c r="A1392" s="3">
        <f>IFERROR(__xludf.DUMMYFUNCTION("""COMPUTED_VALUE"""),43658.66666666667)</f>
        <v>43658.66667</v>
      </c>
      <c r="B1392" s="1">
        <f>IFERROR(__xludf.DUMMYFUNCTION("""COMPUTED_VALUE"""),114.99)</f>
        <v>114.99</v>
      </c>
    </row>
    <row r="1393">
      <c r="A1393" s="3">
        <f>IFERROR(__xludf.DUMMYFUNCTION("""COMPUTED_VALUE"""),43661.66666666667)</f>
        <v>43661.66667</v>
      </c>
      <c r="B1393" s="1">
        <f>IFERROR(__xludf.DUMMYFUNCTION("""COMPUTED_VALUE"""),115.48)</f>
        <v>115.48</v>
      </c>
    </row>
    <row r="1394">
      <c r="A1394" s="3">
        <f>IFERROR(__xludf.DUMMYFUNCTION("""COMPUTED_VALUE"""),43662.66666666667)</f>
        <v>43662.66667</v>
      </c>
      <c r="B1394" s="1">
        <f>IFERROR(__xludf.DUMMYFUNCTION("""COMPUTED_VALUE"""),115.89)</f>
        <v>115.89</v>
      </c>
    </row>
    <row r="1395">
      <c r="A1395" s="3">
        <f>IFERROR(__xludf.DUMMYFUNCTION("""COMPUTED_VALUE"""),43663.66666666667)</f>
        <v>43663.66667</v>
      </c>
      <c r="B1395" s="1">
        <f>IFERROR(__xludf.DUMMYFUNCTION("""COMPUTED_VALUE"""),115.94)</f>
        <v>115.94</v>
      </c>
    </row>
    <row r="1396">
      <c r="A1396" s="3">
        <f>IFERROR(__xludf.DUMMYFUNCTION("""COMPUTED_VALUE"""),43664.66666666667)</f>
        <v>43664.66667</v>
      </c>
      <c r="B1396" s="1">
        <f>IFERROR(__xludf.DUMMYFUNCTION("""COMPUTED_VALUE"""),115.44)</f>
        <v>115.44</v>
      </c>
    </row>
    <row r="1397">
      <c r="A1397" s="3">
        <f>IFERROR(__xludf.DUMMYFUNCTION("""COMPUTED_VALUE"""),43665.66666666667)</f>
        <v>43665.66667</v>
      </c>
      <c r="B1397" s="1">
        <f>IFERROR(__xludf.DUMMYFUNCTION("""COMPUTED_VALUE"""),115.01)</f>
        <v>115.01</v>
      </c>
    </row>
    <row r="1398">
      <c r="A1398" s="3">
        <f>IFERROR(__xludf.DUMMYFUNCTION("""COMPUTED_VALUE"""),43668.66666666667)</f>
        <v>43668.66667</v>
      </c>
      <c r="B1398" s="1">
        <f>IFERROR(__xludf.DUMMYFUNCTION("""COMPUTED_VALUE"""),115.3)</f>
        <v>115.3</v>
      </c>
    </row>
    <row r="1399">
      <c r="A1399" s="3">
        <f>IFERROR(__xludf.DUMMYFUNCTION("""COMPUTED_VALUE"""),43669.66666666667)</f>
        <v>43669.66667</v>
      </c>
      <c r="B1399" s="1">
        <f>IFERROR(__xludf.DUMMYFUNCTION("""COMPUTED_VALUE"""),113.85)</f>
        <v>113.85</v>
      </c>
    </row>
    <row r="1400">
      <c r="A1400" s="3">
        <f>IFERROR(__xludf.DUMMYFUNCTION("""COMPUTED_VALUE"""),43670.66666666667)</f>
        <v>43670.66667</v>
      </c>
      <c r="B1400" s="1">
        <f>IFERROR(__xludf.DUMMYFUNCTION("""COMPUTED_VALUE"""),112.6)</f>
        <v>112.6</v>
      </c>
    </row>
    <row r="1401">
      <c r="A1401" s="3">
        <f>IFERROR(__xludf.DUMMYFUNCTION("""COMPUTED_VALUE"""),43671.66666666667)</f>
        <v>43671.66667</v>
      </c>
      <c r="B1401" s="1">
        <f>IFERROR(__xludf.DUMMYFUNCTION("""COMPUTED_VALUE"""),112.77)</f>
        <v>112.77</v>
      </c>
    </row>
    <row r="1402">
      <c r="A1402" s="3">
        <f>IFERROR(__xludf.DUMMYFUNCTION("""COMPUTED_VALUE"""),43672.66666666667)</f>
        <v>43672.66667</v>
      </c>
      <c r="B1402" s="1">
        <f>IFERROR(__xludf.DUMMYFUNCTION("""COMPUTED_VALUE"""),114.73)</f>
        <v>114.73</v>
      </c>
    </row>
    <row r="1403">
      <c r="A1403" s="3">
        <f>IFERROR(__xludf.DUMMYFUNCTION("""COMPUTED_VALUE"""),43675.66666666667)</f>
        <v>43675.66667</v>
      </c>
      <c r="B1403" s="1">
        <f>IFERROR(__xludf.DUMMYFUNCTION("""COMPUTED_VALUE"""),116.0)</f>
        <v>116</v>
      </c>
    </row>
    <row r="1404">
      <c r="A1404" s="3">
        <f>IFERROR(__xludf.DUMMYFUNCTION("""COMPUTED_VALUE"""),43676.66666666667)</f>
        <v>43676.66667</v>
      </c>
      <c r="B1404" s="1">
        <f>IFERROR(__xludf.DUMMYFUNCTION("""COMPUTED_VALUE"""),120.41)</f>
        <v>120.41</v>
      </c>
    </row>
    <row r="1405">
      <c r="A1405" s="3">
        <f>IFERROR(__xludf.DUMMYFUNCTION("""COMPUTED_VALUE"""),43677.66666666667)</f>
        <v>43677.66667</v>
      </c>
      <c r="B1405" s="1">
        <f>IFERROR(__xludf.DUMMYFUNCTION("""COMPUTED_VALUE"""),118.04)</f>
        <v>118.04</v>
      </c>
    </row>
    <row r="1406">
      <c r="A1406" s="3">
        <f>IFERROR(__xludf.DUMMYFUNCTION("""COMPUTED_VALUE"""),43678.66666666667)</f>
        <v>43678.66667</v>
      </c>
      <c r="B1406" s="1">
        <f>IFERROR(__xludf.DUMMYFUNCTION("""COMPUTED_VALUE"""),116.73)</f>
        <v>116.73</v>
      </c>
    </row>
    <row r="1407">
      <c r="A1407" s="3">
        <f>IFERROR(__xludf.DUMMYFUNCTION("""COMPUTED_VALUE"""),43679.66666666667)</f>
        <v>43679.66667</v>
      </c>
      <c r="B1407" s="1">
        <f>IFERROR(__xludf.DUMMYFUNCTION("""COMPUTED_VALUE"""),116.44)</f>
        <v>116.44</v>
      </c>
    </row>
    <row r="1408">
      <c r="A1408" s="3">
        <f>IFERROR(__xludf.DUMMYFUNCTION("""COMPUTED_VALUE"""),43682.66666666667)</f>
        <v>43682.66667</v>
      </c>
      <c r="B1408" s="1">
        <f>IFERROR(__xludf.DUMMYFUNCTION("""COMPUTED_VALUE"""),113.08)</f>
        <v>113.08</v>
      </c>
    </row>
    <row r="1409">
      <c r="A1409" s="3">
        <f>IFERROR(__xludf.DUMMYFUNCTION("""COMPUTED_VALUE"""),43683.66666666667)</f>
        <v>43683.66667</v>
      </c>
      <c r="B1409" s="1">
        <f>IFERROR(__xludf.DUMMYFUNCTION("""COMPUTED_VALUE"""),114.28)</f>
        <v>114.28</v>
      </c>
    </row>
    <row r="1410">
      <c r="A1410" s="3">
        <f>IFERROR(__xludf.DUMMYFUNCTION("""COMPUTED_VALUE"""),43684.66666666667)</f>
        <v>43684.66667</v>
      </c>
      <c r="B1410" s="1">
        <f>IFERROR(__xludf.DUMMYFUNCTION("""COMPUTED_VALUE"""),115.52)</f>
        <v>115.52</v>
      </c>
    </row>
    <row r="1411">
      <c r="A1411" s="3">
        <f>IFERROR(__xludf.DUMMYFUNCTION("""COMPUTED_VALUE"""),43685.66666666667)</f>
        <v>43685.66667</v>
      </c>
      <c r="B1411" s="1">
        <f>IFERROR(__xludf.DUMMYFUNCTION("""COMPUTED_VALUE"""),117.44)</f>
        <v>117.44</v>
      </c>
    </row>
    <row r="1412">
      <c r="A1412" s="3">
        <f>IFERROR(__xludf.DUMMYFUNCTION("""COMPUTED_VALUE"""),43686.66666666667)</f>
        <v>43686.66667</v>
      </c>
      <c r="B1412" s="1">
        <f>IFERROR(__xludf.DUMMYFUNCTION("""COMPUTED_VALUE"""),116.78)</f>
        <v>116.78</v>
      </c>
    </row>
    <row r="1413">
      <c r="A1413" s="3">
        <f>IFERROR(__xludf.DUMMYFUNCTION("""COMPUTED_VALUE"""),43689.66666666667)</f>
        <v>43689.66667</v>
      </c>
      <c r="B1413" s="1">
        <f>IFERROR(__xludf.DUMMYFUNCTION("""COMPUTED_VALUE"""),116.03)</f>
        <v>116.03</v>
      </c>
    </row>
    <row r="1414">
      <c r="A1414" s="3">
        <f>IFERROR(__xludf.DUMMYFUNCTION("""COMPUTED_VALUE"""),43690.66666666667)</f>
        <v>43690.66667</v>
      </c>
      <c r="B1414" s="1">
        <f>IFERROR(__xludf.DUMMYFUNCTION("""COMPUTED_VALUE"""),117.25)</f>
        <v>117.25</v>
      </c>
    </row>
    <row r="1415">
      <c r="A1415" s="3">
        <f>IFERROR(__xludf.DUMMYFUNCTION("""COMPUTED_VALUE"""),43691.66666666667)</f>
        <v>43691.66667</v>
      </c>
      <c r="B1415" s="1">
        <f>IFERROR(__xludf.DUMMYFUNCTION("""COMPUTED_VALUE"""),115.79)</f>
        <v>115.79</v>
      </c>
    </row>
    <row r="1416">
      <c r="A1416" s="3">
        <f>IFERROR(__xludf.DUMMYFUNCTION("""COMPUTED_VALUE"""),43692.66666666667)</f>
        <v>43692.66667</v>
      </c>
      <c r="B1416" s="1">
        <f>IFERROR(__xludf.DUMMYFUNCTION("""COMPUTED_VALUE"""),117.39)</f>
        <v>117.39</v>
      </c>
    </row>
    <row r="1417">
      <c r="A1417" s="3">
        <f>IFERROR(__xludf.DUMMYFUNCTION("""COMPUTED_VALUE"""),43693.66666666667)</f>
        <v>43693.66667</v>
      </c>
      <c r="B1417" s="1">
        <f>IFERROR(__xludf.DUMMYFUNCTION("""COMPUTED_VALUE"""),119.18)</f>
        <v>119.18</v>
      </c>
    </row>
    <row r="1418">
      <c r="A1418" s="3">
        <f>IFERROR(__xludf.DUMMYFUNCTION("""COMPUTED_VALUE"""),43696.66666666667)</f>
        <v>43696.66667</v>
      </c>
      <c r="B1418" s="1">
        <f>IFERROR(__xludf.DUMMYFUNCTION("""COMPUTED_VALUE"""),120.24)</f>
        <v>120.24</v>
      </c>
    </row>
    <row r="1419">
      <c r="A1419" s="3">
        <f>IFERROR(__xludf.DUMMYFUNCTION("""COMPUTED_VALUE"""),43697.66666666667)</f>
        <v>43697.66667</v>
      </c>
      <c r="B1419" s="1">
        <f>IFERROR(__xludf.DUMMYFUNCTION("""COMPUTED_VALUE"""),118.9)</f>
        <v>118.9</v>
      </c>
    </row>
    <row r="1420">
      <c r="A1420" s="3">
        <f>IFERROR(__xludf.DUMMYFUNCTION("""COMPUTED_VALUE"""),43698.66666666667)</f>
        <v>43698.66667</v>
      </c>
      <c r="B1420" s="1">
        <f>IFERROR(__xludf.DUMMYFUNCTION("""COMPUTED_VALUE"""),119.2)</f>
        <v>119.2</v>
      </c>
    </row>
    <row r="1421">
      <c r="A1421" s="3">
        <f>IFERROR(__xludf.DUMMYFUNCTION("""COMPUTED_VALUE"""),43699.66666666667)</f>
        <v>43699.66667</v>
      </c>
      <c r="B1421" s="1">
        <f>IFERROR(__xludf.DUMMYFUNCTION("""COMPUTED_VALUE"""),119.42)</f>
        <v>119.42</v>
      </c>
    </row>
    <row r="1422">
      <c r="A1422" s="3">
        <f>IFERROR(__xludf.DUMMYFUNCTION("""COMPUTED_VALUE"""),43700.66666666667)</f>
        <v>43700.66667</v>
      </c>
      <c r="B1422" s="1">
        <f>IFERROR(__xludf.DUMMYFUNCTION("""COMPUTED_VALUE"""),117.32)</f>
        <v>117.32</v>
      </c>
    </row>
    <row r="1423">
      <c r="A1423" s="3">
        <f>IFERROR(__xludf.DUMMYFUNCTION("""COMPUTED_VALUE"""),43703.66666666667)</f>
        <v>43703.66667</v>
      </c>
      <c r="B1423" s="1">
        <f>IFERROR(__xludf.DUMMYFUNCTION("""COMPUTED_VALUE"""),119.32)</f>
        <v>119.32</v>
      </c>
    </row>
    <row r="1424">
      <c r="A1424" s="3">
        <f>IFERROR(__xludf.DUMMYFUNCTION("""COMPUTED_VALUE"""),43704.66666666667)</f>
        <v>43704.66667</v>
      </c>
      <c r="B1424" s="1">
        <f>IFERROR(__xludf.DUMMYFUNCTION("""COMPUTED_VALUE"""),120.55)</f>
        <v>120.55</v>
      </c>
    </row>
    <row r="1425">
      <c r="A1425" s="3">
        <f>IFERROR(__xludf.DUMMYFUNCTION("""COMPUTED_VALUE"""),43705.66666666667)</f>
        <v>43705.66667</v>
      </c>
      <c r="B1425" s="1">
        <f>IFERROR(__xludf.DUMMYFUNCTION("""COMPUTED_VALUE"""),121.4)</f>
        <v>121.4</v>
      </c>
    </row>
    <row r="1426">
      <c r="A1426" s="3">
        <f>IFERROR(__xludf.DUMMYFUNCTION("""COMPUTED_VALUE"""),43706.66666666667)</f>
        <v>43706.66667</v>
      </c>
      <c r="B1426" s="1">
        <f>IFERROR(__xludf.DUMMYFUNCTION("""COMPUTED_VALUE"""),121.18)</f>
        <v>121.18</v>
      </c>
    </row>
    <row r="1427">
      <c r="A1427" s="3">
        <f>IFERROR(__xludf.DUMMYFUNCTION("""COMPUTED_VALUE"""),43707.66666666667)</f>
        <v>43707.66667</v>
      </c>
      <c r="B1427" s="1">
        <f>IFERROR(__xludf.DUMMYFUNCTION("""COMPUTED_VALUE"""),120.23)</f>
        <v>120.23</v>
      </c>
    </row>
    <row r="1428">
      <c r="A1428" s="3">
        <f>IFERROR(__xludf.DUMMYFUNCTION("""COMPUTED_VALUE"""),43711.66666666667)</f>
        <v>43711.66667</v>
      </c>
      <c r="B1428" s="1">
        <f>IFERROR(__xludf.DUMMYFUNCTION("""COMPUTED_VALUE"""),121.36)</f>
        <v>121.36</v>
      </c>
    </row>
    <row r="1429">
      <c r="A1429" s="3">
        <f>IFERROR(__xludf.DUMMYFUNCTION("""COMPUTED_VALUE"""),43712.66666666667)</f>
        <v>43712.66667</v>
      </c>
      <c r="B1429" s="1">
        <f>IFERROR(__xludf.DUMMYFUNCTION("""COMPUTED_VALUE"""),123.21)</f>
        <v>123.21</v>
      </c>
    </row>
    <row r="1430">
      <c r="A1430" s="3">
        <f>IFERROR(__xludf.DUMMYFUNCTION("""COMPUTED_VALUE"""),43713.66666666667)</f>
        <v>43713.66667</v>
      </c>
      <c r="B1430" s="1">
        <f>IFERROR(__xludf.DUMMYFUNCTION("""COMPUTED_VALUE"""),122.76)</f>
        <v>122.76</v>
      </c>
    </row>
    <row r="1431">
      <c r="A1431" s="3">
        <f>IFERROR(__xludf.DUMMYFUNCTION("""COMPUTED_VALUE"""),43714.66666666667)</f>
        <v>43714.66667</v>
      </c>
      <c r="B1431" s="1">
        <f>IFERROR(__xludf.DUMMYFUNCTION("""COMPUTED_VALUE"""),122.87)</f>
        <v>122.87</v>
      </c>
    </row>
    <row r="1432">
      <c r="A1432" s="3">
        <f>IFERROR(__xludf.DUMMYFUNCTION("""COMPUTED_VALUE"""),43717.66666666667)</f>
        <v>43717.66667</v>
      </c>
      <c r="B1432" s="1">
        <f>IFERROR(__xludf.DUMMYFUNCTION("""COMPUTED_VALUE"""),122.17)</f>
        <v>122.17</v>
      </c>
    </row>
    <row r="1433">
      <c r="A1433" s="3">
        <f>IFERROR(__xludf.DUMMYFUNCTION("""COMPUTED_VALUE"""),43718.66666666667)</f>
        <v>43718.66667</v>
      </c>
      <c r="B1433" s="1">
        <f>IFERROR(__xludf.DUMMYFUNCTION("""COMPUTED_VALUE"""),119.88)</f>
        <v>119.88</v>
      </c>
    </row>
    <row r="1434">
      <c r="A1434" s="3">
        <f>IFERROR(__xludf.DUMMYFUNCTION("""COMPUTED_VALUE"""),43719.66666666667)</f>
        <v>43719.66667</v>
      </c>
      <c r="B1434" s="1">
        <f>IFERROR(__xludf.DUMMYFUNCTION("""COMPUTED_VALUE"""),121.27)</f>
        <v>121.27</v>
      </c>
    </row>
    <row r="1435">
      <c r="A1435" s="3">
        <f>IFERROR(__xludf.DUMMYFUNCTION("""COMPUTED_VALUE"""),43720.66666666667)</f>
        <v>43720.66667</v>
      </c>
      <c r="B1435" s="1">
        <f>IFERROR(__xludf.DUMMYFUNCTION("""COMPUTED_VALUE"""),122.77)</f>
        <v>122.77</v>
      </c>
    </row>
    <row r="1436">
      <c r="A1436" s="3">
        <f>IFERROR(__xludf.DUMMYFUNCTION("""COMPUTED_VALUE"""),43721.66666666667)</f>
        <v>43721.66667</v>
      </c>
      <c r="B1436" s="1">
        <f>IFERROR(__xludf.DUMMYFUNCTION("""COMPUTED_VALUE"""),122.12)</f>
        <v>122.12</v>
      </c>
    </row>
    <row r="1437">
      <c r="A1437" s="3">
        <f>IFERROR(__xludf.DUMMYFUNCTION("""COMPUTED_VALUE"""),43724.66666666667)</f>
        <v>43724.66667</v>
      </c>
      <c r="B1437" s="1">
        <f>IFERROR(__xludf.DUMMYFUNCTION("""COMPUTED_VALUE"""),119.75)</f>
        <v>119.75</v>
      </c>
    </row>
    <row r="1438">
      <c r="A1438" s="3">
        <f>IFERROR(__xludf.DUMMYFUNCTION("""COMPUTED_VALUE"""),43725.66666666667)</f>
        <v>43725.66667</v>
      </c>
      <c r="B1438" s="1">
        <f>IFERROR(__xludf.DUMMYFUNCTION("""COMPUTED_VALUE"""),121.16)</f>
        <v>121.16</v>
      </c>
    </row>
    <row r="1439">
      <c r="A1439" s="3">
        <f>IFERROR(__xludf.DUMMYFUNCTION("""COMPUTED_VALUE"""),43726.66666666667)</f>
        <v>43726.66667</v>
      </c>
      <c r="B1439" s="1">
        <f>IFERROR(__xludf.DUMMYFUNCTION("""COMPUTED_VALUE"""),121.41)</f>
        <v>121.41</v>
      </c>
    </row>
    <row r="1440">
      <c r="A1440" s="3">
        <f>IFERROR(__xludf.DUMMYFUNCTION("""COMPUTED_VALUE"""),43727.66666666667)</f>
        <v>43727.66667</v>
      </c>
      <c r="B1440" s="1">
        <f>IFERROR(__xludf.DUMMYFUNCTION("""COMPUTED_VALUE"""),121.9)</f>
        <v>121.9</v>
      </c>
    </row>
    <row r="1441">
      <c r="A1441" s="3">
        <f>IFERROR(__xludf.DUMMYFUNCTION("""COMPUTED_VALUE"""),43728.66666666667)</f>
        <v>43728.66667</v>
      </c>
      <c r="B1441" s="1">
        <f>IFERROR(__xludf.DUMMYFUNCTION("""COMPUTED_VALUE"""),122.24)</f>
        <v>122.24</v>
      </c>
    </row>
    <row r="1442">
      <c r="A1442" s="3">
        <f>IFERROR(__xludf.DUMMYFUNCTION("""COMPUTED_VALUE"""),43731.66666666667)</f>
        <v>43731.66667</v>
      </c>
      <c r="B1442" s="1">
        <f>IFERROR(__xludf.DUMMYFUNCTION("""COMPUTED_VALUE"""),123.22)</f>
        <v>123.22</v>
      </c>
    </row>
    <row r="1443">
      <c r="A1443" s="3">
        <f>IFERROR(__xludf.DUMMYFUNCTION("""COMPUTED_VALUE"""),43732.66666666667)</f>
        <v>43732.66667</v>
      </c>
      <c r="B1443" s="1">
        <f>IFERROR(__xludf.DUMMYFUNCTION("""COMPUTED_VALUE"""),123.61)</f>
        <v>123.61</v>
      </c>
    </row>
    <row r="1444">
      <c r="A1444" s="3">
        <f>IFERROR(__xludf.DUMMYFUNCTION("""COMPUTED_VALUE"""),43733.66666666667)</f>
        <v>43733.66667</v>
      </c>
      <c r="B1444" s="1">
        <f>IFERROR(__xludf.DUMMYFUNCTION("""COMPUTED_VALUE"""),123.02)</f>
        <v>123.02</v>
      </c>
    </row>
    <row r="1445">
      <c r="A1445" s="3">
        <f>IFERROR(__xludf.DUMMYFUNCTION("""COMPUTED_VALUE"""),43734.66666666667)</f>
        <v>43734.66667</v>
      </c>
      <c r="B1445" s="1">
        <f>IFERROR(__xludf.DUMMYFUNCTION("""COMPUTED_VALUE"""),124.31)</f>
        <v>124.31</v>
      </c>
    </row>
    <row r="1446">
      <c r="A1446" s="3">
        <f>IFERROR(__xludf.DUMMYFUNCTION("""COMPUTED_VALUE"""),43735.66666666667)</f>
        <v>43735.66667</v>
      </c>
      <c r="B1446" s="1">
        <f>IFERROR(__xludf.DUMMYFUNCTION("""COMPUTED_VALUE"""),124.57)</f>
        <v>124.57</v>
      </c>
    </row>
    <row r="1447">
      <c r="A1447" s="3">
        <f>IFERROR(__xludf.DUMMYFUNCTION("""COMPUTED_VALUE"""),43738.66666666667)</f>
        <v>43738.66667</v>
      </c>
      <c r="B1447" s="1">
        <f>IFERROR(__xludf.DUMMYFUNCTION("""COMPUTED_VALUE"""),124.38)</f>
        <v>124.38</v>
      </c>
    </row>
    <row r="1448">
      <c r="A1448" s="3">
        <f>IFERROR(__xludf.DUMMYFUNCTION("""COMPUTED_VALUE"""),43739.66666666667)</f>
        <v>43739.66667</v>
      </c>
      <c r="B1448" s="1">
        <f>IFERROR(__xludf.DUMMYFUNCTION("""COMPUTED_VALUE"""),123.85)</f>
        <v>123.85</v>
      </c>
    </row>
    <row r="1449">
      <c r="A1449" s="3">
        <f>IFERROR(__xludf.DUMMYFUNCTION("""COMPUTED_VALUE"""),43740.66666666667)</f>
        <v>43740.66667</v>
      </c>
      <c r="B1449" s="1">
        <f>IFERROR(__xludf.DUMMYFUNCTION("""COMPUTED_VALUE"""),121.08)</f>
        <v>121.08</v>
      </c>
    </row>
    <row r="1450">
      <c r="A1450" s="3">
        <f>IFERROR(__xludf.DUMMYFUNCTION("""COMPUTED_VALUE"""),43741.66666666667)</f>
        <v>43741.66667</v>
      </c>
      <c r="B1450" s="1">
        <f>IFERROR(__xludf.DUMMYFUNCTION("""COMPUTED_VALUE"""),121.74)</f>
        <v>121.74</v>
      </c>
    </row>
    <row r="1451">
      <c r="A1451" s="3">
        <f>IFERROR(__xludf.DUMMYFUNCTION("""COMPUTED_VALUE"""),43742.66666666667)</f>
        <v>43742.66667</v>
      </c>
      <c r="B1451" s="1">
        <f>IFERROR(__xludf.DUMMYFUNCTION("""COMPUTED_VALUE"""),124.0)</f>
        <v>124</v>
      </c>
    </row>
    <row r="1452">
      <c r="A1452" s="3">
        <f>IFERROR(__xludf.DUMMYFUNCTION("""COMPUTED_VALUE"""),43745.66666666667)</f>
        <v>43745.66667</v>
      </c>
      <c r="B1452" s="1">
        <f>IFERROR(__xludf.DUMMYFUNCTION("""COMPUTED_VALUE"""),122.84)</f>
        <v>122.84</v>
      </c>
    </row>
    <row r="1453">
      <c r="A1453" s="3">
        <f>IFERROR(__xludf.DUMMYFUNCTION("""COMPUTED_VALUE"""),43746.66666666667)</f>
        <v>43746.66667</v>
      </c>
      <c r="B1453" s="1">
        <f>IFERROR(__xludf.DUMMYFUNCTION("""COMPUTED_VALUE"""),120.93)</f>
        <v>120.93</v>
      </c>
    </row>
    <row r="1454">
      <c r="A1454" s="3">
        <f>IFERROR(__xludf.DUMMYFUNCTION("""COMPUTED_VALUE"""),43747.66666666667)</f>
        <v>43747.66667</v>
      </c>
      <c r="B1454" s="1">
        <f>IFERROR(__xludf.DUMMYFUNCTION("""COMPUTED_VALUE"""),121.98)</f>
        <v>121.98</v>
      </c>
    </row>
    <row r="1455">
      <c r="A1455" s="3">
        <f>IFERROR(__xludf.DUMMYFUNCTION("""COMPUTED_VALUE"""),43748.66666666667)</f>
        <v>43748.66667</v>
      </c>
      <c r="B1455" s="1">
        <f>IFERROR(__xludf.DUMMYFUNCTION("""COMPUTED_VALUE"""),121.94)</f>
        <v>121.94</v>
      </c>
    </row>
    <row r="1456">
      <c r="A1456" s="3">
        <f>IFERROR(__xludf.DUMMYFUNCTION("""COMPUTED_VALUE"""),43749.66666666667)</f>
        <v>43749.66667</v>
      </c>
      <c r="B1456" s="1">
        <f>IFERROR(__xludf.DUMMYFUNCTION("""COMPUTED_VALUE"""),121.09)</f>
        <v>121.09</v>
      </c>
    </row>
    <row r="1457">
      <c r="A1457" s="3">
        <f>IFERROR(__xludf.DUMMYFUNCTION("""COMPUTED_VALUE"""),43752.66666666667)</f>
        <v>43752.66667</v>
      </c>
      <c r="B1457" s="1">
        <f>IFERROR(__xludf.DUMMYFUNCTION("""COMPUTED_VALUE"""),120.05)</f>
        <v>120.05</v>
      </c>
    </row>
    <row r="1458">
      <c r="A1458" s="3">
        <f>IFERROR(__xludf.DUMMYFUNCTION("""COMPUTED_VALUE"""),43753.66666666667)</f>
        <v>43753.66667</v>
      </c>
      <c r="B1458" s="1">
        <f>IFERROR(__xludf.DUMMYFUNCTION("""COMPUTED_VALUE"""),117.2)</f>
        <v>117.2</v>
      </c>
    </row>
    <row r="1459">
      <c r="A1459" s="3">
        <f>IFERROR(__xludf.DUMMYFUNCTION("""COMPUTED_VALUE"""),43754.66666666667)</f>
        <v>43754.66667</v>
      </c>
      <c r="B1459" s="1">
        <f>IFERROR(__xludf.DUMMYFUNCTION("""COMPUTED_VALUE"""),117.53)</f>
        <v>117.53</v>
      </c>
    </row>
    <row r="1460">
      <c r="A1460" s="3">
        <f>IFERROR(__xludf.DUMMYFUNCTION("""COMPUTED_VALUE"""),43755.66666666667)</f>
        <v>43755.66667</v>
      </c>
      <c r="B1460" s="1">
        <f>IFERROR(__xludf.DUMMYFUNCTION("""COMPUTED_VALUE"""),116.63)</f>
        <v>116.63</v>
      </c>
    </row>
    <row r="1461">
      <c r="A1461" s="3">
        <f>IFERROR(__xludf.DUMMYFUNCTION("""COMPUTED_VALUE"""),43756.66666666667)</f>
        <v>43756.66667</v>
      </c>
      <c r="B1461" s="1">
        <f>IFERROR(__xludf.DUMMYFUNCTION("""COMPUTED_VALUE"""),117.47)</f>
        <v>117.47</v>
      </c>
    </row>
    <row r="1462">
      <c r="A1462" s="3">
        <f>IFERROR(__xludf.DUMMYFUNCTION("""COMPUTED_VALUE"""),43759.66666666667)</f>
        <v>43759.66667</v>
      </c>
      <c r="B1462" s="1">
        <f>IFERROR(__xludf.DUMMYFUNCTION("""COMPUTED_VALUE"""),119.08)</f>
        <v>119.08</v>
      </c>
    </row>
    <row r="1463">
      <c r="A1463" s="3">
        <f>IFERROR(__xludf.DUMMYFUNCTION("""COMPUTED_VALUE"""),43760.66666666667)</f>
        <v>43760.66667</v>
      </c>
      <c r="B1463" s="1">
        <f>IFERROR(__xludf.DUMMYFUNCTION("""COMPUTED_VALUE"""),122.18)</f>
        <v>122.18</v>
      </c>
    </row>
    <row r="1464">
      <c r="A1464" s="3">
        <f>IFERROR(__xludf.DUMMYFUNCTION("""COMPUTED_VALUE"""),43761.66666666667)</f>
        <v>43761.66667</v>
      </c>
      <c r="B1464" s="1">
        <f>IFERROR(__xludf.DUMMYFUNCTION("""COMPUTED_VALUE"""),123.0)</f>
        <v>123</v>
      </c>
    </row>
    <row r="1465">
      <c r="A1465" s="3">
        <f>IFERROR(__xludf.DUMMYFUNCTION("""COMPUTED_VALUE"""),43762.66666666667)</f>
        <v>43762.66667</v>
      </c>
      <c r="B1465" s="1">
        <f>IFERROR(__xludf.DUMMYFUNCTION("""COMPUTED_VALUE"""),124.79)</f>
        <v>124.79</v>
      </c>
    </row>
    <row r="1466">
      <c r="A1466" s="3">
        <f>IFERROR(__xludf.DUMMYFUNCTION("""COMPUTED_VALUE"""),43763.66666666667)</f>
        <v>43763.66667</v>
      </c>
      <c r="B1466" s="1">
        <f>IFERROR(__xludf.DUMMYFUNCTION("""COMPUTED_VALUE"""),123.25)</f>
        <v>123.25</v>
      </c>
    </row>
    <row r="1467">
      <c r="A1467" s="3">
        <f>IFERROR(__xludf.DUMMYFUNCTION("""COMPUTED_VALUE"""),43766.66666666667)</f>
        <v>43766.66667</v>
      </c>
      <c r="B1467" s="1">
        <f>IFERROR(__xludf.DUMMYFUNCTION("""COMPUTED_VALUE"""),123.48)</f>
        <v>123.48</v>
      </c>
    </row>
    <row r="1468">
      <c r="A1468" s="3">
        <f>IFERROR(__xludf.DUMMYFUNCTION("""COMPUTED_VALUE"""),43767.66666666667)</f>
        <v>43767.66667</v>
      </c>
      <c r="B1468" s="1">
        <f>IFERROR(__xludf.DUMMYFUNCTION("""COMPUTED_VALUE"""),123.6)</f>
        <v>123.6</v>
      </c>
    </row>
    <row r="1469">
      <c r="A1469" s="3">
        <f>IFERROR(__xludf.DUMMYFUNCTION("""COMPUTED_VALUE"""),43768.66666666667)</f>
        <v>43768.66667</v>
      </c>
      <c r="B1469" s="1">
        <f>IFERROR(__xludf.DUMMYFUNCTION("""COMPUTED_VALUE"""),124.94)</f>
        <v>124.94</v>
      </c>
    </row>
    <row r="1470">
      <c r="A1470" s="3">
        <f>IFERROR(__xludf.DUMMYFUNCTION("""COMPUTED_VALUE"""),43769.66666666667)</f>
        <v>43769.66667</v>
      </c>
      <c r="B1470" s="1">
        <f>IFERROR(__xludf.DUMMYFUNCTION("""COMPUTED_VALUE"""),124.51)</f>
        <v>124.51</v>
      </c>
    </row>
    <row r="1471">
      <c r="A1471" s="3">
        <f>IFERROR(__xludf.DUMMYFUNCTION("""COMPUTED_VALUE"""),43770.66666666667)</f>
        <v>43770.66667</v>
      </c>
      <c r="B1471" s="1">
        <f>IFERROR(__xludf.DUMMYFUNCTION("""COMPUTED_VALUE"""),123.87)</f>
        <v>123.87</v>
      </c>
    </row>
    <row r="1472">
      <c r="A1472" s="3">
        <f>IFERROR(__xludf.DUMMYFUNCTION("""COMPUTED_VALUE"""),43773.66666666667)</f>
        <v>43773.66667</v>
      </c>
      <c r="B1472" s="1">
        <f>IFERROR(__xludf.DUMMYFUNCTION("""COMPUTED_VALUE"""),119.07)</f>
        <v>119.07</v>
      </c>
    </row>
    <row r="1473">
      <c r="A1473" s="3">
        <f>IFERROR(__xludf.DUMMYFUNCTION("""COMPUTED_VALUE"""),43774.66666666667)</f>
        <v>43774.66667</v>
      </c>
      <c r="B1473" s="1">
        <f>IFERROR(__xludf.DUMMYFUNCTION("""COMPUTED_VALUE"""),118.9)</f>
        <v>118.9</v>
      </c>
    </row>
    <row r="1474">
      <c r="A1474" s="3">
        <f>IFERROR(__xludf.DUMMYFUNCTION("""COMPUTED_VALUE"""),43775.66666666667)</f>
        <v>43775.66667</v>
      </c>
      <c r="B1474" s="1">
        <f>IFERROR(__xludf.DUMMYFUNCTION("""COMPUTED_VALUE"""),120.32)</f>
        <v>120.32</v>
      </c>
    </row>
    <row r="1475">
      <c r="A1475" s="3">
        <f>IFERROR(__xludf.DUMMYFUNCTION("""COMPUTED_VALUE"""),43776.66666666667)</f>
        <v>43776.66667</v>
      </c>
      <c r="B1475" s="1">
        <f>IFERROR(__xludf.DUMMYFUNCTION("""COMPUTED_VALUE"""),120.32)</f>
        <v>120.32</v>
      </c>
    </row>
    <row r="1476">
      <c r="A1476" s="3">
        <f>IFERROR(__xludf.DUMMYFUNCTION("""COMPUTED_VALUE"""),43777.66666666667)</f>
        <v>43777.66667</v>
      </c>
      <c r="B1476" s="1">
        <f>IFERROR(__xludf.DUMMYFUNCTION("""COMPUTED_VALUE"""),119.7)</f>
        <v>119.7</v>
      </c>
    </row>
    <row r="1477">
      <c r="A1477" s="3">
        <f>IFERROR(__xludf.DUMMYFUNCTION("""COMPUTED_VALUE"""),43780.66666666667)</f>
        <v>43780.66667</v>
      </c>
      <c r="B1477" s="1">
        <f>IFERROR(__xludf.DUMMYFUNCTION("""COMPUTED_VALUE"""),119.33)</f>
        <v>119.33</v>
      </c>
    </row>
    <row r="1478">
      <c r="A1478" s="3">
        <f>IFERROR(__xludf.DUMMYFUNCTION("""COMPUTED_VALUE"""),43781.66666666667)</f>
        <v>43781.66667</v>
      </c>
      <c r="B1478" s="1">
        <f>IFERROR(__xludf.DUMMYFUNCTION("""COMPUTED_VALUE"""),119.27)</f>
        <v>119.27</v>
      </c>
    </row>
    <row r="1479">
      <c r="A1479" s="3">
        <f>IFERROR(__xludf.DUMMYFUNCTION("""COMPUTED_VALUE"""),43782.66666666667)</f>
        <v>43782.66667</v>
      </c>
      <c r="B1479" s="1">
        <f>IFERROR(__xludf.DUMMYFUNCTION("""COMPUTED_VALUE"""),120.65)</f>
        <v>120.65</v>
      </c>
    </row>
    <row r="1480">
      <c r="A1480" s="3">
        <f>IFERROR(__xludf.DUMMYFUNCTION("""COMPUTED_VALUE"""),43783.66666666667)</f>
        <v>43783.66667</v>
      </c>
      <c r="B1480" s="1">
        <f>IFERROR(__xludf.DUMMYFUNCTION("""COMPUTED_VALUE"""),120.5)</f>
        <v>120.5</v>
      </c>
    </row>
    <row r="1481">
      <c r="A1481" s="3">
        <f>IFERROR(__xludf.DUMMYFUNCTION("""COMPUTED_VALUE"""),43784.66666666667)</f>
        <v>43784.66667</v>
      </c>
      <c r="B1481" s="1">
        <f>IFERROR(__xludf.DUMMYFUNCTION("""COMPUTED_VALUE"""),120.54)</f>
        <v>120.54</v>
      </c>
    </row>
    <row r="1482">
      <c r="A1482" s="3">
        <f>IFERROR(__xludf.DUMMYFUNCTION("""COMPUTED_VALUE"""),43787.66666666667)</f>
        <v>43787.66667</v>
      </c>
      <c r="B1482" s="1">
        <f>IFERROR(__xludf.DUMMYFUNCTION("""COMPUTED_VALUE"""),121.89)</f>
        <v>121.89</v>
      </c>
    </row>
    <row r="1483">
      <c r="A1483" s="3">
        <f>IFERROR(__xludf.DUMMYFUNCTION("""COMPUTED_VALUE"""),43788.66666666667)</f>
        <v>43788.66667</v>
      </c>
      <c r="B1483" s="1">
        <f>IFERROR(__xludf.DUMMYFUNCTION("""COMPUTED_VALUE"""),121.42)</f>
        <v>121.42</v>
      </c>
    </row>
    <row r="1484">
      <c r="A1484" s="3">
        <f>IFERROR(__xludf.DUMMYFUNCTION("""COMPUTED_VALUE"""),43789.66666666667)</f>
        <v>43789.66667</v>
      </c>
      <c r="B1484" s="1">
        <f>IFERROR(__xludf.DUMMYFUNCTION("""COMPUTED_VALUE"""),122.29)</f>
        <v>122.29</v>
      </c>
    </row>
    <row r="1485">
      <c r="A1485" s="3">
        <f>IFERROR(__xludf.DUMMYFUNCTION("""COMPUTED_VALUE"""),43790.66666666667)</f>
        <v>43790.66667</v>
      </c>
      <c r="B1485" s="1">
        <f>IFERROR(__xludf.DUMMYFUNCTION("""COMPUTED_VALUE"""),120.34)</f>
        <v>120.34</v>
      </c>
    </row>
    <row r="1486">
      <c r="A1486" s="3">
        <f>IFERROR(__xludf.DUMMYFUNCTION("""COMPUTED_VALUE"""),43791.66666666667)</f>
        <v>43791.66667</v>
      </c>
      <c r="B1486" s="1">
        <f>IFERROR(__xludf.DUMMYFUNCTION("""COMPUTED_VALUE"""),120.29)</f>
        <v>120.29</v>
      </c>
    </row>
    <row r="1487">
      <c r="A1487" s="3">
        <f>IFERROR(__xludf.DUMMYFUNCTION("""COMPUTED_VALUE"""),43794.66666666667)</f>
        <v>43794.66667</v>
      </c>
      <c r="B1487" s="1">
        <f>IFERROR(__xludf.DUMMYFUNCTION("""COMPUTED_VALUE"""),120.51)</f>
        <v>120.51</v>
      </c>
    </row>
    <row r="1488">
      <c r="A1488" s="3">
        <f>IFERROR(__xludf.DUMMYFUNCTION("""COMPUTED_VALUE"""),43795.66666666667)</f>
        <v>43795.66667</v>
      </c>
      <c r="B1488" s="1">
        <f>IFERROR(__xludf.DUMMYFUNCTION("""COMPUTED_VALUE"""),122.26)</f>
        <v>122.26</v>
      </c>
    </row>
    <row r="1489">
      <c r="A1489" s="3">
        <f>IFERROR(__xludf.DUMMYFUNCTION("""COMPUTED_VALUE"""),43796.66666666667)</f>
        <v>43796.66667</v>
      </c>
      <c r="B1489" s="1">
        <f>IFERROR(__xludf.DUMMYFUNCTION("""COMPUTED_VALUE"""),121.76)</f>
        <v>121.76</v>
      </c>
    </row>
    <row r="1490">
      <c r="A1490" s="3">
        <f>IFERROR(__xludf.DUMMYFUNCTION("""COMPUTED_VALUE"""),43798.54166666667)</f>
        <v>43798.54167</v>
      </c>
      <c r="B1490" s="1">
        <f>IFERROR(__xludf.DUMMYFUNCTION("""COMPUTED_VALUE"""),122.06)</f>
        <v>122.06</v>
      </c>
    </row>
    <row r="1491">
      <c r="A1491" s="3">
        <f>IFERROR(__xludf.DUMMYFUNCTION("""COMPUTED_VALUE"""),43801.66666666667)</f>
        <v>43801.66667</v>
      </c>
      <c r="B1491" s="1">
        <f>IFERROR(__xludf.DUMMYFUNCTION("""COMPUTED_VALUE"""),122.72)</f>
        <v>122.72</v>
      </c>
    </row>
    <row r="1492">
      <c r="A1492" s="3">
        <f>IFERROR(__xludf.DUMMYFUNCTION("""COMPUTED_VALUE"""),43802.66666666667)</f>
        <v>43802.66667</v>
      </c>
      <c r="B1492" s="1">
        <f>IFERROR(__xludf.DUMMYFUNCTION("""COMPUTED_VALUE"""),122.95)</f>
        <v>122.95</v>
      </c>
    </row>
    <row r="1493">
      <c r="A1493" s="3">
        <f>IFERROR(__xludf.DUMMYFUNCTION("""COMPUTED_VALUE"""),43803.66666666667)</f>
        <v>43803.66667</v>
      </c>
      <c r="B1493" s="1">
        <f>IFERROR(__xludf.DUMMYFUNCTION("""COMPUTED_VALUE"""),124.53)</f>
        <v>124.53</v>
      </c>
    </row>
    <row r="1494">
      <c r="A1494" s="3">
        <f>IFERROR(__xludf.DUMMYFUNCTION("""COMPUTED_VALUE"""),43804.66666666667)</f>
        <v>43804.66667</v>
      </c>
      <c r="B1494" s="1">
        <f>IFERROR(__xludf.DUMMYFUNCTION("""COMPUTED_VALUE"""),124.62)</f>
        <v>124.62</v>
      </c>
    </row>
    <row r="1495">
      <c r="A1495" s="3">
        <f>IFERROR(__xludf.DUMMYFUNCTION("""COMPUTED_VALUE"""),43805.66666666667)</f>
        <v>43805.66667</v>
      </c>
      <c r="B1495" s="1">
        <f>IFERROR(__xludf.DUMMYFUNCTION("""COMPUTED_VALUE"""),124.19)</f>
        <v>124.19</v>
      </c>
    </row>
    <row r="1496">
      <c r="A1496" s="3">
        <f>IFERROR(__xludf.DUMMYFUNCTION("""COMPUTED_VALUE"""),43808.66666666667)</f>
        <v>43808.66667</v>
      </c>
      <c r="B1496" s="1">
        <f>IFERROR(__xludf.DUMMYFUNCTION("""COMPUTED_VALUE"""),124.87)</f>
        <v>124.87</v>
      </c>
    </row>
    <row r="1497">
      <c r="A1497" s="3">
        <f>IFERROR(__xludf.DUMMYFUNCTION("""COMPUTED_VALUE"""),43809.66666666667)</f>
        <v>43809.66667</v>
      </c>
      <c r="B1497" s="1">
        <f>IFERROR(__xludf.DUMMYFUNCTION("""COMPUTED_VALUE"""),124.27)</f>
        <v>124.27</v>
      </c>
    </row>
    <row r="1498">
      <c r="A1498" s="3">
        <f>IFERROR(__xludf.DUMMYFUNCTION("""COMPUTED_VALUE"""),43810.66666666667)</f>
        <v>43810.66667</v>
      </c>
      <c r="B1498" s="1">
        <f>IFERROR(__xludf.DUMMYFUNCTION("""COMPUTED_VALUE"""),124.66)</f>
        <v>124.66</v>
      </c>
    </row>
    <row r="1499">
      <c r="A1499" s="3">
        <f>IFERROR(__xludf.DUMMYFUNCTION("""COMPUTED_VALUE"""),43811.66666666667)</f>
        <v>43811.66667</v>
      </c>
      <c r="B1499" s="1">
        <f>IFERROR(__xludf.DUMMYFUNCTION("""COMPUTED_VALUE"""),124.57)</f>
        <v>124.57</v>
      </c>
    </row>
    <row r="1500">
      <c r="A1500" s="3">
        <f>IFERROR(__xludf.DUMMYFUNCTION("""COMPUTED_VALUE"""),43812.66666666667)</f>
        <v>43812.66667</v>
      </c>
      <c r="B1500" s="1">
        <f>IFERROR(__xludf.DUMMYFUNCTION("""COMPUTED_VALUE"""),125.47)</f>
        <v>125.47</v>
      </c>
    </row>
    <row r="1501">
      <c r="A1501" s="3">
        <f>IFERROR(__xludf.DUMMYFUNCTION("""COMPUTED_VALUE"""),43815.66666666667)</f>
        <v>43815.66667</v>
      </c>
      <c r="B1501" s="1">
        <f>IFERROR(__xludf.DUMMYFUNCTION("""COMPUTED_VALUE"""),125.56)</f>
        <v>125.56</v>
      </c>
    </row>
    <row r="1502">
      <c r="A1502" s="3">
        <f>IFERROR(__xludf.DUMMYFUNCTION("""COMPUTED_VALUE"""),43816.66666666667)</f>
        <v>43816.66667</v>
      </c>
      <c r="B1502" s="1">
        <f>IFERROR(__xludf.DUMMYFUNCTION("""COMPUTED_VALUE"""),125.31)</f>
        <v>125.31</v>
      </c>
    </row>
    <row r="1503">
      <c r="A1503" s="3">
        <f>IFERROR(__xludf.DUMMYFUNCTION("""COMPUTED_VALUE"""),43817.66666666667)</f>
        <v>43817.66667</v>
      </c>
      <c r="B1503" s="1">
        <f>IFERROR(__xludf.DUMMYFUNCTION("""COMPUTED_VALUE"""),124.01)</f>
        <v>124.01</v>
      </c>
    </row>
    <row r="1504">
      <c r="A1504" s="3">
        <f>IFERROR(__xludf.DUMMYFUNCTION("""COMPUTED_VALUE"""),43818.66666666667)</f>
        <v>43818.66667</v>
      </c>
      <c r="B1504" s="1">
        <f>IFERROR(__xludf.DUMMYFUNCTION("""COMPUTED_VALUE"""),124.92)</f>
        <v>124.92</v>
      </c>
    </row>
    <row r="1505">
      <c r="A1505" s="3">
        <f>IFERROR(__xludf.DUMMYFUNCTION("""COMPUTED_VALUE"""),43819.66666666667)</f>
        <v>43819.66667</v>
      </c>
      <c r="B1505" s="1">
        <f>IFERROR(__xludf.DUMMYFUNCTION("""COMPUTED_VALUE"""),125.36)</f>
        <v>125.36</v>
      </c>
    </row>
    <row r="1506">
      <c r="A1506" s="3">
        <f>IFERROR(__xludf.DUMMYFUNCTION("""COMPUTED_VALUE"""),43822.66666666667)</f>
        <v>43822.66667</v>
      </c>
      <c r="B1506" s="1">
        <f>IFERROR(__xludf.DUMMYFUNCTION("""COMPUTED_VALUE"""),124.9)</f>
        <v>124.9</v>
      </c>
    </row>
    <row r="1507">
      <c r="A1507" s="3">
        <f>IFERROR(__xludf.DUMMYFUNCTION("""COMPUTED_VALUE"""),43823.54166666667)</f>
        <v>43823.54167</v>
      </c>
      <c r="B1507" s="1">
        <f>IFERROR(__xludf.DUMMYFUNCTION("""COMPUTED_VALUE"""),125.22)</f>
        <v>125.22</v>
      </c>
    </row>
    <row r="1508">
      <c r="A1508" s="3">
        <f>IFERROR(__xludf.DUMMYFUNCTION("""COMPUTED_VALUE"""),43825.66666666667)</f>
        <v>43825.66667</v>
      </c>
      <c r="B1508" s="1">
        <f>IFERROR(__xludf.DUMMYFUNCTION("""COMPUTED_VALUE"""),125.22)</f>
        <v>125.22</v>
      </c>
    </row>
    <row r="1509">
      <c r="A1509" s="3">
        <f>IFERROR(__xludf.DUMMYFUNCTION("""COMPUTED_VALUE"""),43826.66666666667)</f>
        <v>43826.66667</v>
      </c>
      <c r="B1509" s="1">
        <f>IFERROR(__xludf.DUMMYFUNCTION("""COMPUTED_VALUE"""),126.09)</f>
        <v>126.09</v>
      </c>
    </row>
    <row r="1510">
      <c r="A1510" s="3">
        <f>IFERROR(__xludf.DUMMYFUNCTION("""COMPUTED_VALUE"""),43829.66666666667)</f>
        <v>43829.66667</v>
      </c>
      <c r="B1510" s="1">
        <f>IFERROR(__xludf.DUMMYFUNCTION("""COMPUTED_VALUE"""),124.47)</f>
        <v>124.47</v>
      </c>
    </row>
    <row r="1511">
      <c r="A1511" s="3">
        <f>IFERROR(__xludf.DUMMYFUNCTION("""COMPUTED_VALUE"""),43830.66666666667)</f>
        <v>43830.66667</v>
      </c>
      <c r="B1511" s="1">
        <f>IFERROR(__xludf.DUMMYFUNCTION("""COMPUTED_VALUE"""),124.9)</f>
        <v>124.9</v>
      </c>
    </row>
    <row r="1512">
      <c r="A1512" s="3">
        <f>IFERROR(__xludf.DUMMYFUNCTION("""COMPUTED_VALUE"""),43832.66666666667)</f>
        <v>43832.66667</v>
      </c>
      <c r="B1512" s="1">
        <f>IFERROR(__xludf.DUMMYFUNCTION("""COMPUTED_VALUE"""),123.41)</f>
        <v>123.41</v>
      </c>
    </row>
    <row r="1513">
      <c r="A1513" s="3">
        <f>IFERROR(__xludf.DUMMYFUNCTION("""COMPUTED_VALUE"""),43833.66666666667)</f>
        <v>43833.66667</v>
      </c>
      <c r="B1513" s="1">
        <f>IFERROR(__xludf.DUMMYFUNCTION("""COMPUTED_VALUE"""),122.58)</f>
        <v>122.58</v>
      </c>
    </row>
    <row r="1514">
      <c r="A1514" s="3">
        <f>IFERROR(__xludf.DUMMYFUNCTION("""COMPUTED_VALUE"""),43836.66666666667)</f>
        <v>43836.66667</v>
      </c>
      <c r="B1514" s="1">
        <f>IFERROR(__xludf.DUMMYFUNCTION("""COMPUTED_VALUE"""),122.75)</f>
        <v>122.75</v>
      </c>
    </row>
    <row r="1515">
      <c r="A1515" s="3">
        <f>IFERROR(__xludf.DUMMYFUNCTION("""COMPUTED_VALUE"""),43837.66666666667)</f>
        <v>43837.66667</v>
      </c>
      <c r="B1515" s="1">
        <f>IFERROR(__xludf.DUMMYFUNCTION("""COMPUTED_VALUE"""),121.99)</f>
        <v>121.99</v>
      </c>
    </row>
    <row r="1516">
      <c r="A1516" s="3">
        <f>IFERROR(__xludf.DUMMYFUNCTION("""COMPUTED_VALUE"""),43838.66666666667)</f>
        <v>43838.66667</v>
      </c>
      <c r="B1516" s="1">
        <f>IFERROR(__xludf.DUMMYFUNCTION("""COMPUTED_VALUE"""),122.51)</f>
        <v>122.51</v>
      </c>
    </row>
    <row r="1517">
      <c r="A1517" s="3">
        <f>IFERROR(__xludf.DUMMYFUNCTION("""COMPUTED_VALUE"""),43839.66666666667)</f>
        <v>43839.66667</v>
      </c>
      <c r="B1517" s="1">
        <f>IFERROR(__xludf.DUMMYFUNCTION("""COMPUTED_VALUE"""),123.85)</f>
        <v>123.85</v>
      </c>
    </row>
    <row r="1518">
      <c r="A1518" s="3">
        <f>IFERROR(__xludf.DUMMYFUNCTION("""COMPUTED_VALUE"""),43840.66666666667)</f>
        <v>43840.66667</v>
      </c>
      <c r="B1518" s="1">
        <f>IFERROR(__xludf.DUMMYFUNCTION("""COMPUTED_VALUE"""),123.97)</f>
        <v>123.97</v>
      </c>
    </row>
    <row r="1519">
      <c r="A1519" s="3">
        <f>IFERROR(__xludf.DUMMYFUNCTION("""COMPUTED_VALUE"""),43843.66666666667)</f>
        <v>43843.66667</v>
      </c>
      <c r="B1519" s="1">
        <f>IFERROR(__xludf.DUMMYFUNCTION("""COMPUTED_VALUE"""),124.88)</f>
        <v>124.88</v>
      </c>
    </row>
    <row r="1520">
      <c r="A1520" s="3">
        <f>IFERROR(__xludf.DUMMYFUNCTION("""COMPUTED_VALUE"""),43844.66666666667)</f>
        <v>43844.66667</v>
      </c>
      <c r="B1520" s="1">
        <f>IFERROR(__xludf.DUMMYFUNCTION("""COMPUTED_VALUE"""),124.69)</f>
        <v>124.69</v>
      </c>
    </row>
    <row r="1521">
      <c r="A1521" s="3">
        <f>IFERROR(__xludf.DUMMYFUNCTION("""COMPUTED_VALUE"""),43845.66666666667)</f>
        <v>43845.66667</v>
      </c>
      <c r="B1521" s="1">
        <f>IFERROR(__xludf.DUMMYFUNCTION("""COMPUTED_VALUE"""),125.96)</f>
        <v>125.96</v>
      </c>
    </row>
    <row r="1522">
      <c r="A1522" s="3">
        <f>IFERROR(__xludf.DUMMYFUNCTION("""COMPUTED_VALUE"""),43846.66666666667)</f>
        <v>43846.66667</v>
      </c>
      <c r="B1522" s="1">
        <f>IFERROR(__xludf.DUMMYFUNCTION("""COMPUTED_VALUE"""),126.07)</f>
        <v>126.07</v>
      </c>
    </row>
    <row r="1523">
      <c r="A1523" s="3">
        <f>IFERROR(__xludf.DUMMYFUNCTION("""COMPUTED_VALUE"""),43847.66666666667)</f>
        <v>43847.66667</v>
      </c>
      <c r="B1523" s="1">
        <f>IFERROR(__xludf.DUMMYFUNCTION("""COMPUTED_VALUE"""),126.41)</f>
        <v>126.41</v>
      </c>
    </row>
    <row r="1524">
      <c r="A1524" s="3">
        <f>IFERROR(__xludf.DUMMYFUNCTION("""COMPUTED_VALUE"""),43851.66666666667)</f>
        <v>43851.66667</v>
      </c>
      <c r="B1524" s="1">
        <f>IFERROR(__xludf.DUMMYFUNCTION("""COMPUTED_VALUE"""),126.09)</f>
        <v>126.09</v>
      </c>
    </row>
    <row r="1525">
      <c r="A1525" s="3">
        <f>IFERROR(__xludf.DUMMYFUNCTION("""COMPUTED_VALUE"""),43852.66666666667)</f>
        <v>43852.66667</v>
      </c>
      <c r="B1525" s="1">
        <f>IFERROR(__xludf.DUMMYFUNCTION("""COMPUTED_VALUE"""),126.31)</f>
        <v>126.31</v>
      </c>
    </row>
    <row r="1526">
      <c r="A1526" s="3">
        <f>IFERROR(__xludf.DUMMYFUNCTION("""COMPUTED_VALUE"""),43853.66666666667)</f>
        <v>43853.66667</v>
      </c>
      <c r="B1526" s="1">
        <f>IFERROR(__xludf.DUMMYFUNCTION("""COMPUTED_VALUE"""),124.99)</f>
        <v>124.99</v>
      </c>
    </row>
    <row r="1527">
      <c r="A1527" s="3">
        <f>IFERROR(__xludf.DUMMYFUNCTION("""COMPUTED_VALUE"""),43854.66666666667)</f>
        <v>43854.66667</v>
      </c>
      <c r="B1527" s="1">
        <f>IFERROR(__xludf.DUMMYFUNCTION("""COMPUTED_VALUE"""),125.14)</f>
        <v>125.14</v>
      </c>
    </row>
    <row r="1528">
      <c r="A1528" s="3">
        <f>IFERROR(__xludf.DUMMYFUNCTION("""COMPUTED_VALUE"""),43857.66666666667)</f>
        <v>43857.66667</v>
      </c>
      <c r="B1528" s="1">
        <f>IFERROR(__xludf.DUMMYFUNCTION("""COMPUTED_VALUE"""),125.69)</f>
        <v>125.69</v>
      </c>
    </row>
    <row r="1529">
      <c r="A1529" s="3">
        <f>IFERROR(__xludf.DUMMYFUNCTION("""COMPUTED_VALUE"""),43858.66666666667)</f>
        <v>43858.66667</v>
      </c>
      <c r="B1529" s="1">
        <f>IFERROR(__xludf.DUMMYFUNCTION("""COMPUTED_VALUE"""),126.03)</f>
        <v>126.03</v>
      </c>
    </row>
    <row r="1530">
      <c r="A1530" s="3">
        <f>IFERROR(__xludf.DUMMYFUNCTION("""COMPUTED_VALUE"""),43859.66666666667)</f>
        <v>43859.66667</v>
      </c>
      <c r="B1530" s="1">
        <f>IFERROR(__xludf.DUMMYFUNCTION("""COMPUTED_VALUE"""),125.06)</f>
        <v>125.06</v>
      </c>
    </row>
    <row r="1531">
      <c r="A1531" s="3">
        <f>IFERROR(__xludf.DUMMYFUNCTION("""COMPUTED_VALUE"""),43860.66666666667)</f>
        <v>43860.66667</v>
      </c>
      <c r="B1531" s="1">
        <f>IFERROR(__xludf.DUMMYFUNCTION("""COMPUTED_VALUE"""),125.95)</f>
        <v>125.95</v>
      </c>
    </row>
    <row r="1532">
      <c r="A1532" s="3">
        <f>IFERROR(__xludf.DUMMYFUNCTION("""COMPUTED_VALUE"""),43861.66666666667)</f>
        <v>43861.66667</v>
      </c>
      <c r="B1532" s="1">
        <f>IFERROR(__xludf.DUMMYFUNCTION("""COMPUTED_VALUE"""),124.62)</f>
        <v>124.62</v>
      </c>
    </row>
    <row r="1533">
      <c r="A1533" s="3">
        <f>IFERROR(__xludf.DUMMYFUNCTION("""COMPUTED_VALUE"""),43864.66666666667)</f>
        <v>43864.66667</v>
      </c>
      <c r="B1533" s="1">
        <f>IFERROR(__xludf.DUMMYFUNCTION("""COMPUTED_VALUE"""),125.11)</f>
        <v>125.11</v>
      </c>
    </row>
    <row r="1534">
      <c r="A1534" s="3">
        <f>IFERROR(__xludf.DUMMYFUNCTION("""COMPUTED_VALUE"""),43865.66666666667)</f>
        <v>43865.66667</v>
      </c>
      <c r="B1534" s="1">
        <f>IFERROR(__xludf.DUMMYFUNCTION("""COMPUTED_VALUE"""),125.66)</f>
        <v>125.66</v>
      </c>
    </row>
    <row r="1535">
      <c r="A1535" s="3">
        <f>IFERROR(__xludf.DUMMYFUNCTION("""COMPUTED_VALUE"""),43866.66666666667)</f>
        <v>43866.66667</v>
      </c>
      <c r="B1535" s="1">
        <f>IFERROR(__xludf.DUMMYFUNCTION("""COMPUTED_VALUE"""),126.81)</f>
        <v>126.81</v>
      </c>
    </row>
    <row r="1536">
      <c r="A1536" s="3">
        <f>IFERROR(__xludf.DUMMYFUNCTION("""COMPUTED_VALUE"""),43867.66666666667)</f>
        <v>43867.66667</v>
      </c>
      <c r="B1536" s="1">
        <f>IFERROR(__xludf.DUMMYFUNCTION("""COMPUTED_VALUE"""),127.14)</f>
        <v>127.14</v>
      </c>
    </row>
    <row r="1537">
      <c r="A1537" s="3">
        <f>IFERROR(__xludf.DUMMYFUNCTION("""COMPUTED_VALUE"""),43868.66666666667)</f>
        <v>43868.66667</v>
      </c>
      <c r="B1537" s="1">
        <f>IFERROR(__xludf.DUMMYFUNCTION("""COMPUTED_VALUE"""),126.08)</f>
        <v>126.08</v>
      </c>
    </row>
    <row r="1538">
      <c r="A1538" s="3">
        <f>IFERROR(__xludf.DUMMYFUNCTION("""COMPUTED_VALUE"""),43871.66666666667)</f>
        <v>43871.66667</v>
      </c>
      <c r="B1538" s="1">
        <f>IFERROR(__xludf.DUMMYFUNCTION("""COMPUTED_VALUE"""),126.17)</f>
        <v>126.17</v>
      </c>
    </row>
    <row r="1539">
      <c r="A1539" s="3">
        <f>IFERROR(__xludf.DUMMYFUNCTION("""COMPUTED_VALUE"""),43872.66666666667)</f>
        <v>43872.66667</v>
      </c>
      <c r="B1539" s="1">
        <f>IFERROR(__xludf.DUMMYFUNCTION("""COMPUTED_VALUE"""),124.16)</f>
        <v>124.16</v>
      </c>
    </row>
    <row r="1540">
      <c r="A1540" s="3">
        <f>IFERROR(__xludf.DUMMYFUNCTION("""COMPUTED_VALUE"""),43873.66666666667)</f>
        <v>43873.66667</v>
      </c>
      <c r="B1540" s="1">
        <f>IFERROR(__xludf.DUMMYFUNCTION("""COMPUTED_VALUE"""),123.45)</f>
        <v>123.45</v>
      </c>
    </row>
    <row r="1541">
      <c r="A1541" s="3">
        <f>IFERROR(__xludf.DUMMYFUNCTION("""COMPUTED_VALUE"""),43874.66666666667)</f>
        <v>43874.66667</v>
      </c>
      <c r="B1541" s="1">
        <f>IFERROR(__xludf.DUMMYFUNCTION("""COMPUTED_VALUE"""),124.96)</f>
        <v>124.96</v>
      </c>
    </row>
    <row r="1542">
      <c r="A1542" s="3">
        <f>IFERROR(__xludf.DUMMYFUNCTION("""COMPUTED_VALUE"""),43875.66666666667)</f>
        <v>43875.66667</v>
      </c>
      <c r="B1542" s="1">
        <f>IFERROR(__xludf.DUMMYFUNCTION("""COMPUTED_VALUE"""),126.14)</f>
        <v>126.14</v>
      </c>
    </row>
    <row r="1543">
      <c r="A1543" s="3">
        <f>IFERROR(__xludf.DUMMYFUNCTION("""COMPUTED_VALUE"""),43879.66666666667)</f>
        <v>43879.66667</v>
      </c>
      <c r="B1543" s="1">
        <f>IFERROR(__xludf.DUMMYFUNCTION("""COMPUTED_VALUE"""),124.87)</f>
        <v>124.87</v>
      </c>
    </row>
    <row r="1544">
      <c r="A1544" s="3">
        <f>IFERROR(__xludf.DUMMYFUNCTION("""COMPUTED_VALUE"""),43880.66666666667)</f>
        <v>43880.66667</v>
      </c>
      <c r="B1544" s="1">
        <f>IFERROR(__xludf.DUMMYFUNCTION("""COMPUTED_VALUE"""),125.44)</f>
        <v>125.44</v>
      </c>
    </row>
    <row r="1545">
      <c r="A1545" s="3">
        <f>IFERROR(__xludf.DUMMYFUNCTION("""COMPUTED_VALUE"""),43881.66666666667)</f>
        <v>43881.66667</v>
      </c>
      <c r="B1545" s="1">
        <f>IFERROR(__xludf.DUMMYFUNCTION("""COMPUTED_VALUE"""),126.58)</f>
        <v>126.58</v>
      </c>
    </row>
    <row r="1546">
      <c r="A1546" s="3">
        <f>IFERROR(__xludf.DUMMYFUNCTION("""COMPUTED_VALUE"""),43882.66666666667)</f>
        <v>43882.66667</v>
      </c>
      <c r="B1546" s="1">
        <f>IFERROR(__xludf.DUMMYFUNCTION("""COMPUTED_VALUE"""),126.7)</f>
        <v>126.7</v>
      </c>
    </row>
    <row r="1547">
      <c r="A1547" s="3">
        <f>IFERROR(__xludf.DUMMYFUNCTION("""COMPUTED_VALUE"""),43885.66666666667)</f>
        <v>43885.66667</v>
      </c>
      <c r="B1547" s="1">
        <f>IFERROR(__xludf.DUMMYFUNCTION("""COMPUTED_VALUE"""),123.3)</f>
        <v>123.3</v>
      </c>
    </row>
    <row r="1548">
      <c r="A1548" s="3">
        <f>IFERROR(__xludf.DUMMYFUNCTION("""COMPUTED_VALUE"""),43886.66666666667)</f>
        <v>43886.66667</v>
      </c>
      <c r="B1548" s="1">
        <f>IFERROR(__xludf.DUMMYFUNCTION("""COMPUTED_VALUE"""),121.43)</f>
        <v>121.43</v>
      </c>
    </row>
    <row r="1549">
      <c r="A1549" s="3">
        <f>IFERROR(__xludf.DUMMYFUNCTION("""COMPUTED_VALUE"""),43887.66666666667)</f>
        <v>43887.66667</v>
      </c>
      <c r="B1549" s="1">
        <f>IFERROR(__xludf.DUMMYFUNCTION("""COMPUTED_VALUE"""),120.16)</f>
        <v>120.16</v>
      </c>
    </row>
    <row r="1550">
      <c r="A1550" s="3">
        <f>IFERROR(__xludf.DUMMYFUNCTION("""COMPUTED_VALUE"""),43888.66666666667)</f>
        <v>43888.66667</v>
      </c>
      <c r="B1550" s="1">
        <f>IFERROR(__xludf.DUMMYFUNCTION("""COMPUTED_VALUE"""),113.5)</f>
        <v>113.5</v>
      </c>
    </row>
    <row r="1551">
      <c r="A1551" s="3">
        <f>IFERROR(__xludf.DUMMYFUNCTION("""COMPUTED_VALUE"""),43889.66666666667)</f>
        <v>43889.66667</v>
      </c>
      <c r="B1551" s="1">
        <f>IFERROR(__xludf.DUMMYFUNCTION("""COMPUTED_VALUE"""),113.23)</f>
        <v>113.23</v>
      </c>
    </row>
    <row r="1552">
      <c r="A1552" s="3">
        <f>IFERROR(__xludf.DUMMYFUNCTION("""COMPUTED_VALUE"""),43892.66666666667)</f>
        <v>43892.66667</v>
      </c>
      <c r="B1552" s="1">
        <f>IFERROR(__xludf.DUMMYFUNCTION("""COMPUTED_VALUE"""),119.56)</f>
        <v>119.56</v>
      </c>
    </row>
    <row r="1553">
      <c r="A1553" s="3">
        <f>IFERROR(__xludf.DUMMYFUNCTION("""COMPUTED_VALUE"""),43893.66666666667)</f>
        <v>43893.66667</v>
      </c>
      <c r="B1553" s="1">
        <f>IFERROR(__xludf.DUMMYFUNCTION("""COMPUTED_VALUE"""),118.17)</f>
        <v>118.17</v>
      </c>
    </row>
    <row r="1554">
      <c r="A1554" s="3">
        <f>IFERROR(__xludf.DUMMYFUNCTION("""COMPUTED_VALUE"""),43894.66666666667)</f>
        <v>43894.66667</v>
      </c>
      <c r="B1554" s="1">
        <f>IFERROR(__xludf.DUMMYFUNCTION("""COMPUTED_VALUE"""),124.5)</f>
        <v>124.5</v>
      </c>
    </row>
    <row r="1555">
      <c r="A1555" s="3">
        <f>IFERROR(__xludf.DUMMYFUNCTION("""COMPUTED_VALUE"""),43895.66666666667)</f>
        <v>43895.66667</v>
      </c>
      <c r="B1555" s="1">
        <f>IFERROR(__xludf.DUMMYFUNCTION("""COMPUTED_VALUE"""),121.63)</f>
        <v>121.63</v>
      </c>
    </row>
    <row r="1556">
      <c r="A1556" s="3">
        <f>IFERROR(__xludf.DUMMYFUNCTION("""COMPUTED_VALUE"""),43896.66666666667)</f>
        <v>43896.66667</v>
      </c>
      <c r="B1556" s="1">
        <f>IFERROR(__xludf.DUMMYFUNCTION("""COMPUTED_VALUE"""),121.66)</f>
        <v>121.66</v>
      </c>
    </row>
    <row r="1557">
      <c r="A1557" s="3">
        <f>IFERROR(__xludf.DUMMYFUNCTION("""COMPUTED_VALUE"""),43899.66666666667)</f>
        <v>43899.66667</v>
      </c>
      <c r="B1557" s="1">
        <f>IFERROR(__xludf.DUMMYFUNCTION("""COMPUTED_VALUE"""),116.06)</f>
        <v>116.06</v>
      </c>
    </row>
    <row r="1558">
      <c r="A1558" s="3">
        <f>IFERROR(__xludf.DUMMYFUNCTION("""COMPUTED_VALUE"""),43900.66666666667)</f>
        <v>43900.66667</v>
      </c>
      <c r="B1558" s="1">
        <f>IFERROR(__xludf.DUMMYFUNCTION("""COMPUTED_VALUE"""),120.55)</f>
        <v>120.55</v>
      </c>
    </row>
    <row r="1559">
      <c r="A1559" s="3">
        <f>IFERROR(__xludf.DUMMYFUNCTION("""COMPUTED_VALUE"""),43901.66666666667)</f>
        <v>43901.66667</v>
      </c>
      <c r="B1559" s="1">
        <f>IFERROR(__xludf.DUMMYFUNCTION("""COMPUTED_VALUE"""),111.59)</f>
        <v>111.59</v>
      </c>
    </row>
    <row r="1560">
      <c r="A1560" s="3">
        <f>IFERROR(__xludf.DUMMYFUNCTION("""COMPUTED_VALUE"""),43902.66666666667)</f>
        <v>43902.66667</v>
      </c>
      <c r="B1560" s="1">
        <f>IFERROR(__xludf.DUMMYFUNCTION("""COMPUTED_VALUE"""),101.84)</f>
        <v>101.84</v>
      </c>
    </row>
    <row r="1561">
      <c r="A1561" s="3">
        <f>IFERROR(__xludf.DUMMYFUNCTION("""COMPUTED_VALUE"""),43903.66666666667)</f>
        <v>43903.66667</v>
      </c>
      <c r="B1561" s="1">
        <f>IFERROR(__xludf.DUMMYFUNCTION("""COMPUTED_VALUE"""),114.07)</f>
        <v>114.07</v>
      </c>
    </row>
    <row r="1562">
      <c r="A1562" s="3">
        <f>IFERROR(__xludf.DUMMYFUNCTION("""COMPUTED_VALUE"""),43906.66666666667)</f>
        <v>43906.66667</v>
      </c>
      <c r="B1562" s="1">
        <f>IFERROR(__xludf.DUMMYFUNCTION("""COMPUTED_VALUE"""),108.5)</f>
        <v>108.5</v>
      </c>
    </row>
    <row r="1563">
      <c r="A1563" s="3">
        <f>IFERROR(__xludf.DUMMYFUNCTION("""COMPUTED_VALUE"""),43907.66666666667)</f>
        <v>43907.66667</v>
      </c>
      <c r="B1563" s="1">
        <f>IFERROR(__xludf.DUMMYFUNCTION("""COMPUTED_VALUE"""),118.24)</f>
        <v>118.24</v>
      </c>
    </row>
    <row r="1564">
      <c r="A1564" s="3">
        <f>IFERROR(__xludf.DUMMYFUNCTION("""COMPUTED_VALUE"""),43908.66666666667)</f>
        <v>43908.66667</v>
      </c>
      <c r="B1564" s="1">
        <f>IFERROR(__xludf.DUMMYFUNCTION("""COMPUTED_VALUE"""),117.45)</f>
        <v>117.45</v>
      </c>
    </row>
    <row r="1565">
      <c r="A1565" s="3">
        <f>IFERROR(__xludf.DUMMYFUNCTION("""COMPUTED_VALUE"""),43909.66666666667)</f>
        <v>43909.66667</v>
      </c>
      <c r="B1565" s="1">
        <f>IFERROR(__xludf.DUMMYFUNCTION("""COMPUTED_VALUE"""),110.83)</f>
        <v>110.83</v>
      </c>
    </row>
    <row r="1566">
      <c r="A1566" s="3">
        <f>IFERROR(__xludf.DUMMYFUNCTION("""COMPUTED_VALUE"""),43910.66666666667)</f>
        <v>43910.66667</v>
      </c>
      <c r="B1566" s="1">
        <f>IFERROR(__xludf.DUMMYFUNCTION("""COMPUTED_VALUE"""),102.43)</f>
        <v>102.43</v>
      </c>
    </row>
    <row r="1567">
      <c r="A1567" s="3">
        <f>IFERROR(__xludf.DUMMYFUNCTION("""COMPUTED_VALUE"""),43913.66666666667)</f>
        <v>43913.66667</v>
      </c>
      <c r="B1567" s="1">
        <f>IFERROR(__xludf.DUMMYFUNCTION("""COMPUTED_VALUE"""),97.7)</f>
        <v>97.7</v>
      </c>
    </row>
    <row r="1568">
      <c r="A1568" s="3">
        <f>IFERROR(__xludf.DUMMYFUNCTION("""COMPUTED_VALUE"""),43914.66666666667)</f>
        <v>43914.66667</v>
      </c>
      <c r="B1568" s="1">
        <f>IFERROR(__xludf.DUMMYFUNCTION("""COMPUTED_VALUE"""),103.27)</f>
        <v>103.27</v>
      </c>
    </row>
    <row r="1569">
      <c r="A1569" s="3">
        <f>IFERROR(__xludf.DUMMYFUNCTION("""COMPUTED_VALUE"""),43915.66666666667)</f>
        <v>43915.66667</v>
      </c>
      <c r="B1569" s="1">
        <f>IFERROR(__xludf.DUMMYFUNCTION("""COMPUTED_VALUE"""),100.92)</f>
        <v>100.92</v>
      </c>
    </row>
    <row r="1570">
      <c r="A1570" s="3">
        <f>IFERROR(__xludf.DUMMYFUNCTION("""COMPUTED_VALUE"""),43916.66666666667)</f>
        <v>43916.66667</v>
      </c>
      <c r="B1570" s="1">
        <f>IFERROR(__xludf.DUMMYFUNCTION("""COMPUTED_VALUE"""),107.38)</f>
        <v>107.38</v>
      </c>
    </row>
    <row r="1571">
      <c r="A1571" s="3">
        <f>IFERROR(__xludf.DUMMYFUNCTION("""COMPUTED_VALUE"""),43917.66666666667)</f>
        <v>43917.66667</v>
      </c>
      <c r="B1571" s="1">
        <f>IFERROR(__xludf.DUMMYFUNCTION("""COMPUTED_VALUE"""),110.17)</f>
        <v>110.17</v>
      </c>
    </row>
    <row r="1572">
      <c r="A1572" s="3">
        <f>IFERROR(__xludf.DUMMYFUNCTION("""COMPUTED_VALUE"""),43920.66666666667)</f>
        <v>43920.66667</v>
      </c>
      <c r="B1572" s="1">
        <f>IFERROR(__xludf.DUMMYFUNCTION("""COMPUTED_VALUE"""),115.0)</f>
        <v>115</v>
      </c>
    </row>
    <row r="1573">
      <c r="A1573" s="3">
        <f>IFERROR(__xludf.DUMMYFUNCTION("""COMPUTED_VALUE"""),43921.66666666667)</f>
        <v>43921.66667</v>
      </c>
      <c r="B1573" s="1">
        <f>IFERROR(__xludf.DUMMYFUNCTION("""COMPUTED_VALUE"""),110.0)</f>
        <v>110</v>
      </c>
    </row>
    <row r="1574">
      <c r="A1574" s="3">
        <f>IFERROR(__xludf.DUMMYFUNCTION("""COMPUTED_VALUE"""),43922.66666666667)</f>
        <v>43922.66667</v>
      </c>
      <c r="B1574" s="1">
        <f>IFERROR(__xludf.DUMMYFUNCTION("""COMPUTED_VALUE"""),109.33)</f>
        <v>109.33</v>
      </c>
    </row>
    <row r="1575">
      <c r="A1575" s="3">
        <f>IFERROR(__xludf.DUMMYFUNCTION("""COMPUTED_VALUE"""),43923.66666666667)</f>
        <v>43923.66667</v>
      </c>
      <c r="B1575" s="1">
        <f>IFERROR(__xludf.DUMMYFUNCTION("""COMPUTED_VALUE"""),114.4)</f>
        <v>114.4</v>
      </c>
    </row>
    <row r="1576">
      <c r="A1576" s="3">
        <f>IFERROR(__xludf.DUMMYFUNCTION("""COMPUTED_VALUE"""),43924.66666666667)</f>
        <v>43924.66667</v>
      </c>
      <c r="B1576" s="1">
        <f>IFERROR(__xludf.DUMMYFUNCTION("""COMPUTED_VALUE"""),115.08)</f>
        <v>115.08</v>
      </c>
    </row>
    <row r="1577">
      <c r="A1577" s="3">
        <f>IFERROR(__xludf.DUMMYFUNCTION("""COMPUTED_VALUE"""),43927.66666666667)</f>
        <v>43927.66667</v>
      </c>
      <c r="B1577" s="1">
        <f>IFERROR(__xludf.DUMMYFUNCTION("""COMPUTED_VALUE"""),117.81)</f>
        <v>117.81</v>
      </c>
    </row>
    <row r="1578">
      <c r="A1578" s="3">
        <f>IFERROR(__xludf.DUMMYFUNCTION("""COMPUTED_VALUE"""),43928.66666666667)</f>
        <v>43928.66667</v>
      </c>
      <c r="B1578" s="1">
        <f>IFERROR(__xludf.DUMMYFUNCTION("""COMPUTED_VALUE"""),112.77)</f>
        <v>112.77</v>
      </c>
    </row>
    <row r="1579">
      <c r="A1579" s="3">
        <f>IFERROR(__xludf.DUMMYFUNCTION("""COMPUTED_VALUE"""),43929.66666666667)</f>
        <v>43929.66667</v>
      </c>
      <c r="B1579" s="1">
        <f>IFERROR(__xludf.DUMMYFUNCTION("""COMPUTED_VALUE"""),115.1)</f>
        <v>115.1</v>
      </c>
    </row>
    <row r="1580">
      <c r="A1580" s="3">
        <f>IFERROR(__xludf.DUMMYFUNCTION("""COMPUTED_VALUE"""),43930.66666666667)</f>
        <v>43930.66667</v>
      </c>
      <c r="B1580" s="1">
        <f>IFERROR(__xludf.DUMMYFUNCTION("""COMPUTED_VALUE"""),114.66)</f>
        <v>114.66</v>
      </c>
    </row>
    <row r="1581">
      <c r="A1581" s="3">
        <f>IFERROR(__xludf.DUMMYFUNCTION("""COMPUTED_VALUE"""),43934.66666666667)</f>
        <v>43934.66667</v>
      </c>
      <c r="B1581" s="1">
        <f>IFERROR(__xludf.DUMMYFUNCTION("""COMPUTED_VALUE"""),115.95)</f>
        <v>115.95</v>
      </c>
    </row>
    <row r="1582">
      <c r="A1582" s="3">
        <f>IFERROR(__xludf.DUMMYFUNCTION("""COMPUTED_VALUE"""),43935.66666666667)</f>
        <v>43935.66667</v>
      </c>
      <c r="B1582" s="1">
        <f>IFERROR(__xludf.DUMMYFUNCTION("""COMPUTED_VALUE"""),120.96)</f>
        <v>120.96</v>
      </c>
    </row>
    <row r="1583">
      <c r="A1583" s="3">
        <f>IFERROR(__xludf.DUMMYFUNCTION("""COMPUTED_VALUE"""),43936.66666666667)</f>
        <v>43936.66667</v>
      </c>
      <c r="B1583" s="1">
        <f>IFERROR(__xludf.DUMMYFUNCTION("""COMPUTED_VALUE"""),121.22)</f>
        <v>121.22</v>
      </c>
    </row>
    <row r="1584">
      <c r="A1584" s="3">
        <f>IFERROR(__xludf.DUMMYFUNCTION("""COMPUTED_VALUE"""),43937.66666666667)</f>
        <v>43937.66667</v>
      </c>
      <c r="B1584" s="1">
        <f>IFERROR(__xludf.DUMMYFUNCTION("""COMPUTED_VALUE"""),121.5)</f>
        <v>121.5</v>
      </c>
    </row>
    <row r="1585">
      <c r="A1585" s="3">
        <f>IFERROR(__xludf.DUMMYFUNCTION("""COMPUTED_VALUE"""),43938.66666666667)</f>
        <v>43938.66667</v>
      </c>
      <c r="B1585" s="1">
        <f>IFERROR(__xludf.DUMMYFUNCTION("""COMPUTED_VALUE"""),124.69)</f>
        <v>124.69</v>
      </c>
    </row>
    <row r="1586">
      <c r="A1586" s="3">
        <f>IFERROR(__xludf.DUMMYFUNCTION("""COMPUTED_VALUE"""),43941.66666666667)</f>
        <v>43941.66667</v>
      </c>
      <c r="B1586" s="1">
        <f>IFERROR(__xludf.DUMMYFUNCTION("""COMPUTED_VALUE"""),120.6)</f>
        <v>120.6</v>
      </c>
    </row>
    <row r="1587">
      <c r="A1587" s="3">
        <f>IFERROR(__xludf.DUMMYFUNCTION("""COMPUTED_VALUE"""),43942.66666666667)</f>
        <v>43942.66667</v>
      </c>
      <c r="B1587" s="1">
        <f>IFERROR(__xludf.DUMMYFUNCTION("""COMPUTED_VALUE"""),119.68)</f>
        <v>119.68</v>
      </c>
    </row>
    <row r="1588">
      <c r="A1588" s="3">
        <f>IFERROR(__xludf.DUMMYFUNCTION("""COMPUTED_VALUE"""),43943.66666666667)</f>
        <v>43943.66667</v>
      </c>
      <c r="B1588" s="1">
        <f>IFERROR(__xludf.DUMMYFUNCTION("""COMPUTED_VALUE"""),119.4)</f>
        <v>119.4</v>
      </c>
    </row>
    <row r="1589">
      <c r="A1589" s="3">
        <f>IFERROR(__xludf.DUMMYFUNCTION("""COMPUTED_VALUE"""),43944.66666666667)</f>
        <v>43944.66667</v>
      </c>
      <c r="B1589" s="1">
        <f>IFERROR(__xludf.DUMMYFUNCTION("""COMPUTED_VALUE"""),119.4)</f>
        <v>119.4</v>
      </c>
    </row>
    <row r="1590">
      <c r="A1590" s="3">
        <f>IFERROR(__xludf.DUMMYFUNCTION("""COMPUTED_VALUE"""),43945.66666666667)</f>
        <v>43945.66667</v>
      </c>
      <c r="B1590" s="1">
        <f>IFERROR(__xludf.DUMMYFUNCTION("""COMPUTED_VALUE"""),118.78)</f>
        <v>118.78</v>
      </c>
    </row>
    <row r="1591">
      <c r="A1591" s="3">
        <f>IFERROR(__xludf.DUMMYFUNCTION("""COMPUTED_VALUE"""),43948.66666666667)</f>
        <v>43948.66667</v>
      </c>
      <c r="B1591" s="1">
        <f>IFERROR(__xludf.DUMMYFUNCTION("""COMPUTED_VALUE"""),117.45)</f>
        <v>117.45</v>
      </c>
    </row>
    <row r="1592">
      <c r="A1592" s="3">
        <f>IFERROR(__xludf.DUMMYFUNCTION("""COMPUTED_VALUE"""),43949.66666666667)</f>
        <v>43949.66667</v>
      </c>
      <c r="B1592" s="1">
        <f>IFERROR(__xludf.DUMMYFUNCTION("""COMPUTED_VALUE"""),116.89)</f>
        <v>116.89</v>
      </c>
    </row>
    <row r="1593">
      <c r="A1593" s="3">
        <f>IFERROR(__xludf.DUMMYFUNCTION("""COMPUTED_VALUE"""),43950.66666666667)</f>
        <v>43950.66667</v>
      </c>
      <c r="B1593" s="1">
        <f>IFERROR(__xludf.DUMMYFUNCTION("""COMPUTED_VALUE"""),117.08)</f>
        <v>117.08</v>
      </c>
    </row>
    <row r="1594">
      <c r="A1594" s="3">
        <f>IFERROR(__xludf.DUMMYFUNCTION("""COMPUTED_VALUE"""),43951.66666666667)</f>
        <v>43951.66667</v>
      </c>
      <c r="B1594" s="1">
        <f>IFERROR(__xludf.DUMMYFUNCTION("""COMPUTED_VALUE"""),117.87)</f>
        <v>117.87</v>
      </c>
    </row>
    <row r="1595">
      <c r="A1595" s="3">
        <f>IFERROR(__xludf.DUMMYFUNCTION("""COMPUTED_VALUE"""),43952.66666666667)</f>
        <v>43952.66667</v>
      </c>
      <c r="B1595" s="1">
        <f>IFERROR(__xludf.DUMMYFUNCTION("""COMPUTED_VALUE"""),116.82)</f>
        <v>116.82</v>
      </c>
    </row>
    <row r="1596">
      <c r="A1596" s="3">
        <f>IFERROR(__xludf.DUMMYFUNCTION("""COMPUTED_VALUE"""),43955.66666666667)</f>
        <v>43955.66667</v>
      </c>
      <c r="B1596" s="1">
        <f>IFERROR(__xludf.DUMMYFUNCTION("""COMPUTED_VALUE"""),115.77)</f>
        <v>115.77</v>
      </c>
    </row>
    <row r="1597">
      <c r="A1597" s="3">
        <f>IFERROR(__xludf.DUMMYFUNCTION("""COMPUTED_VALUE"""),43956.66666666667)</f>
        <v>43956.66667</v>
      </c>
      <c r="B1597" s="1">
        <f>IFERROR(__xludf.DUMMYFUNCTION("""COMPUTED_VALUE"""),116.01)</f>
        <v>116.01</v>
      </c>
    </row>
    <row r="1598">
      <c r="A1598" s="3">
        <f>IFERROR(__xludf.DUMMYFUNCTION("""COMPUTED_VALUE"""),43957.66666666667)</f>
        <v>43957.66667</v>
      </c>
      <c r="B1598" s="1">
        <f>IFERROR(__xludf.DUMMYFUNCTION("""COMPUTED_VALUE"""),113.1)</f>
        <v>113.1</v>
      </c>
    </row>
    <row r="1599">
      <c r="A1599" s="3">
        <f>IFERROR(__xludf.DUMMYFUNCTION("""COMPUTED_VALUE"""),43958.66666666667)</f>
        <v>43958.66667</v>
      </c>
      <c r="B1599" s="1">
        <f>IFERROR(__xludf.DUMMYFUNCTION("""COMPUTED_VALUE"""),112.17)</f>
        <v>112.17</v>
      </c>
    </row>
    <row r="1600">
      <c r="A1600" s="3">
        <f>IFERROR(__xludf.DUMMYFUNCTION("""COMPUTED_VALUE"""),43959.66666666667)</f>
        <v>43959.66667</v>
      </c>
      <c r="B1600" s="1">
        <f>IFERROR(__xludf.DUMMYFUNCTION("""COMPUTED_VALUE"""),115.95)</f>
        <v>115.95</v>
      </c>
    </row>
    <row r="1601">
      <c r="A1601" s="3">
        <f>IFERROR(__xludf.DUMMYFUNCTION("""COMPUTED_VALUE"""),43962.66666666667)</f>
        <v>43962.66667</v>
      </c>
      <c r="B1601" s="1">
        <f>IFERROR(__xludf.DUMMYFUNCTION("""COMPUTED_VALUE"""),115.31)</f>
        <v>115.31</v>
      </c>
    </row>
    <row r="1602">
      <c r="A1602" s="3">
        <f>IFERROR(__xludf.DUMMYFUNCTION("""COMPUTED_VALUE"""),43963.66666666667)</f>
        <v>43963.66667</v>
      </c>
      <c r="B1602" s="1">
        <f>IFERROR(__xludf.DUMMYFUNCTION("""COMPUTED_VALUE"""),114.55)</f>
        <v>114.55</v>
      </c>
    </row>
    <row r="1603">
      <c r="A1603" s="3">
        <f>IFERROR(__xludf.DUMMYFUNCTION("""COMPUTED_VALUE"""),43964.66666666667)</f>
        <v>43964.66667</v>
      </c>
      <c r="B1603" s="1">
        <f>IFERROR(__xludf.DUMMYFUNCTION("""COMPUTED_VALUE"""),113.92)</f>
        <v>113.92</v>
      </c>
    </row>
    <row r="1604">
      <c r="A1604" s="3">
        <f>IFERROR(__xludf.DUMMYFUNCTION("""COMPUTED_VALUE"""),43965.66666666667)</f>
        <v>43965.66667</v>
      </c>
      <c r="B1604" s="1">
        <f>IFERROR(__xludf.DUMMYFUNCTION("""COMPUTED_VALUE"""),113.81)</f>
        <v>113.81</v>
      </c>
    </row>
    <row r="1605">
      <c r="A1605" s="3">
        <f>IFERROR(__xludf.DUMMYFUNCTION("""COMPUTED_VALUE"""),43966.66666666667)</f>
        <v>43966.66667</v>
      </c>
      <c r="B1605" s="1">
        <f>IFERROR(__xludf.DUMMYFUNCTION("""COMPUTED_VALUE"""),114.61)</f>
        <v>114.61</v>
      </c>
    </row>
    <row r="1606">
      <c r="A1606" s="3">
        <f>IFERROR(__xludf.DUMMYFUNCTION("""COMPUTED_VALUE"""),43969.66666666667)</f>
        <v>43969.66667</v>
      </c>
      <c r="B1606" s="1">
        <f>IFERROR(__xludf.DUMMYFUNCTION("""COMPUTED_VALUE"""),116.21)</f>
        <v>116.21</v>
      </c>
    </row>
    <row r="1607">
      <c r="A1607" s="3">
        <f>IFERROR(__xludf.DUMMYFUNCTION("""COMPUTED_VALUE"""),43970.66666666667)</f>
        <v>43970.66667</v>
      </c>
      <c r="B1607" s="1">
        <f>IFERROR(__xludf.DUMMYFUNCTION("""COMPUTED_VALUE"""),112.44)</f>
        <v>112.44</v>
      </c>
    </row>
    <row r="1608">
      <c r="A1608" s="3">
        <f>IFERROR(__xludf.DUMMYFUNCTION("""COMPUTED_VALUE"""),43971.66666666667)</f>
        <v>43971.66667</v>
      </c>
      <c r="B1608" s="1">
        <f>IFERROR(__xludf.DUMMYFUNCTION("""COMPUTED_VALUE"""),113.28)</f>
        <v>113.28</v>
      </c>
    </row>
    <row r="1609">
      <c r="A1609" s="3">
        <f>IFERROR(__xludf.DUMMYFUNCTION("""COMPUTED_VALUE"""),43972.66666666667)</f>
        <v>43972.66667</v>
      </c>
      <c r="B1609" s="1">
        <f>IFERROR(__xludf.DUMMYFUNCTION("""COMPUTED_VALUE"""),111.62)</f>
        <v>111.62</v>
      </c>
    </row>
    <row r="1610">
      <c r="A1610" s="3">
        <f>IFERROR(__xludf.DUMMYFUNCTION("""COMPUTED_VALUE"""),43973.66666666667)</f>
        <v>43973.66667</v>
      </c>
      <c r="B1610" s="1">
        <f>IFERROR(__xludf.DUMMYFUNCTION("""COMPUTED_VALUE"""),112.6)</f>
        <v>112.6</v>
      </c>
    </row>
    <row r="1611">
      <c r="A1611" s="3">
        <f>IFERROR(__xludf.DUMMYFUNCTION("""COMPUTED_VALUE"""),43977.66666666667)</f>
        <v>43977.66667</v>
      </c>
      <c r="B1611" s="1">
        <f>IFERROR(__xludf.DUMMYFUNCTION("""COMPUTED_VALUE"""),112.03)</f>
        <v>112.03</v>
      </c>
    </row>
    <row r="1612">
      <c r="A1612" s="3">
        <f>IFERROR(__xludf.DUMMYFUNCTION("""COMPUTED_VALUE"""),43978.66666666667)</f>
        <v>43978.66667</v>
      </c>
      <c r="B1612" s="1">
        <f>IFERROR(__xludf.DUMMYFUNCTION("""COMPUTED_VALUE"""),113.89)</f>
        <v>113.89</v>
      </c>
    </row>
    <row r="1613">
      <c r="A1613" s="3">
        <f>IFERROR(__xludf.DUMMYFUNCTION("""COMPUTED_VALUE"""),43979.66666666667)</f>
        <v>43979.66667</v>
      </c>
      <c r="B1613" s="1">
        <f>IFERROR(__xludf.DUMMYFUNCTION("""COMPUTED_VALUE"""),116.06)</f>
        <v>116.06</v>
      </c>
    </row>
    <row r="1614">
      <c r="A1614" s="3">
        <f>IFERROR(__xludf.DUMMYFUNCTION("""COMPUTED_VALUE"""),43980.66666666667)</f>
        <v>43980.66667</v>
      </c>
      <c r="B1614" s="1">
        <f>IFERROR(__xludf.DUMMYFUNCTION("""COMPUTED_VALUE"""),115.92)</f>
        <v>115.92</v>
      </c>
    </row>
    <row r="1615">
      <c r="A1615" s="3">
        <f>IFERROR(__xludf.DUMMYFUNCTION("""COMPUTED_VALUE"""),43983.66666666667)</f>
        <v>43983.66667</v>
      </c>
      <c r="B1615" s="1">
        <f>IFERROR(__xludf.DUMMYFUNCTION("""COMPUTED_VALUE"""),117.25)</f>
        <v>117.25</v>
      </c>
    </row>
    <row r="1616">
      <c r="A1616" s="3">
        <f>IFERROR(__xludf.DUMMYFUNCTION("""COMPUTED_VALUE"""),43984.66666666667)</f>
        <v>43984.66667</v>
      </c>
      <c r="B1616" s="1">
        <f>IFERROR(__xludf.DUMMYFUNCTION("""COMPUTED_VALUE"""),118.06)</f>
        <v>118.06</v>
      </c>
    </row>
    <row r="1617">
      <c r="A1617" s="3">
        <f>IFERROR(__xludf.DUMMYFUNCTION("""COMPUTED_VALUE"""),43985.66666666667)</f>
        <v>43985.66667</v>
      </c>
      <c r="B1617" s="1">
        <f>IFERROR(__xludf.DUMMYFUNCTION("""COMPUTED_VALUE"""),118.53)</f>
        <v>118.53</v>
      </c>
    </row>
    <row r="1618">
      <c r="A1618" s="3">
        <f>IFERROR(__xludf.DUMMYFUNCTION("""COMPUTED_VALUE"""),43986.66666666667)</f>
        <v>43986.66667</v>
      </c>
      <c r="B1618" s="1">
        <f>IFERROR(__xludf.DUMMYFUNCTION("""COMPUTED_VALUE"""),116.05)</f>
        <v>116.05</v>
      </c>
    </row>
    <row r="1619">
      <c r="A1619" s="3">
        <f>IFERROR(__xludf.DUMMYFUNCTION("""COMPUTED_VALUE"""),43987.66666666667)</f>
        <v>43987.66667</v>
      </c>
      <c r="B1619" s="1">
        <f>IFERROR(__xludf.DUMMYFUNCTION("""COMPUTED_VALUE"""),118.33)</f>
        <v>118.33</v>
      </c>
    </row>
    <row r="1620">
      <c r="A1620" s="3">
        <f>IFERROR(__xludf.DUMMYFUNCTION("""COMPUTED_VALUE"""),43990.66666666667)</f>
        <v>43990.66667</v>
      </c>
      <c r="B1620" s="1">
        <f>IFERROR(__xludf.DUMMYFUNCTION("""COMPUTED_VALUE"""),119.05)</f>
        <v>119.05</v>
      </c>
    </row>
    <row r="1621">
      <c r="A1621" s="3">
        <f>IFERROR(__xludf.DUMMYFUNCTION("""COMPUTED_VALUE"""),43991.66666666667)</f>
        <v>43991.66667</v>
      </c>
      <c r="B1621" s="1">
        <f>IFERROR(__xludf.DUMMYFUNCTION("""COMPUTED_VALUE"""),118.34)</f>
        <v>118.34</v>
      </c>
    </row>
    <row r="1622">
      <c r="A1622" s="3">
        <f>IFERROR(__xludf.DUMMYFUNCTION("""COMPUTED_VALUE"""),43992.66666666667)</f>
        <v>43992.66667</v>
      </c>
      <c r="B1622" s="1">
        <f>IFERROR(__xludf.DUMMYFUNCTION("""COMPUTED_VALUE"""),119.23)</f>
        <v>119.23</v>
      </c>
    </row>
    <row r="1623">
      <c r="A1623" s="3">
        <f>IFERROR(__xludf.DUMMYFUNCTION("""COMPUTED_VALUE"""),43993.66666666667)</f>
        <v>43993.66667</v>
      </c>
      <c r="B1623" s="1">
        <f>IFERROR(__xludf.DUMMYFUNCTION("""COMPUTED_VALUE"""),116.26)</f>
        <v>116.26</v>
      </c>
    </row>
    <row r="1624">
      <c r="A1624" s="3">
        <f>IFERROR(__xludf.DUMMYFUNCTION("""COMPUTED_VALUE"""),43994.66666666667)</f>
        <v>43994.66667</v>
      </c>
      <c r="B1624" s="1">
        <f>IFERROR(__xludf.DUMMYFUNCTION("""COMPUTED_VALUE"""),115.62)</f>
        <v>115.62</v>
      </c>
    </row>
    <row r="1625">
      <c r="A1625" s="3">
        <f>IFERROR(__xludf.DUMMYFUNCTION("""COMPUTED_VALUE"""),43997.66666666667)</f>
        <v>43997.66667</v>
      </c>
      <c r="B1625" s="1">
        <f>IFERROR(__xludf.DUMMYFUNCTION("""COMPUTED_VALUE"""),116.69)</f>
        <v>116.69</v>
      </c>
    </row>
    <row r="1626">
      <c r="A1626" s="3">
        <f>IFERROR(__xludf.DUMMYFUNCTION("""COMPUTED_VALUE"""),43998.66666666667)</f>
        <v>43998.66667</v>
      </c>
      <c r="B1626" s="1">
        <f>IFERROR(__xludf.DUMMYFUNCTION("""COMPUTED_VALUE"""),118.13)</f>
        <v>118.13</v>
      </c>
    </row>
    <row r="1627">
      <c r="A1627" s="3">
        <f>IFERROR(__xludf.DUMMYFUNCTION("""COMPUTED_VALUE"""),43999.66666666667)</f>
        <v>43999.66667</v>
      </c>
      <c r="B1627" s="1">
        <f>IFERROR(__xludf.DUMMYFUNCTION("""COMPUTED_VALUE"""),117.93)</f>
        <v>117.93</v>
      </c>
    </row>
    <row r="1628">
      <c r="A1628" s="3">
        <f>IFERROR(__xludf.DUMMYFUNCTION("""COMPUTED_VALUE"""),44000.66666666667)</f>
        <v>44000.66667</v>
      </c>
      <c r="B1628" s="1">
        <f>IFERROR(__xludf.DUMMYFUNCTION("""COMPUTED_VALUE"""),119.28)</f>
        <v>119.28</v>
      </c>
    </row>
    <row r="1629">
      <c r="A1629" s="3">
        <f>IFERROR(__xludf.DUMMYFUNCTION("""COMPUTED_VALUE"""),44001.66666666667)</f>
        <v>44001.66667</v>
      </c>
      <c r="B1629" s="1">
        <f>IFERROR(__xludf.DUMMYFUNCTION("""COMPUTED_VALUE"""),118.92)</f>
        <v>118.92</v>
      </c>
    </row>
    <row r="1630">
      <c r="A1630" s="3">
        <f>IFERROR(__xludf.DUMMYFUNCTION("""COMPUTED_VALUE"""),44004.66666666667)</f>
        <v>44004.66667</v>
      </c>
      <c r="B1630" s="1">
        <f>IFERROR(__xludf.DUMMYFUNCTION("""COMPUTED_VALUE"""),117.75)</f>
        <v>117.75</v>
      </c>
    </row>
    <row r="1631">
      <c r="A1631" s="3">
        <f>IFERROR(__xludf.DUMMYFUNCTION("""COMPUTED_VALUE"""),44005.66666666667)</f>
        <v>44005.66667</v>
      </c>
      <c r="B1631" s="1">
        <f>IFERROR(__xludf.DUMMYFUNCTION("""COMPUTED_VALUE"""),117.73)</f>
        <v>117.73</v>
      </c>
    </row>
    <row r="1632">
      <c r="A1632" s="3">
        <f>IFERROR(__xludf.DUMMYFUNCTION("""COMPUTED_VALUE"""),44006.66666666667)</f>
        <v>44006.66667</v>
      </c>
      <c r="B1632" s="1">
        <f>IFERROR(__xludf.DUMMYFUNCTION("""COMPUTED_VALUE"""),116.42)</f>
        <v>116.42</v>
      </c>
    </row>
    <row r="1633">
      <c r="A1633" s="3">
        <f>IFERROR(__xludf.DUMMYFUNCTION("""COMPUTED_VALUE"""),44007.66666666667)</f>
        <v>44007.66667</v>
      </c>
      <c r="B1633" s="1">
        <f>IFERROR(__xludf.DUMMYFUNCTION("""COMPUTED_VALUE"""),117.89)</f>
        <v>117.89</v>
      </c>
    </row>
    <row r="1634">
      <c r="A1634" s="3">
        <f>IFERROR(__xludf.DUMMYFUNCTION("""COMPUTED_VALUE"""),44008.66666666667)</f>
        <v>44008.66667</v>
      </c>
      <c r="B1634" s="1">
        <f>IFERROR(__xludf.DUMMYFUNCTION("""COMPUTED_VALUE"""),115.23)</f>
        <v>115.23</v>
      </c>
    </row>
    <row r="1635">
      <c r="A1635" s="3">
        <f>IFERROR(__xludf.DUMMYFUNCTION("""COMPUTED_VALUE"""),44011.66666666667)</f>
        <v>44011.66667</v>
      </c>
      <c r="B1635" s="1">
        <f>IFERROR(__xludf.DUMMYFUNCTION("""COMPUTED_VALUE"""),117.66)</f>
        <v>117.66</v>
      </c>
    </row>
    <row r="1636">
      <c r="A1636" s="3">
        <f>IFERROR(__xludf.DUMMYFUNCTION("""COMPUTED_VALUE"""),44012.66666666667)</f>
        <v>44012.66667</v>
      </c>
      <c r="B1636" s="1">
        <f>IFERROR(__xludf.DUMMYFUNCTION("""COMPUTED_VALUE"""),119.57)</f>
        <v>119.57</v>
      </c>
    </row>
    <row r="1637">
      <c r="A1637" s="3">
        <f>IFERROR(__xludf.DUMMYFUNCTION("""COMPUTED_VALUE"""),44013.66666666667)</f>
        <v>44013.66667</v>
      </c>
      <c r="B1637" s="1">
        <f>IFERROR(__xludf.DUMMYFUNCTION("""COMPUTED_VALUE"""),119.98)</f>
        <v>119.98</v>
      </c>
    </row>
    <row r="1638">
      <c r="A1638" s="3">
        <f>IFERROR(__xludf.DUMMYFUNCTION("""COMPUTED_VALUE"""),44014.66666666667)</f>
        <v>44014.66667</v>
      </c>
      <c r="B1638" s="1">
        <f>IFERROR(__xludf.DUMMYFUNCTION("""COMPUTED_VALUE"""),120.88)</f>
        <v>120.88</v>
      </c>
    </row>
    <row r="1639">
      <c r="A1639" s="3">
        <f>IFERROR(__xludf.DUMMYFUNCTION("""COMPUTED_VALUE"""),44018.66666666667)</f>
        <v>44018.66667</v>
      </c>
      <c r="B1639" s="1">
        <f>IFERROR(__xludf.DUMMYFUNCTION("""COMPUTED_VALUE"""),121.63)</f>
        <v>121.63</v>
      </c>
    </row>
    <row r="1640">
      <c r="A1640" s="3">
        <f>IFERROR(__xludf.DUMMYFUNCTION("""COMPUTED_VALUE"""),44019.66666666667)</f>
        <v>44019.66667</v>
      </c>
      <c r="B1640" s="1">
        <f>IFERROR(__xludf.DUMMYFUNCTION("""COMPUTED_VALUE"""),122.22)</f>
        <v>122.22</v>
      </c>
    </row>
    <row r="1641">
      <c r="A1641" s="3">
        <f>IFERROR(__xludf.DUMMYFUNCTION("""COMPUTED_VALUE"""),44020.66666666667)</f>
        <v>44020.66667</v>
      </c>
      <c r="B1641" s="1">
        <f>IFERROR(__xludf.DUMMYFUNCTION("""COMPUTED_VALUE"""),122.89)</f>
        <v>122.89</v>
      </c>
    </row>
    <row r="1642">
      <c r="A1642" s="3">
        <f>IFERROR(__xludf.DUMMYFUNCTION("""COMPUTED_VALUE"""),44021.66666666667)</f>
        <v>44021.66667</v>
      </c>
      <c r="B1642" s="1">
        <f>IFERROR(__xludf.DUMMYFUNCTION("""COMPUTED_VALUE"""),122.48)</f>
        <v>122.48</v>
      </c>
    </row>
    <row r="1643">
      <c r="A1643" s="3">
        <f>IFERROR(__xludf.DUMMYFUNCTION("""COMPUTED_VALUE"""),44022.66666666667)</f>
        <v>44022.66667</v>
      </c>
      <c r="B1643" s="1">
        <f>IFERROR(__xludf.DUMMYFUNCTION("""COMPUTED_VALUE"""),123.89)</f>
        <v>123.89</v>
      </c>
    </row>
    <row r="1644">
      <c r="A1644" s="3">
        <f>IFERROR(__xludf.DUMMYFUNCTION("""COMPUTED_VALUE"""),44025.66666666667)</f>
        <v>44025.66667</v>
      </c>
      <c r="B1644" s="1">
        <f>IFERROR(__xludf.DUMMYFUNCTION("""COMPUTED_VALUE"""),124.05)</f>
        <v>124.05</v>
      </c>
    </row>
    <row r="1645">
      <c r="A1645" s="3">
        <f>IFERROR(__xludf.DUMMYFUNCTION("""COMPUTED_VALUE"""),44026.66666666667)</f>
        <v>44026.66667</v>
      </c>
      <c r="B1645" s="1">
        <f>IFERROR(__xludf.DUMMYFUNCTION("""COMPUTED_VALUE"""),125.09)</f>
        <v>125.09</v>
      </c>
    </row>
    <row r="1646">
      <c r="A1646" s="3">
        <f>IFERROR(__xludf.DUMMYFUNCTION("""COMPUTED_VALUE"""),44027.66666666667)</f>
        <v>44027.66667</v>
      </c>
      <c r="B1646" s="1">
        <f>IFERROR(__xludf.DUMMYFUNCTION("""COMPUTED_VALUE"""),124.5)</f>
        <v>124.5</v>
      </c>
    </row>
    <row r="1647">
      <c r="A1647" s="3">
        <f>IFERROR(__xludf.DUMMYFUNCTION("""COMPUTED_VALUE"""),44028.66666666667)</f>
        <v>44028.66667</v>
      </c>
      <c r="B1647" s="1">
        <f>IFERROR(__xludf.DUMMYFUNCTION("""COMPUTED_VALUE"""),124.76)</f>
        <v>124.76</v>
      </c>
    </row>
    <row r="1648">
      <c r="A1648" s="3">
        <f>IFERROR(__xludf.DUMMYFUNCTION("""COMPUTED_VALUE"""),44029.66666666667)</f>
        <v>44029.66667</v>
      </c>
      <c r="B1648" s="1">
        <f>IFERROR(__xludf.DUMMYFUNCTION("""COMPUTED_VALUE"""),125.63)</f>
        <v>125.63</v>
      </c>
    </row>
    <row r="1649">
      <c r="A1649" s="3">
        <f>IFERROR(__xludf.DUMMYFUNCTION("""COMPUTED_VALUE"""),44032.66666666667)</f>
        <v>44032.66667</v>
      </c>
      <c r="B1649" s="1">
        <f>IFERROR(__xludf.DUMMYFUNCTION("""COMPUTED_VALUE"""),125.24)</f>
        <v>125.24</v>
      </c>
    </row>
    <row r="1650">
      <c r="A1650" s="3">
        <f>IFERROR(__xludf.DUMMYFUNCTION("""COMPUTED_VALUE"""),44033.66666666667)</f>
        <v>44033.66667</v>
      </c>
      <c r="B1650" s="1">
        <f>IFERROR(__xludf.DUMMYFUNCTION("""COMPUTED_VALUE"""),125.07)</f>
        <v>125.07</v>
      </c>
    </row>
    <row r="1651">
      <c r="A1651" s="3">
        <f>IFERROR(__xludf.DUMMYFUNCTION("""COMPUTED_VALUE"""),44034.66666666667)</f>
        <v>44034.66667</v>
      </c>
      <c r="B1651" s="1">
        <f>IFERROR(__xludf.DUMMYFUNCTION("""COMPUTED_VALUE"""),126.14)</f>
        <v>126.14</v>
      </c>
    </row>
    <row r="1652">
      <c r="A1652" s="3">
        <f>IFERROR(__xludf.DUMMYFUNCTION("""COMPUTED_VALUE"""),44035.66666666667)</f>
        <v>44035.66667</v>
      </c>
      <c r="B1652" s="1">
        <f>IFERROR(__xludf.DUMMYFUNCTION("""COMPUTED_VALUE"""),126.16)</f>
        <v>126.16</v>
      </c>
    </row>
    <row r="1653">
      <c r="A1653" s="3">
        <f>IFERROR(__xludf.DUMMYFUNCTION("""COMPUTED_VALUE"""),44036.66666666667)</f>
        <v>44036.66667</v>
      </c>
      <c r="B1653" s="1">
        <f>IFERROR(__xludf.DUMMYFUNCTION("""COMPUTED_VALUE"""),125.96)</f>
        <v>125.96</v>
      </c>
    </row>
    <row r="1654">
      <c r="A1654" s="3">
        <f>IFERROR(__xludf.DUMMYFUNCTION("""COMPUTED_VALUE"""),44039.66666666667)</f>
        <v>44039.66667</v>
      </c>
      <c r="B1654" s="1">
        <f>IFERROR(__xludf.DUMMYFUNCTION("""COMPUTED_VALUE"""),126.32)</f>
        <v>126.32</v>
      </c>
    </row>
    <row r="1655">
      <c r="A1655" s="3">
        <f>IFERROR(__xludf.DUMMYFUNCTION("""COMPUTED_VALUE"""),44040.66666666667)</f>
        <v>44040.66667</v>
      </c>
      <c r="B1655" s="1">
        <f>IFERROR(__xludf.DUMMYFUNCTION("""COMPUTED_VALUE"""),127.88)</f>
        <v>127.88</v>
      </c>
    </row>
    <row r="1656">
      <c r="A1656" s="3">
        <f>IFERROR(__xludf.DUMMYFUNCTION("""COMPUTED_VALUE"""),44041.66666666667)</f>
        <v>44041.66667</v>
      </c>
      <c r="B1656" s="1">
        <f>IFERROR(__xludf.DUMMYFUNCTION("""COMPUTED_VALUE"""),128.31)</f>
        <v>128.31</v>
      </c>
    </row>
    <row r="1657">
      <c r="A1657" s="3">
        <f>IFERROR(__xludf.DUMMYFUNCTION("""COMPUTED_VALUE"""),44042.66666666667)</f>
        <v>44042.66667</v>
      </c>
      <c r="B1657" s="1">
        <f>IFERROR(__xludf.DUMMYFUNCTION("""COMPUTED_VALUE"""),131.42)</f>
        <v>131.42</v>
      </c>
    </row>
    <row r="1658">
      <c r="A1658" s="3">
        <f>IFERROR(__xludf.DUMMYFUNCTION("""COMPUTED_VALUE"""),44043.66666666667)</f>
        <v>44043.66667</v>
      </c>
      <c r="B1658" s="1">
        <f>IFERROR(__xludf.DUMMYFUNCTION("""COMPUTED_VALUE"""),131.12)</f>
        <v>131.12</v>
      </c>
    </row>
    <row r="1659">
      <c r="A1659" s="3">
        <f>IFERROR(__xludf.DUMMYFUNCTION("""COMPUTED_VALUE"""),44046.66666666667)</f>
        <v>44046.66667</v>
      </c>
      <c r="B1659" s="1">
        <f>IFERROR(__xludf.DUMMYFUNCTION("""COMPUTED_VALUE"""),131.29)</f>
        <v>131.29</v>
      </c>
    </row>
    <row r="1660">
      <c r="A1660" s="3">
        <f>IFERROR(__xludf.DUMMYFUNCTION("""COMPUTED_VALUE"""),44047.66666666667)</f>
        <v>44047.66667</v>
      </c>
      <c r="B1660" s="1">
        <f>IFERROR(__xludf.DUMMYFUNCTION("""COMPUTED_VALUE"""),133.79)</f>
        <v>133.79</v>
      </c>
    </row>
    <row r="1661">
      <c r="A1661" s="3">
        <f>IFERROR(__xludf.DUMMYFUNCTION("""COMPUTED_VALUE"""),44048.66666666667)</f>
        <v>44048.66667</v>
      </c>
      <c r="B1661" s="1">
        <f>IFERROR(__xludf.DUMMYFUNCTION("""COMPUTED_VALUE"""),133.44)</f>
        <v>133.44</v>
      </c>
    </row>
    <row r="1662">
      <c r="A1662" s="3">
        <f>IFERROR(__xludf.DUMMYFUNCTION("""COMPUTED_VALUE"""),44049.66666666667)</f>
        <v>44049.66667</v>
      </c>
      <c r="B1662" s="1">
        <f>IFERROR(__xludf.DUMMYFUNCTION("""COMPUTED_VALUE"""),132.71)</f>
        <v>132.71</v>
      </c>
    </row>
    <row r="1663">
      <c r="A1663" s="3">
        <f>IFERROR(__xludf.DUMMYFUNCTION("""COMPUTED_VALUE"""),44050.66666666667)</f>
        <v>44050.66667</v>
      </c>
      <c r="B1663" s="1">
        <f>IFERROR(__xludf.DUMMYFUNCTION("""COMPUTED_VALUE"""),133.55)</f>
        <v>133.55</v>
      </c>
    </row>
    <row r="1664">
      <c r="A1664" s="3">
        <f>IFERROR(__xludf.DUMMYFUNCTION("""COMPUTED_VALUE"""),44053.66666666667)</f>
        <v>44053.66667</v>
      </c>
      <c r="B1664" s="1">
        <f>IFERROR(__xludf.DUMMYFUNCTION("""COMPUTED_VALUE"""),134.1)</f>
        <v>134.1</v>
      </c>
    </row>
    <row r="1665">
      <c r="A1665" s="3">
        <f>IFERROR(__xludf.DUMMYFUNCTION("""COMPUTED_VALUE"""),44054.66666666667)</f>
        <v>44054.66667</v>
      </c>
      <c r="B1665" s="1">
        <f>IFERROR(__xludf.DUMMYFUNCTION("""COMPUTED_VALUE"""),133.23)</f>
        <v>133.23</v>
      </c>
    </row>
    <row r="1666">
      <c r="A1666" s="3">
        <f>IFERROR(__xludf.DUMMYFUNCTION("""COMPUTED_VALUE"""),44055.66666666667)</f>
        <v>44055.66667</v>
      </c>
      <c r="B1666" s="1">
        <f>IFERROR(__xludf.DUMMYFUNCTION("""COMPUTED_VALUE"""),135.46)</f>
        <v>135.46</v>
      </c>
    </row>
    <row r="1667">
      <c r="A1667" s="3">
        <f>IFERROR(__xludf.DUMMYFUNCTION("""COMPUTED_VALUE"""),44056.66666666667)</f>
        <v>44056.66667</v>
      </c>
      <c r="B1667" s="1">
        <f>IFERROR(__xludf.DUMMYFUNCTION("""COMPUTED_VALUE"""),135.78)</f>
        <v>135.78</v>
      </c>
    </row>
    <row r="1668">
      <c r="A1668" s="3">
        <f>IFERROR(__xludf.DUMMYFUNCTION("""COMPUTED_VALUE"""),44057.66666666667)</f>
        <v>44057.66667</v>
      </c>
      <c r="B1668" s="1">
        <f>IFERROR(__xludf.DUMMYFUNCTION("""COMPUTED_VALUE"""),135.1)</f>
        <v>135.1</v>
      </c>
    </row>
    <row r="1669">
      <c r="A1669" s="3">
        <f>IFERROR(__xludf.DUMMYFUNCTION("""COMPUTED_VALUE"""),44060.66666666667)</f>
        <v>44060.66667</v>
      </c>
      <c r="B1669" s="1">
        <f>IFERROR(__xludf.DUMMYFUNCTION("""COMPUTED_VALUE"""),135.5)</f>
        <v>135.5</v>
      </c>
    </row>
    <row r="1670">
      <c r="A1670" s="3">
        <f>IFERROR(__xludf.DUMMYFUNCTION("""COMPUTED_VALUE"""),44061.66666666667)</f>
        <v>44061.66667</v>
      </c>
      <c r="B1670" s="1">
        <f>IFERROR(__xludf.DUMMYFUNCTION("""COMPUTED_VALUE"""),136.51)</f>
        <v>136.51</v>
      </c>
    </row>
    <row r="1671">
      <c r="A1671" s="3">
        <f>IFERROR(__xludf.DUMMYFUNCTION("""COMPUTED_VALUE"""),44062.66666666667)</f>
        <v>44062.66667</v>
      </c>
      <c r="B1671" s="1">
        <f>IFERROR(__xludf.DUMMYFUNCTION("""COMPUTED_VALUE"""),135.77)</f>
        <v>135.77</v>
      </c>
    </row>
    <row r="1672">
      <c r="A1672" s="3">
        <f>IFERROR(__xludf.DUMMYFUNCTION("""COMPUTED_VALUE"""),44063.66666666667)</f>
        <v>44063.66667</v>
      </c>
      <c r="B1672" s="1">
        <f>IFERROR(__xludf.DUMMYFUNCTION("""COMPUTED_VALUE"""),136.85)</f>
        <v>136.85</v>
      </c>
    </row>
    <row r="1673">
      <c r="A1673" s="3">
        <f>IFERROR(__xludf.DUMMYFUNCTION("""COMPUTED_VALUE"""),44064.66666666667)</f>
        <v>44064.66667</v>
      </c>
      <c r="B1673" s="1">
        <f>IFERROR(__xludf.DUMMYFUNCTION("""COMPUTED_VALUE"""),137.44)</f>
        <v>137.44</v>
      </c>
    </row>
    <row r="1674">
      <c r="A1674" s="3">
        <f>IFERROR(__xludf.DUMMYFUNCTION("""COMPUTED_VALUE"""),44067.66666666667)</f>
        <v>44067.66667</v>
      </c>
      <c r="B1674" s="1">
        <f>IFERROR(__xludf.DUMMYFUNCTION("""COMPUTED_VALUE"""),138.51)</f>
        <v>138.51</v>
      </c>
    </row>
    <row r="1675">
      <c r="A1675" s="3">
        <f>IFERROR(__xludf.DUMMYFUNCTION("""COMPUTED_VALUE"""),44068.66666666667)</f>
        <v>44068.66667</v>
      </c>
      <c r="B1675" s="1">
        <f>IFERROR(__xludf.DUMMYFUNCTION("""COMPUTED_VALUE"""),139.06)</f>
        <v>139.06</v>
      </c>
    </row>
    <row r="1676">
      <c r="A1676" s="3">
        <f>IFERROR(__xludf.DUMMYFUNCTION("""COMPUTED_VALUE"""),44069.66666666667)</f>
        <v>44069.66667</v>
      </c>
      <c r="B1676" s="1">
        <f>IFERROR(__xludf.DUMMYFUNCTION("""COMPUTED_VALUE"""),138.39)</f>
        <v>138.39</v>
      </c>
    </row>
    <row r="1677">
      <c r="A1677" s="3">
        <f>IFERROR(__xludf.DUMMYFUNCTION("""COMPUTED_VALUE"""),44070.66666666667)</f>
        <v>44070.66667</v>
      </c>
      <c r="B1677" s="1">
        <f>IFERROR(__xludf.DUMMYFUNCTION("""COMPUTED_VALUE"""),138.21)</f>
        <v>138.21</v>
      </c>
    </row>
    <row r="1678">
      <c r="A1678" s="3">
        <f>IFERROR(__xludf.DUMMYFUNCTION("""COMPUTED_VALUE"""),44071.66666666667)</f>
        <v>44071.66667</v>
      </c>
      <c r="B1678" s="1">
        <f>IFERROR(__xludf.DUMMYFUNCTION("""COMPUTED_VALUE"""),138.77)</f>
        <v>138.77</v>
      </c>
    </row>
    <row r="1679">
      <c r="A1679" s="3">
        <f>IFERROR(__xludf.DUMMYFUNCTION("""COMPUTED_VALUE"""),44074.66666666667)</f>
        <v>44074.66667</v>
      </c>
      <c r="B1679" s="1">
        <f>IFERROR(__xludf.DUMMYFUNCTION("""COMPUTED_VALUE"""),138.33)</f>
        <v>138.33</v>
      </c>
    </row>
    <row r="1680">
      <c r="A1680" s="3">
        <f>IFERROR(__xludf.DUMMYFUNCTION("""COMPUTED_VALUE"""),44075.66666666667)</f>
        <v>44075.66667</v>
      </c>
      <c r="B1680" s="1">
        <f>IFERROR(__xludf.DUMMYFUNCTION("""COMPUTED_VALUE"""),138.18)</f>
        <v>138.18</v>
      </c>
    </row>
    <row r="1681">
      <c r="A1681" s="3">
        <f>IFERROR(__xludf.DUMMYFUNCTION("""COMPUTED_VALUE"""),44076.66666666667)</f>
        <v>44076.66667</v>
      </c>
      <c r="B1681" s="1">
        <f>IFERROR(__xludf.DUMMYFUNCTION("""COMPUTED_VALUE"""),140.51)</f>
        <v>140.51</v>
      </c>
    </row>
    <row r="1682">
      <c r="A1682" s="3">
        <f>IFERROR(__xludf.DUMMYFUNCTION("""COMPUTED_VALUE"""),44077.66666666667)</f>
        <v>44077.66667</v>
      </c>
      <c r="B1682" s="1">
        <f>IFERROR(__xludf.DUMMYFUNCTION("""COMPUTED_VALUE"""),138.26)</f>
        <v>138.26</v>
      </c>
    </row>
    <row r="1683">
      <c r="A1683" s="3">
        <f>IFERROR(__xludf.DUMMYFUNCTION("""COMPUTED_VALUE"""),44078.66666666667)</f>
        <v>44078.66667</v>
      </c>
      <c r="B1683" s="1">
        <f>IFERROR(__xludf.DUMMYFUNCTION("""COMPUTED_VALUE"""),137.96)</f>
        <v>137.96</v>
      </c>
    </row>
    <row r="1684">
      <c r="A1684" s="3">
        <f>IFERROR(__xludf.DUMMYFUNCTION("""COMPUTED_VALUE"""),44082.66666666667)</f>
        <v>44082.66667</v>
      </c>
      <c r="B1684" s="1">
        <f>IFERROR(__xludf.DUMMYFUNCTION("""COMPUTED_VALUE"""),135.94)</f>
        <v>135.94</v>
      </c>
    </row>
    <row r="1685">
      <c r="A1685" s="3">
        <f>IFERROR(__xludf.DUMMYFUNCTION("""COMPUTED_VALUE"""),44083.66666666667)</f>
        <v>44083.66667</v>
      </c>
      <c r="B1685" s="1">
        <f>IFERROR(__xludf.DUMMYFUNCTION("""COMPUTED_VALUE"""),138.15)</f>
        <v>138.15</v>
      </c>
    </row>
    <row r="1686">
      <c r="A1686" s="3">
        <f>IFERROR(__xludf.DUMMYFUNCTION("""COMPUTED_VALUE"""),44084.66666666667)</f>
        <v>44084.66667</v>
      </c>
      <c r="B1686" s="1">
        <f>IFERROR(__xludf.DUMMYFUNCTION("""COMPUTED_VALUE"""),136.7)</f>
        <v>136.7</v>
      </c>
    </row>
    <row r="1687">
      <c r="A1687" s="3">
        <f>IFERROR(__xludf.DUMMYFUNCTION("""COMPUTED_VALUE"""),44085.66666666667)</f>
        <v>44085.66667</v>
      </c>
      <c r="B1687" s="1">
        <f>IFERROR(__xludf.DUMMYFUNCTION("""COMPUTED_VALUE"""),138.14)</f>
        <v>138.14</v>
      </c>
    </row>
    <row r="1688">
      <c r="A1688" s="3">
        <f>IFERROR(__xludf.DUMMYFUNCTION("""COMPUTED_VALUE"""),44088.66666666667)</f>
        <v>44088.66667</v>
      </c>
      <c r="B1688" s="1">
        <f>IFERROR(__xludf.DUMMYFUNCTION("""COMPUTED_VALUE"""),138.63)</f>
        <v>138.63</v>
      </c>
    </row>
    <row r="1689">
      <c r="A1689" s="3">
        <f>IFERROR(__xludf.DUMMYFUNCTION("""COMPUTED_VALUE"""),44089.66666666667)</f>
        <v>44089.66667</v>
      </c>
      <c r="B1689" s="1">
        <f>IFERROR(__xludf.DUMMYFUNCTION("""COMPUTED_VALUE"""),138.63)</f>
        <v>138.63</v>
      </c>
    </row>
    <row r="1690">
      <c r="A1690" s="3">
        <f>IFERROR(__xludf.DUMMYFUNCTION("""COMPUTED_VALUE"""),44090.66666666667)</f>
        <v>44090.66667</v>
      </c>
      <c r="B1690" s="1">
        <f>IFERROR(__xludf.DUMMYFUNCTION("""COMPUTED_VALUE"""),137.7)</f>
        <v>137.7</v>
      </c>
    </row>
    <row r="1691">
      <c r="A1691" s="3">
        <f>IFERROR(__xludf.DUMMYFUNCTION("""COMPUTED_VALUE"""),44091.66666666667)</f>
        <v>44091.66667</v>
      </c>
      <c r="B1691" s="1">
        <f>IFERROR(__xludf.DUMMYFUNCTION("""COMPUTED_VALUE"""),137.52)</f>
        <v>137.52</v>
      </c>
    </row>
    <row r="1692">
      <c r="A1692" s="3">
        <f>IFERROR(__xludf.DUMMYFUNCTION("""COMPUTED_VALUE"""),44092.66666666667)</f>
        <v>44092.66667</v>
      </c>
      <c r="B1692" s="1">
        <f>IFERROR(__xludf.DUMMYFUNCTION("""COMPUTED_VALUE"""),137.37)</f>
        <v>137.37</v>
      </c>
    </row>
    <row r="1693">
      <c r="A1693" s="3">
        <f>IFERROR(__xludf.DUMMYFUNCTION("""COMPUTED_VALUE"""),44095.66666666667)</f>
        <v>44095.66667</v>
      </c>
      <c r="B1693" s="1">
        <f>IFERROR(__xludf.DUMMYFUNCTION("""COMPUTED_VALUE"""),136.71)</f>
        <v>136.71</v>
      </c>
    </row>
    <row r="1694">
      <c r="A1694" s="3">
        <f>IFERROR(__xludf.DUMMYFUNCTION("""COMPUTED_VALUE"""),44096.66666666667)</f>
        <v>44096.66667</v>
      </c>
      <c r="B1694" s="1">
        <f>IFERROR(__xludf.DUMMYFUNCTION("""COMPUTED_VALUE"""),137.96)</f>
        <v>137.96</v>
      </c>
    </row>
    <row r="1695">
      <c r="A1695" s="3">
        <f>IFERROR(__xludf.DUMMYFUNCTION("""COMPUTED_VALUE"""),44097.66666666667)</f>
        <v>44097.66667</v>
      </c>
      <c r="B1695" s="1">
        <f>IFERROR(__xludf.DUMMYFUNCTION("""COMPUTED_VALUE"""),136.31)</f>
        <v>136.31</v>
      </c>
    </row>
    <row r="1696">
      <c r="A1696" s="3">
        <f>IFERROR(__xludf.DUMMYFUNCTION("""COMPUTED_VALUE"""),44098.66666666667)</f>
        <v>44098.66667</v>
      </c>
      <c r="B1696" s="1">
        <f>IFERROR(__xludf.DUMMYFUNCTION("""COMPUTED_VALUE"""),136.92)</f>
        <v>136.92</v>
      </c>
    </row>
    <row r="1697">
      <c r="A1697" s="3">
        <f>IFERROR(__xludf.DUMMYFUNCTION("""COMPUTED_VALUE"""),44099.66666666667)</f>
        <v>44099.66667</v>
      </c>
      <c r="B1697" s="1">
        <f>IFERROR(__xludf.DUMMYFUNCTION("""COMPUTED_VALUE"""),137.62)</f>
        <v>137.62</v>
      </c>
    </row>
    <row r="1698">
      <c r="A1698" s="3">
        <f>IFERROR(__xludf.DUMMYFUNCTION("""COMPUTED_VALUE"""),44102.66666666667)</f>
        <v>44102.66667</v>
      </c>
      <c r="B1698" s="1">
        <f>IFERROR(__xludf.DUMMYFUNCTION("""COMPUTED_VALUE"""),138.01)</f>
        <v>138.01</v>
      </c>
    </row>
    <row r="1699">
      <c r="A1699" s="3">
        <f>IFERROR(__xludf.DUMMYFUNCTION("""COMPUTED_VALUE"""),44103.66666666667)</f>
        <v>44103.66667</v>
      </c>
      <c r="B1699" s="1">
        <f>IFERROR(__xludf.DUMMYFUNCTION("""COMPUTED_VALUE"""),137.26)</f>
        <v>137.26</v>
      </c>
    </row>
    <row r="1700">
      <c r="A1700" s="3">
        <f>IFERROR(__xludf.DUMMYFUNCTION("""COMPUTED_VALUE"""),44104.66666666667)</f>
        <v>44104.66667</v>
      </c>
      <c r="B1700" s="1">
        <f>IFERROR(__xludf.DUMMYFUNCTION("""COMPUTED_VALUE"""),138.99)</f>
        <v>138.99</v>
      </c>
    </row>
    <row r="1701">
      <c r="A1701" s="3">
        <f>IFERROR(__xludf.DUMMYFUNCTION("""COMPUTED_VALUE"""),44105.66666666667)</f>
        <v>44105.66667</v>
      </c>
      <c r="B1701" s="1">
        <f>IFERROR(__xludf.DUMMYFUNCTION("""COMPUTED_VALUE"""),139.24)</f>
        <v>139.24</v>
      </c>
    </row>
    <row r="1702">
      <c r="A1702" s="3">
        <f>IFERROR(__xludf.DUMMYFUNCTION("""COMPUTED_VALUE"""),44106.66666666667)</f>
        <v>44106.66667</v>
      </c>
      <c r="B1702" s="1">
        <f>IFERROR(__xludf.DUMMYFUNCTION("""COMPUTED_VALUE"""),138.12)</f>
        <v>138.12</v>
      </c>
    </row>
    <row r="1703">
      <c r="A1703" s="3">
        <f>IFERROR(__xludf.DUMMYFUNCTION("""COMPUTED_VALUE"""),44109.66666666667)</f>
        <v>44109.66667</v>
      </c>
      <c r="B1703" s="1">
        <f>IFERROR(__xludf.DUMMYFUNCTION("""COMPUTED_VALUE"""),139.39)</f>
        <v>139.39</v>
      </c>
    </row>
    <row r="1704">
      <c r="A1704" s="3">
        <f>IFERROR(__xludf.DUMMYFUNCTION("""COMPUTED_VALUE"""),44110.66666666667)</f>
        <v>44110.66667</v>
      </c>
      <c r="B1704" s="1">
        <f>IFERROR(__xludf.DUMMYFUNCTION("""COMPUTED_VALUE"""),139.61)</f>
        <v>139.61</v>
      </c>
    </row>
    <row r="1705">
      <c r="A1705" s="3">
        <f>IFERROR(__xludf.DUMMYFUNCTION("""COMPUTED_VALUE"""),44111.66666666667)</f>
        <v>44111.66667</v>
      </c>
      <c r="B1705" s="1">
        <f>IFERROR(__xludf.DUMMYFUNCTION("""COMPUTED_VALUE"""),140.7)</f>
        <v>140.7</v>
      </c>
    </row>
    <row r="1706">
      <c r="A1706" s="3">
        <f>IFERROR(__xludf.DUMMYFUNCTION("""COMPUTED_VALUE"""),44112.66666666667)</f>
        <v>44112.66667</v>
      </c>
      <c r="B1706" s="1">
        <f>IFERROR(__xludf.DUMMYFUNCTION("""COMPUTED_VALUE"""),141.65)</f>
        <v>141.65</v>
      </c>
    </row>
    <row r="1707">
      <c r="A1707" s="3">
        <f>IFERROR(__xludf.DUMMYFUNCTION("""COMPUTED_VALUE"""),44113.66666666667)</f>
        <v>44113.66667</v>
      </c>
      <c r="B1707" s="1">
        <f>IFERROR(__xludf.DUMMYFUNCTION("""COMPUTED_VALUE"""),142.92)</f>
        <v>142.92</v>
      </c>
    </row>
    <row r="1708">
      <c r="A1708" s="3">
        <f>IFERROR(__xludf.DUMMYFUNCTION("""COMPUTED_VALUE"""),44116.66666666667)</f>
        <v>44116.66667</v>
      </c>
      <c r="B1708" s="1">
        <f>IFERROR(__xludf.DUMMYFUNCTION("""COMPUTED_VALUE"""),144.49)</f>
        <v>144.49</v>
      </c>
    </row>
    <row r="1709">
      <c r="A1709" s="3">
        <f>IFERROR(__xludf.DUMMYFUNCTION("""COMPUTED_VALUE"""),44117.66666666667)</f>
        <v>44117.66667</v>
      </c>
      <c r="B1709" s="1">
        <f>IFERROR(__xludf.DUMMYFUNCTION("""COMPUTED_VALUE"""),144.21)</f>
        <v>144.21</v>
      </c>
    </row>
    <row r="1710">
      <c r="A1710" s="3">
        <f>IFERROR(__xludf.DUMMYFUNCTION("""COMPUTED_VALUE"""),44118.66666666667)</f>
        <v>44118.66667</v>
      </c>
      <c r="B1710" s="1">
        <f>IFERROR(__xludf.DUMMYFUNCTION("""COMPUTED_VALUE"""),144.04)</f>
        <v>144.04</v>
      </c>
    </row>
    <row r="1711">
      <c r="A1711" s="3">
        <f>IFERROR(__xludf.DUMMYFUNCTION("""COMPUTED_VALUE"""),44119.66666666667)</f>
        <v>44119.66667</v>
      </c>
      <c r="B1711" s="1">
        <f>IFERROR(__xludf.DUMMYFUNCTION("""COMPUTED_VALUE"""),143.83)</f>
        <v>143.83</v>
      </c>
    </row>
    <row r="1712">
      <c r="A1712" s="3">
        <f>IFERROR(__xludf.DUMMYFUNCTION("""COMPUTED_VALUE"""),44120.66666666667)</f>
        <v>44120.66667</v>
      </c>
      <c r="B1712" s="1">
        <f>IFERROR(__xludf.DUMMYFUNCTION("""COMPUTED_VALUE"""),144.39)</f>
        <v>144.39</v>
      </c>
    </row>
    <row r="1713">
      <c r="A1713" s="3">
        <f>IFERROR(__xludf.DUMMYFUNCTION("""COMPUTED_VALUE"""),44123.66666666667)</f>
        <v>44123.66667</v>
      </c>
      <c r="B1713" s="1">
        <f>IFERROR(__xludf.DUMMYFUNCTION("""COMPUTED_VALUE"""),141.91)</f>
        <v>141.91</v>
      </c>
    </row>
    <row r="1714">
      <c r="A1714" s="3">
        <f>IFERROR(__xludf.DUMMYFUNCTION("""COMPUTED_VALUE"""),44124.66666666667)</f>
        <v>44124.66667</v>
      </c>
      <c r="B1714" s="1">
        <f>IFERROR(__xludf.DUMMYFUNCTION("""COMPUTED_VALUE"""),142.48)</f>
        <v>142.48</v>
      </c>
    </row>
    <row r="1715">
      <c r="A1715" s="3">
        <f>IFERROR(__xludf.DUMMYFUNCTION("""COMPUTED_VALUE"""),44125.66666666667)</f>
        <v>44125.66667</v>
      </c>
      <c r="B1715" s="1">
        <f>IFERROR(__xludf.DUMMYFUNCTION("""COMPUTED_VALUE"""),143.25)</f>
        <v>143.25</v>
      </c>
    </row>
    <row r="1716">
      <c r="A1716" s="3">
        <f>IFERROR(__xludf.DUMMYFUNCTION("""COMPUTED_VALUE"""),44126.66666666667)</f>
        <v>44126.66667</v>
      </c>
      <c r="B1716" s="1">
        <f>IFERROR(__xludf.DUMMYFUNCTION("""COMPUTED_VALUE"""),141.45)</f>
        <v>141.45</v>
      </c>
    </row>
    <row r="1717">
      <c r="A1717" s="3">
        <f>IFERROR(__xludf.DUMMYFUNCTION("""COMPUTED_VALUE"""),44127.66666666667)</f>
        <v>44127.66667</v>
      </c>
      <c r="B1717" s="1">
        <f>IFERROR(__xludf.DUMMYFUNCTION("""COMPUTED_VALUE"""),142.38)</f>
        <v>142.38</v>
      </c>
    </row>
    <row r="1718">
      <c r="A1718" s="3">
        <f>IFERROR(__xludf.DUMMYFUNCTION("""COMPUTED_VALUE"""),44130.66666666667)</f>
        <v>44130.66667</v>
      </c>
      <c r="B1718" s="1">
        <f>IFERROR(__xludf.DUMMYFUNCTION("""COMPUTED_VALUE"""),141.3)</f>
        <v>141.3</v>
      </c>
    </row>
    <row r="1719">
      <c r="A1719" s="3">
        <f>IFERROR(__xludf.DUMMYFUNCTION("""COMPUTED_VALUE"""),44131.66666666667)</f>
        <v>44131.66667</v>
      </c>
      <c r="B1719" s="1">
        <f>IFERROR(__xludf.DUMMYFUNCTION("""COMPUTED_VALUE"""),142.36)</f>
        <v>142.36</v>
      </c>
    </row>
    <row r="1720">
      <c r="A1720" s="3">
        <f>IFERROR(__xludf.DUMMYFUNCTION("""COMPUTED_VALUE"""),44132.66666666667)</f>
        <v>44132.66667</v>
      </c>
      <c r="B1720" s="1">
        <f>IFERROR(__xludf.DUMMYFUNCTION("""COMPUTED_VALUE"""),137.66)</f>
        <v>137.66</v>
      </c>
    </row>
    <row r="1721">
      <c r="A1721" s="3">
        <f>IFERROR(__xludf.DUMMYFUNCTION("""COMPUTED_VALUE"""),44133.66666666667)</f>
        <v>44133.66667</v>
      </c>
      <c r="B1721" s="1">
        <f>IFERROR(__xludf.DUMMYFUNCTION("""COMPUTED_VALUE"""),137.57)</f>
        <v>137.57</v>
      </c>
    </row>
    <row r="1722">
      <c r="A1722" s="3">
        <f>IFERROR(__xludf.DUMMYFUNCTION("""COMPUTED_VALUE"""),44134.66666666667)</f>
        <v>44134.66667</v>
      </c>
      <c r="B1722" s="1">
        <f>IFERROR(__xludf.DUMMYFUNCTION("""COMPUTED_VALUE"""),137.1)</f>
        <v>137.1</v>
      </c>
    </row>
    <row r="1723">
      <c r="A1723" s="3">
        <f>IFERROR(__xludf.DUMMYFUNCTION("""COMPUTED_VALUE"""),44137.66666666667)</f>
        <v>44137.66667</v>
      </c>
      <c r="B1723" s="1">
        <f>IFERROR(__xludf.DUMMYFUNCTION("""COMPUTED_VALUE"""),138.5)</f>
        <v>138.5</v>
      </c>
    </row>
    <row r="1724">
      <c r="A1724" s="3">
        <f>IFERROR(__xludf.DUMMYFUNCTION("""COMPUTED_VALUE"""),44138.66666666667)</f>
        <v>44138.66667</v>
      </c>
      <c r="B1724" s="1">
        <f>IFERROR(__xludf.DUMMYFUNCTION("""COMPUTED_VALUE"""),141.22)</f>
        <v>141.22</v>
      </c>
    </row>
    <row r="1725">
      <c r="A1725" s="3">
        <f>IFERROR(__xludf.DUMMYFUNCTION("""COMPUTED_VALUE"""),44139.66666666667)</f>
        <v>44139.66667</v>
      </c>
      <c r="B1725" s="1">
        <f>IFERROR(__xludf.DUMMYFUNCTION("""COMPUTED_VALUE"""),140.64)</f>
        <v>140.64</v>
      </c>
    </row>
    <row r="1726">
      <c r="A1726" s="3">
        <f>IFERROR(__xludf.DUMMYFUNCTION("""COMPUTED_VALUE"""),44140.66666666667)</f>
        <v>44140.66667</v>
      </c>
      <c r="B1726" s="1">
        <f>IFERROR(__xludf.DUMMYFUNCTION("""COMPUTED_VALUE"""),142.38)</f>
        <v>142.38</v>
      </c>
    </row>
    <row r="1727">
      <c r="A1727" s="3">
        <f>IFERROR(__xludf.DUMMYFUNCTION("""COMPUTED_VALUE"""),44141.66666666667)</f>
        <v>44141.66667</v>
      </c>
      <c r="B1727" s="1">
        <f>IFERROR(__xludf.DUMMYFUNCTION("""COMPUTED_VALUE"""),143.23)</f>
        <v>143.23</v>
      </c>
    </row>
    <row r="1728">
      <c r="A1728" s="3">
        <f>IFERROR(__xludf.DUMMYFUNCTION("""COMPUTED_VALUE"""),44144.66666666667)</f>
        <v>44144.66667</v>
      </c>
      <c r="B1728" s="1">
        <f>IFERROR(__xludf.DUMMYFUNCTION("""COMPUTED_VALUE"""),137.99)</f>
        <v>137.99</v>
      </c>
    </row>
    <row r="1729">
      <c r="A1729" s="3">
        <f>IFERROR(__xludf.DUMMYFUNCTION("""COMPUTED_VALUE"""),44145.66666666667)</f>
        <v>44145.66667</v>
      </c>
      <c r="B1729" s="1">
        <f>IFERROR(__xludf.DUMMYFUNCTION("""COMPUTED_VALUE"""),140.26)</f>
        <v>140.26</v>
      </c>
    </row>
    <row r="1730">
      <c r="A1730" s="3">
        <f>IFERROR(__xludf.DUMMYFUNCTION("""COMPUTED_VALUE"""),44146.66666666667)</f>
        <v>44146.66667</v>
      </c>
      <c r="B1730" s="1">
        <f>IFERROR(__xludf.DUMMYFUNCTION("""COMPUTED_VALUE"""),142.07)</f>
        <v>142.07</v>
      </c>
    </row>
    <row r="1731">
      <c r="A1731" s="3">
        <f>IFERROR(__xludf.DUMMYFUNCTION("""COMPUTED_VALUE"""),44147.66666666667)</f>
        <v>44147.66667</v>
      </c>
      <c r="B1731" s="1">
        <f>IFERROR(__xludf.DUMMYFUNCTION("""COMPUTED_VALUE"""),142.15)</f>
        <v>142.15</v>
      </c>
    </row>
    <row r="1732">
      <c r="A1732" s="3">
        <f>IFERROR(__xludf.DUMMYFUNCTION("""COMPUTED_VALUE"""),44148.66666666667)</f>
        <v>44148.66667</v>
      </c>
      <c r="B1732" s="1">
        <f>IFERROR(__xludf.DUMMYFUNCTION("""COMPUTED_VALUE"""),144.28)</f>
        <v>144.28</v>
      </c>
    </row>
    <row r="1733">
      <c r="A1733" s="3">
        <f>IFERROR(__xludf.DUMMYFUNCTION("""COMPUTED_VALUE"""),44151.66666666667)</f>
        <v>44151.66667</v>
      </c>
      <c r="B1733" s="1">
        <f>IFERROR(__xludf.DUMMYFUNCTION("""COMPUTED_VALUE"""),142.43)</f>
        <v>142.43</v>
      </c>
    </row>
    <row r="1734">
      <c r="A1734" s="3">
        <f>IFERROR(__xludf.DUMMYFUNCTION("""COMPUTED_VALUE"""),44152.66666666667)</f>
        <v>44152.66667</v>
      </c>
      <c r="B1734" s="1">
        <f>IFERROR(__xludf.DUMMYFUNCTION("""COMPUTED_VALUE"""),141.88)</f>
        <v>141.88</v>
      </c>
    </row>
    <row r="1735">
      <c r="A1735" s="3">
        <f>IFERROR(__xludf.DUMMYFUNCTION("""COMPUTED_VALUE"""),44153.66666666667)</f>
        <v>44153.66667</v>
      </c>
      <c r="B1735" s="1">
        <f>IFERROR(__xludf.DUMMYFUNCTION("""COMPUTED_VALUE"""),139.7)</f>
        <v>139.7</v>
      </c>
    </row>
    <row r="1736">
      <c r="A1736" s="3">
        <f>IFERROR(__xludf.DUMMYFUNCTION("""COMPUTED_VALUE"""),44154.66666666667)</f>
        <v>44154.66667</v>
      </c>
      <c r="B1736" s="1">
        <f>IFERROR(__xludf.DUMMYFUNCTION("""COMPUTED_VALUE"""),139.53)</f>
        <v>139.53</v>
      </c>
    </row>
    <row r="1737">
      <c r="A1737" s="3">
        <f>IFERROR(__xludf.DUMMYFUNCTION("""COMPUTED_VALUE"""),44155.66666666667)</f>
        <v>44155.66667</v>
      </c>
      <c r="B1737" s="1">
        <f>IFERROR(__xludf.DUMMYFUNCTION("""COMPUTED_VALUE"""),139.3)</f>
        <v>139.3</v>
      </c>
    </row>
    <row r="1738">
      <c r="A1738" s="3">
        <f>IFERROR(__xludf.DUMMYFUNCTION("""COMPUTED_VALUE"""),44158.66666666667)</f>
        <v>44158.66667</v>
      </c>
      <c r="B1738" s="1">
        <f>IFERROR(__xludf.DUMMYFUNCTION("""COMPUTED_VALUE"""),138.76)</f>
        <v>138.76</v>
      </c>
    </row>
    <row r="1739">
      <c r="A1739" s="3">
        <f>IFERROR(__xludf.DUMMYFUNCTION("""COMPUTED_VALUE"""),44159.66666666667)</f>
        <v>44159.66667</v>
      </c>
      <c r="B1739" s="1">
        <f>IFERROR(__xludf.DUMMYFUNCTION("""COMPUTED_VALUE"""),138.31)</f>
        <v>138.31</v>
      </c>
    </row>
    <row r="1740">
      <c r="A1740" s="3">
        <f>IFERROR(__xludf.DUMMYFUNCTION("""COMPUTED_VALUE"""),44160.66666666667)</f>
        <v>44160.66667</v>
      </c>
      <c r="B1740" s="1">
        <f>IFERROR(__xludf.DUMMYFUNCTION("""COMPUTED_VALUE"""),138.68)</f>
        <v>138.68</v>
      </c>
    </row>
    <row r="1741">
      <c r="A1741" s="3">
        <f>IFERROR(__xludf.DUMMYFUNCTION("""COMPUTED_VALUE"""),44162.54166666667)</f>
        <v>44162.54167</v>
      </c>
      <c r="B1741" s="1">
        <f>IFERROR(__xludf.DUMMYFUNCTION("""COMPUTED_VALUE"""),138.61)</f>
        <v>138.61</v>
      </c>
    </row>
    <row r="1742">
      <c r="A1742" s="3">
        <f>IFERROR(__xludf.DUMMYFUNCTION("""COMPUTED_VALUE"""),44165.66666666667)</f>
        <v>44165.66667</v>
      </c>
      <c r="B1742" s="1">
        <f>IFERROR(__xludf.DUMMYFUNCTION("""COMPUTED_VALUE"""),138.87)</f>
        <v>138.87</v>
      </c>
    </row>
    <row r="1743">
      <c r="A1743" s="3">
        <f>IFERROR(__xludf.DUMMYFUNCTION("""COMPUTED_VALUE"""),44166.66666666667)</f>
        <v>44166.66667</v>
      </c>
      <c r="B1743" s="1">
        <f>IFERROR(__xludf.DUMMYFUNCTION("""COMPUTED_VALUE"""),139.37)</f>
        <v>139.37</v>
      </c>
    </row>
    <row r="1744">
      <c r="A1744" s="3">
        <f>IFERROR(__xludf.DUMMYFUNCTION("""COMPUTED_VALUE"""),44167.66666666667)</f>
        <v>44167.66667</v>
      </c>
      <c r="B1744" s="1">
        <f>IFERROR(__xludf.DUMMYFUNCTION("""COMPUTED_VALUE"""),138.36)</f>
        <v>138.36</v>
      </c>
    </row>
    <row r="1745">
      <c r="A1745" s="3">
        <f>IFERROR(__xludf.DUMMYFUNCTION("""COMPUTED_VALUE"""),44168.66666666667)</f>
        <v>44168.66667</v>
      </c>
      <c r="B1745" s="1">
        <f>IFERROR(__xludf.DUMMYFUNCTION("""COMPUTED_VALUE"""),137.34)</f>
        <v>137.34</v>
      </c>
    </row>
    <row r="1746">
      <c r="A1746" s="3">
        <f>IFERROR(__xludf.DUMMYFUNCTION("""COMPUTED_VALUE"""),44169.66666666667)</f>
        <v>44169.66667</v>
      </c>
      <c r="B1746" s="1">
        <f>IFERROR(__xludf.DUMMYFUNCTION("""COMPUTED_VALUE"""),137.47)</f>
        <v>137.47</v>
      </c>
    </row>
    <row r="1747">
      <c r="A1747" s="3">
        <f>IFERROR(__xludf.DUMMYFUNCTION("""COMPUTED_VALUE"""),44172.66666666667)</f>
        <v>44172.66667</v>
      </c>
      <c r="B1747" s="1">
        <f>IFERROR(__xludf.DUMMYFUNCTION("""COMPUTED_VALUE"""),137.68)</f>
        <v>137.68</v>
      </c>
    </row>
    <row r="1748">
      <c r="A1748" s="3">
        <f>IFERROR(__xludf.DUMMYFUNCTION("""COMPUTED_VALUE"""),44173.66666666667)</f>
        <v>44173.66667</v>
      </c>
      <c r="B1748" s="1">
        <f>IFERROR(__xludf.DUMMYFUNCTION("""COMPUTED_VALUE"""),138.05)</f>
        <v>138.05</v>
      </c>
    </row>
    <row r="1749">
      <c r="A1749" s="3">
        <f>IFERROR(__xludf.DUMMYFUNCTION("""COMPUTED_VALUE"""),44174.66666666667)</f>
        <v>44174.66667</v>
      </c>
      <c r="B1749" s="1">
        <f>IFERROR(__xludf.DUMMYFUNCTION("""COMPUTED_VALUE"""),136.41)</f>
        <v>136.41</v>
      </c>
    </row>
    <row r="1750">
      <c r="A1750" s="3">
        <f>IFERROR(__xludf.DUMMYFUNCTION("""COMPUTED_VALUE"""),44175.66666666667)</f>
        <v>44175.66667</v>
      </c>
      <c r="B1750" s="1">
        <f>IFERROR(__xludf.DUMMYFUNCTION("""COMPUTED_VALUE"""),135.51)</f>
        <v>135.51</v>
      </c>
    </row>
    <row r="1751">
      <c r="A1751" s="3">
        <f>IFERROR(__xludf.DUMMYFUNCTION("""COMPUTED_VALUE"""),44176.66666666667)</f>
        <v>44176.66667</v>
      </c>
      <c r="B1751" s="1">
        <f>IFERROR(__xludf.DUMMYFUNCTION("""COMPUTED_VALUE"""),136.51)</f>
        <v>136.51</v>
      </c>
    </row>
    <row r="1752">
      <c r="A1752" s="3">
        <f>IFERROR(__xludf.DUMMYFUNCTION("""COMPUTED_VALUE"""),44179.66666666667)</f>
        <v>44179.66667</v>
      </c>
      <c r="B1752" s="1">
        <f>IFERROR(__xludf.DUMMYFUNCTION("""COMPUTED_VALUE"""),135.85)</f>
        <v>135.85</v>
      </c>
    </row>
    <row r="1753">
      <c r="A1753" s="3">
        <f>IFERROR(__xludf.DUMMYFUNCTION("""COMPUTED_VALUE"""),44180.66666666667)</f>
        <v>44180.66667</v>
      </c>
      <c r="B1753" s="1">
        <f>IFERROR(__xludf.DUMMYFUNCTION("""COMPUTED_VALUE"""),136.65)</f>
        <v>136.65</v>
      </c>
    </row>
    <row r="1754">
      <c r="A1754" s="3">
        <f>IFERROR(__xludf.DUMMYFUNCTION("""COMPUTED_VALUE"""),44181.66666666667)</f>
        <v>44181.66667</v>
      </c>
      <c r="B1754" s="1">
        <f>IFERROR(__xludf.DUMMYFUNCTION("""COMPUTED_VALUE"""),137.27)</f>
        <v>137.27</v>
      </c>
    </row>
    <row r="1755">
      <c r="A1755" s="3">
        <f>IFERROR(__xludf.DUMMYFUNCTION("""COMPUTED_VALUE"""),44182.66666666667)</f>
        <v>44182.66667</v>
      </c>
      <c r="B1755" s="1">
        <f>IFERROR(__xludf.DUMMYFUNCTION("""COMPUTED_VALUE"""),138.25)</f>
        <v>138.25</v>
      </c>
    </row>
    <row r="1756">
      <c r="A1756" s="3">
        <f>IFERROR(__xludf.DUMMYFUNCTION("""COMPUTED_VALUE"""),44183.66666666667)</f>
        <v>44183.66667</v>
      </c>
      <c r="B1756" s="1">
        <f>IFERROR(__xludf.DUMMYFUNCTION("""COMPUTED_VALUE"""),139.04)</f>
        <v>139.04</v>
      </c>
    </row>
    <row r="1757">
      <c r="A1757" s="3">
        <f>IFERROR(__xludf.DUMMYFUNCTION("""COMPUTED_VALUE"""),44186.66666666667)</f>
        <v>44186.66667</v>
      </c>
      <c r="B1757" s="1">
        <f>IFERROR(__xludf.DUMMYFUNCTION("""COMPUTED_VALUE"""),137.52)</f>
        <v>137.52</v>
      </c>
    </row>
    <row r="1758">
      <c r="A1758" s="3">
        <f>IFERROR(__xludf.DUMMYFUNCTION("""COMPUTED_VALUE"""),44187.66666666667)</f>
        <v>44187.66667</v>
      </c>
      <c r="B1758" s="1">
        <f>IFERROR(__xludf.DUMMYFUNCTION("""COMPUTED_VALUE"""),136.55)</f>
        <v>136.55</v>
      </c>
    </row>
    <row r="1759">
      <c r="A1759" s="3">
        <f>IFERROR(__xludf.DUMMYFUNCTION("""COMPUTED_VALUE"""),44188.66666666667)</f>
        <v>44188.66667</v>
      </c>
      <c r="B1759" s="1">
        <f>IFERROR(__xludf.DUMMYFUNCTION("""COMPUTED_VALUE"""),136.34)</f>
        <v>136.34</v>
      </c>
    </row>
    <row r="1760">
      <c r="A1760" s="3">
        <f>IFERROR(__xludf.DUMMYFUNCTION("""COMPUTED_VALUE"""),44189.54166666667)</f>
        <v>44189.54167</v>
      </c>
      <c r="B1760" s="1">
        <f>IFERROR(__xludf.DUMMYFUNCTION("""COMPUTED_VALUE"""),137.72)</f>
        <v>137.72</v>
      </c>
    </row>
    <row r="1761">
      <c r="A1761" s="3">
        <f>IFERROR(__xludf.DUMMYFUNCTION("""COMPUTED_VALUE"""),44193.66666666667)</f>
        <v>44193.66667</v>
      </c>
      <c r="B1761" s="1">
        <f>IFERROR(__xludf.DUMMYFUNCTION("""COMPUTED_VALUE"""),138.68)</f>
        <v>138.68</v>
      </c>
    </row>
    <row r="1762">
      <c r="A1762" s="3">
        <f>IFERROR(__xludf.DUMMYFUNCTION("""COMPUTED_VALUE"""),44194.66666666667)</f>
        <v>44194.66667</v>
      </c>
      <c r="B1762" s="1">
        <f>IFERROR(__xludf.DUMMYFUNCTION("""COMPUTED_VALUE"""),138.42)</f>
        <v>138.42</v>
      </c>
    </row>
    <row r="1763">
      <c r="A1763" s="3">
        <f>IFERROR(__xludf.DUMMYFUNCTION("""COMPUTED_VALUE"""),44195.66666666667)</f>
        <v>44195.66667</v>
      </c>
      <c r="B1763" s="1">
        <f>IFERROR(__xludf.DUMMYFUNCTION("""COMPUTED_VALUE"""),137.77)</f>
        <v>137.77</v>
      </c>
    </row>
    <row r="1764">
      <c r="A1764" s="3">
        <f>IFERROR(__xludf.DUMMYFUNCTION("""COMPUTED_VALUE"""),44196.66666666667)</f>
        <v>44196.66667</v>
      </c>
      <c r="B1764" s="1">
        <f>IFERROR(__xludf.DUMMYFUNCTION("""COMPUTED_VALUE"""),139.14)</f>
        <v>139.14</v>
      </c>
    </row>
    <row r="1765">
      <c r="A1765" s="3">
        <f>IFERROR(__xludf.DUMMYFUNCTION("""COMPUTED_VALUE"""),44200.66666666667)</f>
        <v>44200.66667</v>
      </c>
      <c r="B1765" s="1">
        <f>IFERROR(__xludf.DUMMYFUNCTION("""COMPUTED_VALUE"""),137.82)</f>
        <v>137.82</v>
      </c>
    </row>
    <row r="1766">
      <c r="A1766" s="3">
        <f>IFERROR(__xludf.DUMMYFUNCTION("""COMPUTED_VALUE"""),44201.66666666667)</f>
        <v>44201.66667</v>
      </c>
      <c r="B1766" s="1">
        <f>IFERROR(__xludf.DUMMYFUNCTION("""COMPUTED_VALUE"""),138.7)</f>
        <v>138.7</v>
      </c>
    </row>
    <row r="1767">
      <c r="A1767" s="3">
        <f>IFERROR(__xludf.DUMMYFUNCTION("""COMPUTED_VALUE"""),44202.66666666667)</f>
        <v>44202.66667</v>
      </c>
      <c r="B1767" s="1">
        <f>IFERROR(__xludf.DUMMYFUNCTION("""COMPUTED_VALUE"""),140.16)</f>
        <v>140.16</v>
      </c>
    </row>
    <row r="1768">
      <c r="A1768" s="3">
        <f>IFERROR(__xludf.DUMMYFUNCTION("""COMPUTED_VALUE"""),44203.66666666667)</f>
        <v>44203.66667</v>
      </c>
      <c r="B1768" s="1">
        <f>IFERROR(__xludf.DUMMYFUNCTION("""COMPUTED_VALUE"""),138.85)</f>
        <v>138.85</v>
      </c>
    </row>
    <row r="1769">
      <c r="A1769" s="3">
        <f>IFERROR(__xludf.DUMMYFUNCTION("""COMPUTED_VALUE"""),44204.66666666667)</f>
        <v>44204.66667</v>
      </c>
      <c r="B1769" s="1">
        <f>IFERROR(__xludf.DUMMYFUNCTION("""COMPUTED_VALUE"""),138.79)</f>
        <v>138.79</v>
      </c>
    </row>
    <row r="1770">
      <c r="A1770" s="3">
        <f>IFERROR(__xludf.DUMMYFUNCTION("""COMPUTED_VALUE"""),44207.66666666667)</f>
        <v>44207.66667</v>
      </c>
      <c r="B1770" s="1">
        <f>IFERROR(__xludf.DUMMYFUNCTION("""COMPUTED_VALUE"""),137.85)</f>
        <v>137.85</v>
      </c>
    </row>
    <row r="1771">
      <c r="A1771" s="3">
        <f>IFERROR(__xludf.DUMMYFUNCTION("""COMPUTED_VALUE"""),44208.66666666667)</f>
        <v>44208.66667</v>
      </c>
      <c r="B1771" s="1">
        <f>IFERROR(__xludf.DUMMYFUNCTION("""COMPUTED_VALUE"""),137.05)</f>
        <v>137.05</v>
      </c>
    </row>
    <row r="1772">
      <c r="A1772" s="3">
        <f>IFERROR(__xludf.DUMMYFUNCTION("""COMPUTED_VALUE"""),44209.66666666667)</f>
        <v>44209.66667</v>
      </c>
      <c r="B1772" s="1">
        <f>IFERROR(__xludf.DUMMYFUNCTION("""COMPUTED_VALUE"""),137.26)</f>
        <v>137.26</v>
      </c>
    </row>
    <row r="1773">
      <c r="A1773" s="3">
        <f>IFERROR(__xludf.DUMMYFUNCTION("""COMPUTED_VALUE"""),44210.66666666667)</f>
        <v>44210.66667</v>
      </c>
      <c r="B1773" s="1">
        <f>IFERROR(__xludf.DUMMYFUNCTION("""COMPUTED_VALUE"""),135.8)</f>
        <v>135.8</v>
      </c>
    </row>
    <row r="1774">
      <c r="A1774" s="3">
        <f>IFERROR(__xludf.DUMMYFUNCTION("""COMPUTED_VALUE"""),44211.66666666667)</f>
        <v>44211.66667</v>
      </c>
      <c r="B1774" s="1">
        <f>IFERROR(__xludf.DUMMYFUNCTION("""COMPUTED_VALUE"""),134.78)</f>
        <v>134.78</v>
      </c>
    </row>
    <row r="1775">
      <c r="A1775" s="3">
        <f>IFERROR(__xludf.DUMMYFUNCTION("""COMPUTED_VALUE"""),44215.66666666667)</f>
        <v>44215.66667</v>
      </c>
      <c r="B1775" s="1">
        <f>IFERROR(__xludf.DUMMYFUNCTION("""COMPUTED_VALUE"""),133.6)</f>
        <v>133.6</v>
      </c>
    </row>
    <row r="1776">
      <c r="A1776" s="3">
        <f>IFERROR(__xludf.DUMMYFUNCTION("""COMPUTED_VALUE"""),44216.66666666667)</f>
        <v>44216.66667</v>
      </c>
      <c r="B1776" s="1">
        <f>IFERROR(__xludf.DUMMYFUNCTION("""COMPUTED_VALUE"""),131.93)</f>
        <v>131.93</v>
      </c>
    </row>
    <row r="1777">
      <c r="A1777" s="3">
        <f>IFERROR(__xludf.DUMMYFUNCTION("""COMPUTED_VALUE"""),44217.66666666667)</f>
        <v>44217.66667</v>
      </c>
      <c r="B1777" s="1">
        <f>IFERROR(__xludf.DUMMYFUNCTION("""COMPUTED_VALUE"""),131.01)</f>
        <v>131.01</v>
      </c>
    </row>
    <row r="1778">
      <c r="A1778" s="3">
        <f>IFERROR(__xludf.DUMMYFUNCTION("""COMPUTED_VALUE"""),44218.66666666667)</f>
        <v>44218.66667</v>
      </c>
      <c r="B1778" s="1">
        <f>IFERROR(__xludf.DUMMYFUNCTION("""COMPUTED_VALUE"""),130.0)</f>
        <v>130</v>
      </c>
    </row>
    <row r="1779">
      <c r="A1779" s="3">
        <f>IFERROR(__xludf.DUMMYFUNCTION("""COMPUTED_VALUE"""),44221.66666666667)</f>
        <v>44221.66667</v>
      </c>
      <c r="B1779" s="1">
        <f>IFERROR(__xludf.DUMMYFUNCTION("""COMPUTED_VALUE"""),132.24)</f>
        <v>132.24</v>
      </c>
    </row>
    <row r="1780">
      <c r="A1780" s="3">
        <f>IFERROR(__xludf.DUMMYFUNCTION("""COMPUTED_VALUE"""),44222.66666666667)</f>
        <v>44222.66667</v>
      </c>
      <c r="B1780" s="1">
        <f>IFERROR(__xludf.DUMMYFUNCTION("""COMPUTED_VALUE"""),133.09)</f>
        <v>133.09</v>
      </c>
    </row>
    <row r="1781">
      <c r="A1781" s="3">
        <f>IFERROR(__xludf.DUMMYFUNCTION("""COMPUTED_VALUE"""),44223.66666666667)</f>
        <v>44223.66667</v>
      </c>
      <c r="B1781" s="1">
        <f>IFERROR(__xludf.DUMMYFUNCTION("""COMPUTED_VALUE"""),128.38)</f>
        <v>128.38</v>
      </c>
    </row>
    <row r="1782">
      <c r="A1782" s="3">
        <f>IFERROR(__xludf.DUMMYFUNCTION("""COMPUTED_VALUE"""),44224.66666666667)</f>
        <v>44224.66667</v>
      </c>
      <c r="B1782" s="1">
        <f>IFERROR(__xludf.DUMMYFUNCTION("""COMPUTED_VALUE"""),130.36)</f>
        <v>130.36</v>
      </c>
    </row>
    <row r="1783">
      <c r="A1783" s="3">
        <f>IFERROR(__xludf.DUMMYFUNCTION("""COMPUTED_VALUE"""),44225.66666666667)</f>
        <v>44225.66667</v>
      </c>
      <c r="B1783" s="1">
        <f>IFERROR(__xludf.DUMMYFUNCTION("""COMPUTED_VALUE"""),128.21)</f>
        <v>128.21</v>
      </c>
    </row>
    <row r="1784">
      <c r="A1784" s="3">
        <f>IFERROR(__xludf.DUMMYFUNCTION("""COMPUTED_VALUE"""),44228.66666666667)</f>
        <v>44228.66667</v>
      </c>
      <c r="B1784" s="1">
        <f>IFERROR(__xludf.DUMMYFUNCTION("""COMPUTED_VALUE"""),128.97)</f>
        <v>128.97</v>
      </c>
    </row>
    <row r="1785">
      <c r="A1785" s="3">
        <f>IFERROR(__xludf.DUMMYFUNCTION("""COMPUTED_VALUE"""),44229.66666666667)</f>
        <v>44229.66667</v>
      </c>
      <c r="B1785" s="1">
        <f>IFERROR(__xludf.DUMMYFUNCTION("""COMPUTED_VALUE"""),128.79)</f>
        <v>128.79</v>
      </c>
    </row>
    <row r="1786">
      <c r="A1786" s="3">
        <f>IFERROR(__xludf.DUMMYFUNCTION("""COMPUTED_VALUE"""),44230.66666666667)</f>
        <v>44230.66667</v>
      </c>
      <c r="B1786" s="1">
        <f>IFERROR(__xludf.DUMMYFUNCTION("""COMPUTED_VALUE"""),128.95)</f>
        <v>128.95</v>
      </c>
    </row>
    <row r="1787">
      <c r="A1787" s="3">
        <f>IFERROR(__xludf.DUMMYFUNCTION("""COMPUTED_VALUE"""),44231.66666666667)</f>
        <v>44231.66667</v>
      </c>
      <c r="B1787" s="1">
        <f>IFERROR(__xludf.DUMMYFUNCTION("""COMPUTED_VALUE"""),129.03)</f>
        <v>129.03</v>
      </c>
    </row>
    <row r="1788">
      <c r="A1788" s="3">
        <f>IFERROR(__xludf.DUMMYFUNCTION("""COMPUTED_VALUE"""),44232.66666666667)</f>
        <v>44232.66667</v>
      </c>
      <c r="B1788" s="1">
        <f>IFERROR(__xludf.DUMMYFUNCTION("""COMPUTED_VALUE"""),129.57)</f>
        <v>129.57</v>
      </c>
    </row>
    <row r="1789">
      <c r="A1789" s="3">
        <f>IFERROR(__xludf.DUMMYFUNCTION("""COMPUTED_VALUE"""),44235.66666666667)</f>
        <v>44235.66667</v>
      </c>
      <c r="B1789" s="1">
        <f>IFERROR(__xludf.DUMMYFUNCTION("""COMPUTED_VALUE"""),129.17)</f>
        <v>129.17</v>
      </c>
    </row>
    <row r="1790">
      <c r="A1790" s="3">
        <f>IFERROR(__xludf.DUMMYFUNCTION("""COMPUTED_VALUE"""),44236.66666666667)</f>
        <v>44236.66667</v>
      </c>
      <c r="B1790" s="1">
        <f>IFERROR(__xludf.DUMMYFUNCTION("""COMPUTED_VALUE"""),128.67)</f>
        <v>128.67</v>
      </c>
    </row>
    <row r="1791">
      <c r="A1791" s="3">
        <f>IFERROR(__xludf.DUMMYFUNCTION("""COMPUTED_VALUE"""),44237.66666666667)</f>
        <v>44237.66667</v>
      </c>
      <c r="B1791" s="1">
        <f>IFERROR(__xludf.DUMMYFUNCTION("""COMPUTED_VALUE"""),128.22)</f>
        <v>128.22</v>
      </c>
    </row>
    <row r="1792">
      <c r="A1792" s="3">
        <f>IFERROR(__xludf.DUMMYFUNCTION("""COMPUTED_VALUE"""),44238.66666666667)</f>
        <v>44238.66667</v>
      </c>
      <c r="B1792" s="1">
        <f>IFERROR(__xludf.DUMMYFUNCTION("""COMPUTED_VALUE"""),128.33)</f>
        <v>128.33</v>
      </c>
    </row>
    <row r="1793">
      <c r="A1793" s="3">
        <f>IFERROR(__xludf.DUMMYFUNCTION("""COMPUTED_VALUE"""),44239.66666666667)</f>
        <v>44239.66667</v>
      </c>
      <c r="B1793" s="1">
        <f>IFERROR(__xludf.DUMMYFUNCTION("""COMPUTED_VALUE"""),127.62)</f>
        <v>127.62</v>
      </c>
    </row>
    <row r="1794">
      <c r="A1794" s="3">
        <f>IFERROR(__xludf.DUMMYFUNCTION("""COMPUTED_VALUE"""),44243.66666666667)</f>
        <v>44243.66667</v>
      </c>
      <c r="B1794" s="1">
        <f>IFERROR(__xludf.DUMMYFUNCTION("""COMPUTED_VALUE"""),127.92)</f>
        <v>127.92</v>
      </c>
    </row>
    <row r="1795">
      <c r="A1795" s="3">
        <f>IFERROR(__xludf.DUMMYFUNCTION("""COMPUTED_VALUE"""),44244.66666666667)</f>
        <v>44244.66667</v>
      </c>
      <c r="B1795" s="1">
        <f>IFERROR(__xludf.DUMMYFUNCTION("""COMPUTED_VALUE"""),128.46)</f>
        <v>128.46</v>
      </c>
    </row>
    <row r="1796">
      <c r="A1796" s="3">
        <f>IFERROR(__xludf.DUMMYFUNCTION("""COMPUTED_VALUE"""),44245.66666666667)</f>
        <v>44245.66667</v>
      </c>
      <c r="B1796" s="1">
        <f>IFERROR(__xludf.DUMMYFUNCTION("""COMPUTED_VALUE"""),129.53)</f>
        <v>129.53</v>
      </c>
    </row>
    <row r="1797">
      <c r="A1797" s="3">
        <f>IFERROR(__xludf.DUMMYFUNCTION("""COMPUTED_VALUE"""),44246.66666666667)</f>
        <v>44246.66667</v>
      </c>
      <c r="B1797" s="1">
        <f>IFERROR(__xludf.DUMMYFUNCTION("""COMPUTED_VALUE"""),127.12)</f>
        <v>127.12</v>
      </c>
    </row>
    <row r="1798">
      <c r="A1798" s="3">
        <f>IFERROR(__xludf.DUMMYFUNCTION("""COMPUTED_VALUE"""),44249.66666666667)</f>
        <v>44249.66667</v>
      </c>
      <c r="B1798" s="1">
        <f>IFERROR(__xludf.DUMMYFUNCTION("""COMPUTED_VALUE"""),126.58)</f>
        <v>126.58</v>
      </c>
    </row>
    <row r="1799">
      <c r="A1799" s="3">
        <f>IFERROR(__xludf.DUMMYFUNCTION("""COMPUTED_VALUE"""),44250.66666666667)</f>
        <v>44250.66667</v>
      </c>
      <c r="B1799" s="1">
        <f>IFERROR(__xludf.DUMMYFUNCTION("""COMPUTED_VALUE"""),127.52)</f>
        <v>127.52</v>
      </c>
    </row>
    <row r="1800">
      <c r="A1800" s="3">
        <f>IFERROR(__xludf.DUMMYFUNCTION("""COMPUTED_VALUE"""),44251.66666666667)</f>
        <v>44251.66667</v>
      </c>
      <c r="B1800" s="1">
        <f>IFERROR(__xludf.DUMMYFUNCTION("""COMPUTED_VALUE"""),127.66)</f>
        <v>127.66</v>
      </c>
    </row>
    <row r="1801">
      <c r="A1801" s="3">
        <f>IFERROR(__xludf.DUMMYFUNCTION("""COMPUTED_VALUE"""),44252.66666666667)</f>
        <v>44252.66667</v>
      </c>
      <c r="B1801" s="1">
        <f>IFERROR(__xludf.DUMMYFUNCTION("""COMPUTED_VALUE"""),126.58)</f>
        <v>126.58</v>
      </c>
    </row>
    <row r="1802">
      <c r="A1802" s="3">
        <f>IFERROR(__xludf.DUMMYFUNCTION("""COMPUTED_VALUE"""),44253.66666666667)</f>
        <v>44253.66667</v>
      </c>
      <c r="B1802" s="1">
        <f>IFERROR(__xludf.DUMMYFUNCTION("""COMPUTED_VALUE"""),123.53)</f>
        <v>123.53</v>
      </c>
    </row>
    <row r="1803">
      <c r="A1803" s="3">
        <f>IFERROR(__xludf.DUMMYFUNCTION("""COMPUTED_VALUE"""),44256.66666666667)</f>
        <v>44256.66667</v>
      </c>
      <c r="B1803" s="1">
        <f>IFERROR(__xludf.DUMMYFUNCTION("""COMPUTED_VALUE"""),124.29)</f>
        <v>124.29</v>
      </c>
    </row>
    <row r="1804">
      <c r="A1804" s="3">
        <f>IFERROR(__xludf.DUMMYFUNCTION("""COMPUTED_VALUE"""),44257.66666666667)</f>
        <v>44257.66667</v>
      </c>
      <c r="B1804" s="1">
        <f>IFERROR(__xludf.DUMMYFUNCTION("""COMPUTED_VALUE"""),123.9)</f>
        <v>123.9</v>
      </c>
    </row>
    <row r="1805">
      <c r="A1805" s="3">
        <f>IFERROR(__xludf.DUMMYFUNCTION("""COMPUTED_VALUE"""),44258.66666666667)</f>
        <v>44258.66667</v>
      </c>
      <c r="B1805" s="1">
        <f>IFERROR(__xludf.DUMMYFUNCTION("""COMPUTED_VALUE"""),123.16)</f>
        <v>123.16</v>
      </c>
    </row>
    <row r="1806">
      <c r="A1806" s="3">
        <f>IFERROR(__xludf.DUMMYFUNCTION("""COMPUTED_VALUE"""),44259.66666666667)</f>
        <v>44259.66667</v>
      </c>
      <c r="B1806" s="1">
        <f>IFERROR(__xludf.DUMMYFUNCTION("""COMPUTED_VALUE"""),122.15)</f>
        <v>122.15</v>
      </c>
    </row>
    <row r="1807">
      <c r="A1807" s="3">
        <f>IFERROR(__xludf.DUMMYFUNCTION("""COMPUTED_VALUE"""),44260.66666666667)</f>
        <v>44260.66667</v>
      </c>
      <c r="B1807" s="1">
        <f>IFERROR(__xludf.DUMMYFUNCTION("""COMPUTED_VALUE"""),125.98)</f>
        <v>125.98</v>
      </c>
    </row>
  </sheetData>
  <drawing r:id="rId1"/>
</worksheet>
</file>