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-TCC LPAA\TCC-GIT\"/>
    </mc:Choice>
  </mc:AlternateContent>
  <xr:revisionPtr revIDLastSave="0" documentId="13_ncr:1_{35EC6349-53B5-42E6-80CB-52DC908CB0C7}" xr6:coauthVersionLast="47" xr6:coauthVersionMax="47" xr10:uidLastSave="{00000000-0000-0000-0000-000000000000}"/>
  <bookViews>
    <workbookView xWindow="-108" yWindow="-108" windowWidth="23256" windowHeight="12456" xr2:uid="{AB3C7112-BBE9-4033-AAE0-7D0F0EEB7533}"/>
  </bookViews>
  <sheets>
    <sheet name="Geometry" sheetId="2" r:id="rId1"/>
    <sheet name="Performance" sheetId="1" r:id="rId2"/>
    <sheet name="Planilha1" sheetId="3" r:id="rId3"/>
    <sheet name="Planilha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3" l="1"/>
  <c r="E14" i="3"/>
  <c r="E15" i="3"/>
  <c r="E16" i="3"/>
  <c r="E17" i="3"/>
  <c r="E18" i="3"/>
  <c r="E12" i="3"/>
  <c r="E2" i="3"/>
  <c r="E3" i="3"/>
  <c r="E4" i="3"/>
  <c r="E5" i="3"/>
  <c r="E6" i="3"/>
  <c r="E7" i="3"/>
  <c r="E8" i="3"/>
  <c r="E9" i="3"/>
  <c r="E10" i="3"/>
  <c r="E11" i="3"/>
  <c r="E1" i="3"/>
  <c r="F12" i="3"/>
  <c r="F9" i="3"/>
  <c r="B4" i="2"/>
  <c r="B5" i="2" s="1"/>
  <c r="K7" i="1"/>
  <c r="K8" i="1" s="1"/>
  <c r="K4" i="1"/>
  <c r="K5" i="1" s="1"/>
  <c r="B4" i="1"/>
  <c r="B5" i="1" s="1"/>
  <c r="J7" i="1"/>
  <c r="J8" i="1" s="1"/>
  <c r="G19" i="1"/>
  <c r="G21" i="1"/>
  <c r="F18" i="1"/>
  <c r="F20" i="1"/>
  <c r="F21" i="1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T11" i="2"/>
  <c r="S11" i="2"/>
  <c r="F30" i="1" l="1"/>
  <c r="G18" i="1"/>
  <c r="J4" i="1"/>
  <c r="J5" i="1" s="1"/>
  <c r="F34" i="1"/>
  <c r="F33" i="1"/>
  <c r="G34" i="1"/>
  <c r="F17" i="1"/>
  <c r="F16" i="1"/>
  <c r="F32" i="1"/>
  <c r="G33" i="1"/>
  <c r="G30" i="1"/>
  <c r="F29" i="1"/>
  <c r="F28" i="1"/>
  <c r="F23" i="1"/>
  <c r="G23" i="1"/>
  <c r="G29" i="1"/>
  <c r="G24" i="1"/>
  <c r="F22" i="1"/>
  <c r="G22" i="1"/>
  <c r="G31" i="1"/>
  <c r="G17" i="1"/>
  <c r="F27" i="1"/>
  <c r="F15" i="1"/>
  <c r="G28" i="1"/>
  <c r="G16" i="1"/>
  <c r="G27" i="1"/>
  <c r="G15" i="1"/>
  <c r="F13" i="1"/>
  <c r="F14" i="1"/>
  <c r="F25" i="1"/>
  <c r="G13" i="1"/>
  <c r="G26" i="1"/>
  <c r="G14" i="1"/>
  <c r="F26" i="1"/>
  <c r="F24" i="1"/>
  <c r="G25" i="1"/>
  <c r="F31" i="1"/>
  <c r="F19" i="1"/>
  <c r="G32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Felix</author>
  </authors>
  <commentList>
    <comment ref="E1" authorId="0" shapeId="0" xr:uid="{1565A0D5-EDA2-4B91-8AD5-6FF093719FF9}">
      <text>
        <r>
          <rPr>
            <b/>
            <sz val="9"/>
            <color indexed="81"/>
            <rFont val="Segoe UI"/>
            <family val="2"/>
          </rPr>
          <t>Gabriel Felix:</t>
        </r>
        <r>
          <rPr>
            <sz val="9"/>
            <color indexed="81"/>
            <rFont val="Segoe UI"/>
            <family val="2"/>
          </rPr>
          <t xml:space="preserve">
solidity</t>
        </r>
      </text>
    </comment>
    <comment ref="C4" authorId="0" shapeId="0" xr:uid="{867B0F14-1946-420F-9313-36BDF06C0792}">
      <text>
        <r>
          <rPr>
            <b/>
            <sz val="9"/>
            <color indexed="81"/>
            <rFont val="Segoe UI"/>
            <family val="2"/>
          </rPr>
          <t>Gabriel Felix:</t>
        </r>
        <r>
          <rPr>
            <sz val="9"/>
            <color indexed="81"/>
            <rFont val="Segoe UI"/>
            <family val="2"/>
          </rPr>
          <t xml:space="preserve">
figure of merit</t>
        </r>
      </text>
    </comment>
    <comment ref="C5" authorId="0" shapeId="0" xr:uid="{45FD7B06-3CDA-4020-902A-27A023922E43}">
      <text>
        <r>
          <rPr>
            <b/>
            <sz val="9"/>
            <color indexed="81"/>
            <rFont val="Segoe UI"/>
            <family val="2"/>
          </rPr>
          <t>Gabriel Felix:</t>
        </r>
        <r>
          <rPr>
            <sz val="9"/>
            <color indexed="81"/>
            <rFont val="Segoe UI"/>
            <family val="2"/>
          </rPr>
          <t xml:space="preserve">
total activity factor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Felix</author>
  </authors>
  <commentList>
    <comment ref="E1" authorId="0" shapeId="0" xr:uid="{CD633791-8250-4CA6-B30F-1CC224D3728D}">
      <text>
        <r>
          <rPr>
            <b/>
            <sz val="9"/>
            <color indexed="81"/>
            <rFont val="Segoe UI"/>
            <family val="2"/>
          </rPr>
          <t>Gabriel Felix:</t>
        </r>
        <r>
          <rPr>
            <sz val="9"/>
            <color indexed="81"/>
            <rFont val="Segoe UI"/>
            <family val="2"/>
          </rPr>
          <t xml:space="preserve">
solidity</t>
        </r>
      </text>
    </comment>
    <comment ref="C4" authorId="0" shapeId="0" xr:uid="{6D65E9DF-7947-4FFC-9428-3A1727610DBC}">
      <text>
        <r>
          <rPr>
            <b/>
            <sz val="9"/>
            <color indexed="81"/>
            <rFont val="Segoe UI"/>
            <family val="2"/>
          </rPr>
          <t>Gabriel Felix:</t>
        </r>
        <r>
          <rPr>
            <sz val="9"/>
            <color indexed="81"/>
            <rFont val="Segoe UI"/>
            <family val="2"/>
          </rPr>
          <t xml:space="preserve">
figure of merit</t>
        </r>
      </text>
    </comment>
    <comment ref="C5" authorId="0" shapeId="0" xr:uid="{56679F33-0F7A-4877-A424-45A1FA324358}">
      <text>
        <r>
          <rPr>
            <b/>
            <sz val="9"/>
            <color indexed="81"/>
            <rFont val="Segoe UI"/>
            <family val="2"/>
          </rPr>
          <t>Gabriel Felix:</t>
        </r>
        <r>
          <rPr>
            <sz val="9"/>
            <color indexed="81"/>
            <rFont val="Segoe UI"/>
            <family val="2"/>
          </rPr>
          <t xml:space="preserve">
total activity factor</t>
        </r>
      </text>
    </comment>
  </commentList>
</comments>
</file>

<file path=xl/sharedStrings.xml><?xml version="1.0" encoding="utf-8"?>
<sst xmlns="http://schemas.openxmlformats.org/spreadsheetml/2006/main" count="177" uniqueCount="100">
  <si>
    <t>V [m/s]</t>
  </si>
  <si>
    <t>J</t>
  </si>
  <si>
    <t>Ct</t>
  </si>
  <si>
    <t>T = Ct*(rho*n^2*D^4)</t>
  </si>
  <si>
    <t>rpm</t>
  </si>
  <si>
    <t>D [in]</t>
  </si>
  <si>
    <t>D [m]</t>
  </si>
  <si>
    <t>CL_design</t>
  </si>
  <si>
    <t>B (num pás)</t>
  </si>
  <si>
    <t>rho [kg/m^3]</t>
  </si>
  <si>
    <t>V_design [m/s]</t>
  </si>
  <si>
    <t>x = r/R</t>
  </si>
  <si>
    <t>beta [°]</t>
  </si>
  <si>
    <t>r [m]</t>
  </si>
  <si>
    <t>c [m]</t>
  </si>
  <si>
    <t>alpha [°]</t>
  </si>
  <si>
    <t>CL</t>
  </si>
  <si>
    <t>eta</t>
  </si>
  <si>
    <t>Re [x10e6]</t>
  </si>
  <si>
    <t>Mach</t>
  </si>
  <si>
    <t>FM</t>
  </si>
  <si>
    <t>beta75 °</t>
  </si>
  <si>
    <t>sigma75</t>
  </si>
  <si>
    <t>TAF=B.AF</t>
  </si>
  <si>
    <t>R [m]</t>
  </si>
  <si>
    <t>p75 [in]</t>
  </si>
  <si>
    <t>-</t>
  </si>
  <si>
    <t>Cp_max</t>
  </si>
  <si>
    <t>x</t>
  </si>
  <si>
    <t>r+</t>
  </si>
  <si>
    <t>r-1</t>
  </si>
  <si>
    <t>p75 [m]</t>
  </si>
  <si>
    <t>Cp_electrical</t>
  </si>
  <si>
    <t>P_electrical [kW]</t>
  </si>
  <si>
    <t>T [kgf]</t>
  </si>
  <si>
    <t>P_max</t>
  </si>
  <si>
    <t>airfoil</t>
  </si>
  <si>
    <t>ARA-D 10%</t>
  </si>
  <si>
    <t>Motor</t>
  </si>
  <si>
    <t>TMotor U15XXL</t>
  </si>
  <si>
    <t>Pnominal [kW]</t>
  </si>
  <si>
    <t>Pmax [kW]</t>
  </si>
  <si>
    <t>Cp_nom</t>
  </si>
  <si>
    <t>P_nom</t>
  </si>
  <si>
    <t>0.1448</t>
  </si>
  <si>
    <t>0.1186</t>
  </si>
  <si>
    <t>0.181</t>
  </si>
  <si>
    <t>0.1579</t>
  </si>
  <si>
    <t>0.2172</t>
  </si>
  <si>
    <t>0.1765</t>
  </si>
  <si>
    <t>0.2534</t>
  </si>
  <si>
    <t>0.1767</t>
  </si>
  <si>
    <t>0.2896</t>
  </si>
  <si>
    <t>0.1647</t>
  </si>
  <si>
    <t>0.3258</t>
  </si>
  <si>
    <t>0.1525</t>
  </si>
  <si>
    <t>0.3619</t>
  </si>
  <si>
    <t>0.1408</t>
  </si>
  <si>
    <t>0.3981</t>
  </si>
  <si>
    <t>0.1297</t>
  </si>
  <si>
    <t>0.4343</t>
  </si>
  <si>
    <t>0.1193</t>
  </si>
  <si>
    <t>0.4705</t>
  </si>
  <si>
    <t>0.1092</t>
  </si>
  <si>
    <t>0.5067</t>
  </si>
  <si>
    <t>0.0995</t>
  </si>
  <si>
    <t>0.5429</t>
  </si>
  <si>
    <t>0.0896</t>
  </si>
  <si>
    <t>0.5791</t>
  </si>
  <si>
    <t>0.0795</t>
  </si>
  <si>
    <t>0.6153</t>
  </si>
  <si>
    <t>0.0684</t>
  </si>
  <si>
    <t>0.6515</t>
  </si>
  <si>
    <t>0.0557</t>
  </si>
  <si>
    <t>0.6877</t>
  </si>
  <si>
    <t>0.0393</t>
  </si>
  <si>
    <t>0.7058</t>
  </si>
  <si>
    <t>0.0278</t>
  </si>
  <si>
    <t>0.7167</t>
  </si>
  <si>
    <t>0.0176</t>
  </si>
  <si>
    <t>44.3</t>
  </si>
  <si>
    <t>38.0</t>
  </si>
  <si>
    <t>33.2</t>
  </si>
  <si>
    <t>29.5</t>
  </si>
  <si>
    <t>26.5</t>
  </si>
  <si>
    <t>24.1</t>
  </si>
  <si>
    <t>22.1</t>
  </si>
  <si>
    <t>20.5</t>
  </si>
  <si>
    <t>19.0</t>
  </si>
  <si>
    <t>17.8</t>
  </si>
  <si>
    <t>16.7</t>
  </si>
  <si>
    <t>15.8</t>
  </si>
  <si>
    <t>15.0</t>
  </si>
  <si>
    <t>14.2</t>
  </si>
  <si>
    <t>13.6</t>
  </si>
  <si>
    <t>13.0</t>
  </si>
  <si>
    <t>12.7</t>
  </si>
  <si>
    <t>12.6</t>
  </si>
  <si>
    <t>Pitch</t>
  </si>
  <si>
    <t>B75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</si>
</sst>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0" fontId="0" fillId="2" borderId="1" xfId="0" applyFill="1" applyBorder="1"/>
    <xf numFmtId="2" fontId="0" fillId="2" borderId="1" xfId="0" applyNumberFormat="1" applyFill="1" applyBorder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Geometry!$D$12</c:f>
              <c:strCache>
                <c:ptCount val="1"/>
                <c:pt idx="0">
                  <c:v>beta [°]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144893211074855"/>
                  <c:y val="4.57667683158102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Geometry!$A$13:$A$29</c:f>
              <c:numCache>
                <c:formatCode>0.000</c:formatCode>
                <c:ptCount val="1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0.97499999999999998</c:v>
                </c:pt>
              </c:numCache>
            </c:numRef>
          </c:xVal>
          <c:yVal>
            <c:numRef>
              <c:f>Geometry!$D$13:$D$29</c:f>
              <c:numCache>
                <c:formatCode>0.0</c:formatCode>
                <c:ptCount val="17"/>
                <c:pt idx="0">
                  <c:v>44.271799999999999</c:v>
                </c:pt>
                <c:pt idx="1">
                  <c:v>38.038200000000003</c:v>
                </c:pt>
                <c:pt idx="2">
                  <c:v>33.247799999999998</c:v>
                </c:pt>
                <c:pt idx="3">
                  <c:v>29.4999</c:v>
                </c:pt>
                <c:pt idx="4">
                  <c:v>26.511199999999999</c:v>
                </c:pt>
                <c:pt idx="5">
                  <c:v>24.084599999999998</c:v>
                </c:pt>
                <c:pt idx="6">
                  <c:v>22.081800000000001</c:v>
                </c:pt>
                <c:pt idx="7">
                  <c:v>20.404599999999999</c:v>
                </c:pt>
                <c:pt idx="8">
                  <c:v>18.9818</c:v>
                </c:pt>
                <c:pt idx="9">
                  <c:v>17.760999999999999</c:v>
                </c:pt>
                <c:pt idx="10">
                  <c:v>16.702999999999999</c:v>
                </c:pt>
                <c:pt idx="11">
                  <c:v>15.777900000000001</c:v>
                </c:pt>
                <c:pt idx="12">
                  <c:v>14.962400000000001</c:v>
                </c:pt>
                <c:pt idx="13">
                  <c:v>14.2385</c:v>
                </c:pt>
                <c:pt idx="14">
                  <c:v>13.591799999999999</c:v>
                </c:pt>
                <c:pt idx="15">
                  <c:v>13.0106</c:v>
                </c:pt>
                <c:pt idx="16">
                  <c:v>12.7416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63-49E4-A517-06BBDB0B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27928"/>
        <c:axId val="600583152"/>
      </c:scatterChart>
      <c:valAx>
        <c:axId val="60802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 = 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583152"/>
        <c:crosses val="autoZero"/>
        <c:crossBetween val="midCat"/>
      </c:valAx>
      <c:valAx>
        <c:axId val="6005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02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Geometry!$C$12</c:f>
              <c:strCache>
                <c:ptCount val="1"/>
                <c:pt idx="0">
                  <c:v>c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Geometry!$A$13:$A$29</c:f>
              <c:numCache>
                <c:formatCode>0.000</c:formatCode>
                <c:ptCount val="1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0.97499999999999998</c:v>
                </c:pt>
              </c:numCache>
            </c:numRef>
          </c:xVal>
          <c:yVal>
            <c:numRef>
              <c:f>Geometry!$C$13:$C$29</c:f>
              <c:numCache>
                <c:formatCode>0.000</c:formatCode>
                <c:ptCount val="17"/>
                <c:pt idx="0">
                  <c:v>0.1186</c:v>
                </c:pt>
                <c:pt idx="1">
                  <c:v>0.15790000000000001</c:v>
                </c:pt>
                <c:pt idx="2">
                  <c:v>0.17649999999999999</c:v>
                </c:pt>
                <c:pt idx="3">
                  <c:v>0.1767</c:v>
                </c:pt>
                <c:pt idx="4">
                  <c:v>0.16470000000000001</c:v>
                </c:pt>
                <c:pt idx="5">
                  <c:v>0.1525</c:v>
                </c:pt>
                <c:pt idx="6">
                  <c:v>0.14080000000000001</c:v>
                </c:pt>
                <c:pt idx="7">
                  <c:v>0.12970000000000001</c:v>
                </c:pt>
                <c:pt idx="8">
                  <c:v>0.1193</c:v>
                </c:pt>
                <c:pt idx="9">
                  <c:v>0.10920000000000001</c:v>
                </c:pt>
                <c:pt idx="10">
                  <c:v>9.9500000000000005E-2</c:v>
                </c:pt>
                <c:pt idx="11">
                  <c:v>8.9599999999999999E-2</c:v>
                </c:pt>
                <c:pt idx="12">
                  <c:v>7.9500000000000001E-2</c:v>
                </c:pt>
                <c:pt idx="13">
                  <c:v>6.8400000000000002E-2</c:v>
                </c:pt>
                <c:pt idx="14">
                  <c:v>5.57E-2</c:v>
                </c:pt>
                <c:pt idx="15">
                  <c:v>3.9300000000000002E-2</c:v>
                </c:pt>
                <c:pt idx="16">
                  <c:v>2.7799999999999998E-2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64-4E03-A479-C208C438D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14808"/>
        <c:axId val="608022024"/>
      </c:scatterChart>
      <c:valAx>
        <c:axId val="60801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 = 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022024"/>
        <c:crosses val="autoZero"/>
        <c:crossBetween val="midCat"/>
      </c:valAx>
      <c:valAx>
        <c:axId val="6080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01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Forma em Planta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Geometry!$A$13:$A$29</c:f>
              <c:numCache>
                <c:formatCode>0.000</c:formatCode>
                <c:ptCount val="1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0.97499999999999998</c:v>
                </c:pt>
              </c:numCache>
            </c:numRef>
          </c:xVal>
          <c:yVal>
            <c:numRef>
              <c:f>Geometry!$S$11:$S$28</c:f>
              <c:numCache>
                <c:formatCode>General</c:formatCode>
                <c:ptCount val="18"/>
                <c:pt idx="0">
                  <c:v>2.9649999999999999E-2</c:v>
                </c:pt>
                <c:pt idx="1">
                  <c:v>3.9475000000000003E-2</c:v>
                </c:pt>
                <c:pt idx="2">
                  <c:v>4.4124999999999998E-2</c:v>
                </c:pt>
                <c:pt idx="3">
                  <c:v>4.4174999999999999E-2</c:v>
                </c:pt>
                <c:pt idx="4">
                  <c:v>4.1175000000000003E-2</c:v>
                </c:pt>
                <c:pt idx="5">
                  <c:v>3.8124999999999999E-2</c:v>
                </c:pt>
                <c:pt idx="6">
                  <c:v>3.5200000000000002E-2</c:v>
                </c:pt>
                <c:pt idx="7">
                  <c:v>3.2425000000000002E-2</c:v>
                </c:pt>
                <c:pt idx="8">
                  <c:v>2.9825000000000001E-2</c:v>
                </c:pt>
                <c:pt idx="9">
                  <c:v>2.7300000000000001E-2</c:v>
                </c:pt>
                <c:pt idx="10">
                  <c:v>2.4875000000000001E-2</c:v>
                </c:pt>
                <c:pt idx="11">
                  <c:v>2.24E-2</c:v>
                </c:pt>
                <c:pt idx="12">
                  <c:v>1.9875E-2</c:v>
                </c:pt>
                <c:pt idx="13">
                  <c:v>1.7100000000000001E-2</c:v>
                </c:pt>
                <c:pt idx="14">
                  <c:v>1.3925E-2</c:v>
                </c:pt>
                <c:pt idx="15">
                  <c:v>9.8250000000000004E-3</c:v>
                </c:pt>
                <c:pt idx="16">
                  <c:v>6.9499999999999996E-3</c:v>
                </c:pt>
                <c:pt idx="17">
                  <c:v>4.4000000000000003E-3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F3-440E-B6A8-353B10AEE280}"/>
            </c:ext>
          </c:extLst>
        </c:ser>
        <c:ser>
          <c:idx val="2"/>
          <c:order val="2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Geometry!$A$13:$A$29</c:f>
              <c:numCache>
                <c:formatCode>0.000</c:formatCode>
                <c:ptCount val="1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0.97499999999999998</c:v>
                </c:pt>
              </c:numCache>
            </c:numRef>
          </c:xVal>
          <c:yVal>
            <c:numRef>
              <c:f>Geometry!$T$11:$T$28</c:f>
              <c:numCache>
                <c:formatCode>General</c:formatCode>
                <c:ptCount val="18"/>
                <c:pt idx="0">
                  <c:v>-8.8950000000000001E-2</c:v>
                </c:pt>
                <c:pt idx="1">
                  <c:v>-0.118425</c:v>
                </c:pt>
                <c:pt idx="2">
                  <c:v>-0.13237499999999999</c:v>
                </c:pt>
                <c:pt idx="3">
                  <c:v>-0.132525</c:v>
                </c:pt>
                <c:pt idx="4">
                  <c:v>-0.12352500000000001</c:v>
                </c:pt>
                <c:pt idx="5">
                  <c:v>-0.114375</c:v>
                </c:pt>
                <c:pt idx="6">
                  <c:v>-0.1056</c:v>
                </c:pt>
                <c:pt idx="7">
                  <c:v>-9.7275E-2</c:v>
                </c:pt>
                <c:pt idx="8">
                  <c:v>-8.9474999999999999E-2</c:v>
                </c:pt>
                <c:pt idx="9">
                  <c:v>-8.1900000000000001E-2</c:v>
                </c:pt>
                <c:pt idx="10">
                  <c:v>-7.4624999999999997E-2</c:v>
                </c:pt>
                <c:pt idx="11">
                  <c:v>-6.7199999999999996E-2</c:v>
                </c:pt>
                <c:pt idx="12">
                  <c:v>-5.9624999999999997E-2</c:v>
                </c:pt>
                <c:pt idx="13">
                  <c:v>-5.1299999999999998E-2</c:v>
                </c:pt>
                <c:pt idx="14">
                  <c:v>-4.1775E-2</c:v>
                </c:pt>
                <c:pt idx="15">
                  <c:v>-2.9475000000000001E-2</c:v>
                </c:pt>
                <c:pt idx="16">
                  <c:v>-2.085E-2</c:v>
                </c:pt>
                <c:pt idx="17">
                  <c:v>-1.32E-2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F3-440E-B6A8-353B10AE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14808"/>
        <c:axId val="608022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Geometry!$C$12</c15:sqref>
                        </c15:formulaRef>
                      </c:ext>
                    </c:extLst>
                    <c:strCache>
                      <c:ptCount val="1"/>
                      <c:pt idx="0">
                        <c:v>c [m]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Geometry!$A$13:$A$29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0.2</c:v>
                      </c:pt>
                      <c:pt idx="1">
                        <c:v>0.25</c:v>
                      </c:pt>
                      <c:pt idx="2">
                        <c:v>0.3</c:v>
                      </c:pt>
                      <c:pt idx="3">
                        <c:v>0.35</c:v>
                      </c:pt>
                      <c:pt idx="4">
                        <c:v>0.4</c:v>
                      </c:pt>
                      <c:pt idx="5">
                        <c:v>0.45</c:v>
                      </c:pt>
                      <c:pt idx="6">
                        <c:v>0.5</c:v>
                      </c:pt>
                      <c:pt idx="7">
                        <c:v>0.55000000000000004</c:v>
                      </c:pt>
                      <c:pt idx="8">
                        <c:v>0.6</c:v>
                      </c:pt>
                      <c:pt idx="9">
                        <c:v>0.65</c:v>
                      </c:pt>
                      <c:pt idx="10">
                        <c:v>0.7</c:v>
                      </c:pt>
                      <c:pt idx="11">
                        <c:v>0.75</c:v>
                      </c:pt>
                      <c:pt idx="12">
                        <c:v>0.8</c:v>
                      </c:pt>
                      <c:pt idx="13">
                        <c:v>0.85</c:v>
                      </c:pt>
                      <c:pt idx="14">
                        <c:v>0.9</c:v>
                      </c:pt>
                      <c:pt idx="15">
                        <c:v>0.95</c:v>
                      </c:pt>
                      <c:pt idx="16">
                        <c:v>0.97499999999999998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Geometry!$C$13:$C$29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0.1186</c:v>
                      </c:pt>
                      <c:pt idx="1">
                        <c:v>0.15790000000000001</c:v>
                      </c:pt>
                      <c:pt idx="2">
                        <c:v>0.17649999999999999</c:v>
                      </c:pt>
                      <c:pt idx="3">
                        <c:v>0.1767</c:v>
                      </c:pt>
                      <c:pt idx="4">
                        <c:v>0.16470000000000001</c:v>
                      </c:pt>
                      <c:pt idx="5">
                        <c:v>0.1525</c:v>
                      </c:pt>
                      <c:pt idx="6">
                        <c:v>0.14080000000000001</c:v>
                      </c:pt>
                      <c:pt idx="7">
                        <c:v>0.12970000000000001</c:v>
                      </c:pt>
                      <c:pt idx="8">
                        <c:v>0.1193</c:v>
                      </c:pt>
                      <c:pt idx="9">
                        <c:v>0.10920000000000001</c:v>
                      </c:pt>
                      <c:pt idx="10">
                        <c:v>9.9500000000000005E-2</c:v>
                      </c:pt>
                      <c:pt idx="11">
                        <c:v>8.9599999999999999E-2</c:v>
                      </c:pt>
                      <c:pt idx="12">
                        <c:v>7.9500000000000001E-2</c:v>
                      </c:pt>
                      <c:pt idx="13">
                        <c:v>6.8400000000000002E-2</c:v>
                      </c:pt>
                      <c:pt idx="14">
                        <c:v>5.57E-2</c:v>
                      </c:pt>
                      <c:pt idx="15">
                        <c:v>3.9300000000000002E-2</c:v>
                      </c:pt>
                      <c:pt idx="16">
                        <c:v>2.7799999999999998E-2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AF3-440E-B6A8-353B10AEE280}"/>
                  </c:ext>
                </c:extLst>
              </c15:ser>
            </c15:filteredScatterSeries>
          </c:ext>
        </c:extLst>
      </c:scatterChart>
      <c:valAx>
        <c:axId val="60801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 = 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022024"/>
        <c:crosses val="autoZero"/>
        <c:crossBetween val="midCat"/>
      </c:valAx>
      <c:valAx>
        <c:axId val="6080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01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Performance!$C$12</c:f>
              <c:strCache>
                <c:ptCount val="1"/>
                <c:pt idx="0">
                  <c:v>Cp_electrical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Performance!$A$13:$A$76</c:f>
              <c:numCache>
                <c:formatCode>General</c:formatCode>
                <c:ptCount val="6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</c:numCache>
            </c:numRef>
          </c:xVal>
          <c:yVal>
            <c:numRef>
              <c:f>Performance!$C$13:$C$76</c:f>
              <c:numCache>
                <c:formatCode>General</c:formatCode>
                <c:ptCount val="64"/>
                <c:pt idx="0">
                  <c:v>4.7300000000000002E-2</c:v>
                </c:pt>
                <c:pt idx="1">
                  <c:v>5.0500000000000003E-2</c:v>
                </c:pt>
                <c:pt idx="2">
                  <c:v>5.3199999999999997E-2</c:v>
                </c:pt>
                <c:pt idx="3">
                  <c:v>5.5399999999999998E-2</c:v>
                </c:pt>
                <c:pt idx="4">
                  <c:v>5.7000000000000002E-2</c:v>
                </c:pt>
                <c:pt idx="5">
                  <c:v>5.8000000000000003E-2</c:v>
                </c:pt>
                <c:pt idx="6">
                  <c:v>5.8400000000000001E-2</c:v>
                </c:pt>
                <c:pt idx="7">
                  <c:v>5.8099999999999999E-2</c:v>
                </c:pt>
                <c:pt idx="8">
                  <c:v>5.74E-2</c:v>
                </c:pt>
                <c:pt idx="9">
                  <c:v>5.62E-2</c:v>
                </c:pt>
                <c:pt idx="10">
                  <c:v>5.45E-2</c:v>
                </c:pt>
                <c:pt idx="11">
                  <c:v>5.2400000000000002E-2</c:v>
                </c:pt>
                <c:pt idx="12">
                  <c:v>4.99E-2</c:v>
                </c:pt>
                <c:pt idx="13">
                  <c:v>4.7E-2</c:v>
                </c:pt>
                <c:pt idx="14">
                  <c:v>4.3900000000000002E-2</c:v>
                </c:pt>
                <c:pt idx="15">
                  <c:v>4.02E-2</c:v>
                </c:pt>
                <c:pt idx="16">
                  <c:v>3.5700000000000003E-2</c:v>
                </c:pt>
                <c:pt idx="17">
                  <c:v>3.0800000000000001E-2</c:v>
                </c:pt>
                <c:pt idx="18">
                  <c:v>2.5499999999999998E-2</c:v>
                </c:pt>
                <c:pt idx="19">
                  <c:v>1.9699999999999999E-2</c:v>
                </c:pt>
                <c:pt idx="20">
                  <c:v>1.34E-2</c:v>
                </c:pt>
                <c:pt idx="21">
                  <c:v>6.7000000000000002E-3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F-4181-BA6C-2C765384CB99}"/>
            </c:ext>
          </c:extLst>
        </c:ser>
        <c:ser>
          <c:idx val="1"/>
          <c:order val="1"/>
          <c:tx>
            <c:strRef>
              <c:f>Performance!$J$3</c:f>
              <c:strCache>
                <c:ptCount val="1"/>
                <c:pt idx="0">
                  <c:v>Cp_nom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prstDash val="dash"/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BE-4481-ABC2-A755DD78B8E9}"/>
              </c:ext>
            </c:extLst>
          </c:dPt>
          <c:xVal>
            <c:numRef>
              <c:f>Performance!$I$4:$I$5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Performance!$J$4:$J$5</c:f>
              <c:numCache>
                <c:formatCode>General</c:formatCode>
                <c:ptCount val="2"/>
                <c:pt idx="0">
                  <c:v>5.8352911847735417E-2</c:v>
                </c:pt>
                <c:pt idx="1">
                  <c:v>5.8352911847735417E-2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E-4481-ABC2-A755DD78B8E9}"/>
            </c:ext>
          </c:extLst>
        </c:ser>
        <c:ser>
          <c:idx val="2"/>
          <c:order val="2"/>
          <c:tx>
            <c:strRef>
              <c:f>Performance!$K$3</c:f>
              <c:strCache>
                <c:ptCount val="1"/>
                <c:pt idx="0">
                  <c:v>Cp_max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Performance!$I$4:$I$5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Performance!$K$4:$K$5</c:f>
              <c:numCache>
                <c:formatCode>General</c:formatCode>
                <c:ptCount val="2"/>
                <c:pt idx="0">
                  <c:v>7.1038327466808326E-2</c:v>
                </c:pt>
                <c:pt idx="1">
                  <c:v>7.1038327466808326E-2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D5-4FB8-8647-23DC103C4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51336"/>
        <c:axId val="577948056"/>
      </c:scatterChart>
      <c:valAx>
        <c:axId val="577951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48056"/>
        <c:crosses val="autoZero"/>
        <c:crossBetween val="midCat"/>
      </c:valAx>
      <c:valAx>
        <c:axId val="57794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5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</a:t>
            </a:r>
            <a:r>
              <a:rPr lang="pt-BR" baseline="0"/>
              <a:t> [kgf]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Performance!$F$12</c:f>
              <c:strCache>
                <c:ptCount val="1"/>
                <c:pt idx="0">
                  <c:v>T [kgf]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Performance!$A$13:$A$76</c:f>
              <c:numCache>
                <c:formatCode>General</c:formatCode>
                <c:ptCount val="6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</c:numCache>
            </c:numRef>
          </c:xVal>
          <c:yVal>
            <c:numRef>
              <c:f>Performance!$F$13:$F$76</c:f>
              <c:numCache>
                <c:formatCode>General</c:formatCode>
                <c:ptCount val="64"/>
                <c:pt idx="0">
                  <c:v>90.783866340194422</c:v>
                </c:pt>
                <c:pt idx="1">
                  <c:v>89.553144069234847</c:v>
                </c:pt>
                <c:pt idx="2">
                  <c:v>87.308885810426204</c:v>
                </c:pt>
                <c:pt idx="3">
                  <c:v>84.340673274582528</c:v>
                </c:pt>
                <c:pt idx="4">
                  <c:v>80.648506461703803</c:v>
                </c:pt>
                <c:pt idx="5">
                  <c:v>76.594362510307576</c:v>
                </c:pt>
                <c:pt idx="6">
                  <c:v>72.178241420393803</c:v>
                </c:pt>
                <c:pt idx="7">
                  <c:v>67.762120330480045</c:v>
                </c:pt>
                <c:pt idx="8">
                  <c:v>63.128812957455764</c:v>
                </c:pt>
                <c:pt idx="9">
                  <c:v>58.495505584431491</c:v>
                </c:pt>
                <c:pt idx="10">
                  <c:v>53.862198211407211</c:v>
                </c:pt>
                <c:pt idx="11">
                  <c:v>49.301286266086436</c:v>
                </c:pt>
                <c:pt idx="12">
                  <c:v>44.66797889306217</c:v>
                </c:pt>
                <c:pt idx="13">
                  <c:v>40.107066947741394</c:v>
                </c:pt>
                <c:pt idx="14">
                  <c:v>35.763341285531133</c:v>
                </c:pt>
                <c:pt idx="15">
                  <c:v>31.27482476791387</c:v>
                </c:pt>
                <c:pt idx="16">
                  <c:v>26.569121967186089</c:v>
                </c:pt>
                <c:pt idx="17">
                  <c:v>21.863419166458307</c:v>
                </c:pt>
                <c:pt idx="18">
                  <c:v>17.085320938027017</c:v>
                </c:pt>
                <c:pt idx="19">
                  <c:v>12.307222709595734</c:v>
                </c:pt>
                <c:pt idx="20">
                  <c:v>7.5291244811644491</c:v>
                </c:pt>
                <c:pt idx="21">
                  <c:v>2.7510262527331641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F7-48A4-92FE-E87A2772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82568"/>
        <c:axId val="572685848"/>
      </c:scatterChart>
      <c:valAx>
        <c:axId val="57268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</a:t>
                </a:r>
                <a:r>
                  <a:rPr lang="pt-BR" baseline="0"/>
                  <a:t> [m/s]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685848"/>
        <c:crosses val="autoZero"/>
        <c:crossBetween val="midCat"/>
      </c:valAx>
      <c:valAx>
        <c:axId val="57268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 [kgf]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68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Performance!$E$12</c:f>
              <c:strCache>
                <c:ptCount val="1"/>
                <c:pt idx="0">
                  <c:v>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Performance!$A$13:$A$76</c:f>
              <c:numCache>
                <c:formatCode>General</c:formatCode>
                <c:ptCount val="6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</c:numCache>
            </c:numRef>
          </c:xVal>
          <c:yVal>
            <c:numRef>
              <c:f>Performance!$E$13:$E$76</c:f>
              <c:numCache>
                <c:formatCode>General</c:formatCode>
                <c:ptCount val="64"/>
                <c:pt idx="0">
                  <c:v>5.62E-2</c:v>
                </c:pt>
                <c:pt idx="1">
                  <c:v>0.15590000000000001</c:v>
                </c:pt>
                <c:pt idx="2">
                  <c:v>0.2402</c:v>
                </c:pt>
                <c:pt idx="3">
                  <c:v>0.312</c:v>
                </c:pt>
                <c:pt idx="4">
                  <c:v>0.37269999999999998</c:v>
                </c:pt>
                <c:pt idx="5">
                  <c:v>0.42520000000000002</c:v>
                </c:pt>
                <c:pt idx="6">
                  <c:v>0.47089999999999999</c:v>
                </c:pt>
                <c:pt idx="7">
                  <c:v>0.51170000000000004</c:v>
                </c:pt>
                <c:pt idx="8">
                  <c:v>0.54749999999999999</c:v>
                </c:pt>
                <c:pt idx="9">
                  <c:v>0.57930000000000004</c:v>
                </c:pt>
                <c:pt idx="10">
                  <c:v>0.60760000000000003</c:v>
                </c:pt>
                <c:pt idx="11">
                  <c:v>0.63280000000000003</c:v>
                </c:pt>
                <c:pt idx="12">
                  <c:v>0.6552</c:v>
                </c:pt>
                <c:pt idx="13">
                  <c:v>0.67500000000000004</c:v>
                </c:pt>
                <c:pt idx="14">
                  <c:v>0.69189999999999996</c:v>
                </c:pt>
                <c:pt idx="15">
                  <c:v>0.70699999999999996</c:v>
                </c:pt>
                <c:pt idx="16">
                  <c:v>0.71889999999999998</c:v>
                </c:pt>
                <c:pt idx="17">
                  <c:v>0.72650000000000003</c:v>
                </c:pt>
                <c:pt idx="18">
                  <c:v>0.72750000000000004</c:v>
                </c:pt>
                <c:pt idx="19">
                  <c:v>0.71619999999999995</c:v>
                </c:pt>
                <c:pt idx="20">
                  <c:v>0.67520000000000002</c:v>
                </c:pt>
                <c:pt idx="21">
                  <c:v>0.51170000000000004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9-4DCC-907E-E4C6DD21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51336"/>
        <c:axId val="577948056"/>
        <c:extLst/>
      </c:scatterChart>
      <c:valAx>
        <c:axId val="57795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48056"/>
        <c:crosses val="autoZero"/>
        <c:crossBetween val="midCat"/>
      </c:valAx>
      <c:valAx>
        <c:axId val="57794805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5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Ct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Performance!$D$12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Performance!$A$13:$A$76</c:f>
              <c:numCache>
                <c:formatCode>General</c:formatCode>
                <c:ptCount val="6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</c:numCache>
            </c:numRef>
          </c:xVal>
          <c:yVal>
            <c:numRef>
              <c:f>Performance!$D$13:$D$76</c:f>
              <c:numCache>
                <c:formatCode>General</c:formatCode>
                <c:ptCount val="64"/>
                <c:pt idx="0">
                  <c:v>0.12540000000000001</c:v>
                </c:pt>
                <c:pt idx="1">
                  <c:v>0.1237</c:v>
                </c:pt>
                <c:pt idx="2">
                  <c:v>0.1206</c:v>
                </c:pt>
                <c:pt idx="3">
                  <c:v>0.11650000000000001</c:v>
                </c:pt>
                <c:pt idx="4">
                  <c:v>0.1114</c:v>
                </c:pt>
                <c:pt idx="5">
                  <c:v>0.10580000000000001</c:v>
                </c:pt>
                <c:pt idx="6">
                  <c:v>9.9699999999999997E-2</c:v>
                </c:pt>
                <c:pt idx="7">
                  <c:v>9.3600000000000003E-2</c:v>
                </c:pt>
                <c:pt idx="8">
                  <c:v>8.72E-2</c:v>
                </c:pt>
                <c:pt idx="9">
                  <c:v>8.0799999999999997E-2</c:v>
                </c:pt>
                <c:pt idx="10">
                  <c:v>7.4399999999999994E-2</c:v>
                </c:pt>
                <c:pt idx="11">
                  <c:v>6.8099999999999994E-2</c:v>
                </c:pt>
                <c:pt idx="12">
                  <c:v>6.1699999999999998E-2</c:v>
                </c:pt>
                <c:pt idx="13">
                  <c:v>5.5399999999999998E-2</c:v>
                </c:pt>
                <c:pt idx="14">
                  <c:v>4.9399999999999999E-2</c:v>
                </c:pt>
                <c:pt idx="15">
                  <c:v>4.3200000000000002E-2</c:v>
                </c:pt>
                <c:pt idx="16">
                  <c:v>3.6700000000000003E-2</c:v>
                </c:pt>
                <c:pt idx="17">
                  <c:v>3.0200000000000001E-2</c:v>
                </c:pt>
                <c:pt idx="18">
                  <c:v>2.3599999999999999E-2</c:v>
                </c:pt>
                <c:pt idx="19">
                  <c:v>1.7000000000000001E-2</c:v>
                </c:pt>
                <c:pt idx="20">
                  <c:v>1.04E-2</c:v>
                </c:pt>
                <c:pt idx="21">
                  <c:v>3.8E-3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B-433C-AB91-C6C37671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82568"/>
        <c:axId val="572685848"/>
        <c:extLst/>
      </c:scatterChart>
      <c:valAx>
        <c:axId val="57268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</a:t>
                </a:r>
                <a:r>
                  <a:rPr lang="pt-BR" baseline="0"/>
                  <a:t> [m/s]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685848"/>
        <c:crosses val="autoZero"/>
        <c:crossBetween val="midCat"/>
      </c:valAx>
      <c:valAx>
        <c:axId val="57268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68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Performance!$G$12</c:f>
              <c:strCache>
                <c:ptCount val="1"/>
                <c:pt idx="0">
                  <c:v>P_electrical [kW]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Performance!$A$13:$A$76</c:f>
              <c:numCache>
                <c:formatCode>General</c:formatCode>
                <c:ptCount val="6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</c:numCache>
            </c:numRef>
          </c:xVal>
          <c:yVal>
            <c:numRef>
              <c:f>Performance!$G$13:$G$76</c:f>
              <c:numCache>
                <c:formatCode>General</c:formatCode>
                <c:ptCount val="64"/>
                <c:pt idx="0">
                  <c:v>18.643456951021371</c:v>
                </c:pt>
                <c:pt idx="1">
                  <c:v>19.904747907538674</c:v>
                </c:pt>
                <c:pt idx="2">
                  <c:v>20.968962152100143</c:v>
                </c:pt>
                <c:pt idx="3">
                  <c:v>21.836099684705786</c:v>
                </c:pt>
                <c:pt idx="4">
                  <c:v>22.466745162964443</c:v>
                </c:pt>
                <c:pt idx="5">
                  <c:v>22.860898586876097</c:v>
                </c:pt>
                <c:pt idx="6">
                  <c:v>23.018559956440761</c:v>
                </c:pt>
                <c:pt idx="7">
                  <c:v>22.900313929267259</c:v>
                </c:pt>
                <c:pt idx="8">
                  <c:v>22.6244065325291</c:v>
                </c:pt>
                <c:pt idx="9">
                  <c:v>22.151422423835111</c:v>
                </c:pt>
                <c:pt idx="10">
                  <c:v>21.481361603185299</c:v>
                </c:pt>
                <c:pt idx="11">
                  <c:v>20.653639412970822</c:v>
                </c:pt>
                <c:pt idx="12">
                  <c:v>19.668255853191678</c:v>
                </c:pt>
                <c:pt idx="13">
                  <c:v>18.525210923847869</c:v>
                </c:pt>
                <c:pt idx="14">
                  <c:v>17.303335309721739</c:v>
                </c:pt>
                <c:pt idx="15">
                  <c:v>15.844967641248605</c:v>
                </c:pt>
                <c:pt idx="16">
                  <c:v>14.07127723364615</c:v>
                </c:pt>
                <c:pt idx="17">
                  <c:v>12.139925456479032</c:v>
                </c:pt>
                <c:pt idx="18">
                  <c:v>10.050912309747249</c:v>
                </c:pt>
                <c:pt idx="19">
                  <c:v>7.7648224510596391</c:v>
                </c:pt>
                <c:pt idx="20">
                  <c:v>5.281655880416201</c:v>
                </c:pt>
                <c:pt idx="21">
                  <c:v>2.6408279402081005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0-4DDF-8341-986267669C3C}"/>
            </c:ext>
          </c:extLst>
        </c:ser>
        <c:ser>
          <c:idx val="1"/>
          <c:order val="1"/>
          <c:tx>
            <c:strRef>
              <c:f>Performance!$J$6</c:f>
              <c:strCache>
                <c:ptCount val="1"/>
                <c:pt idx="0">
                  <c:v>P_nom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Performance!$I$7:$I$8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Performance!$J$7:$J$8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00-4DDF-8341-986267669C3C}"/>
            </c:ext>
          </c:extLst>
        </c:ser>
        <c:ser>
          <c:idx val="2"/>
          <c:order val="2"/>
          <c:tx>
            <c:strRef>
              <c:f>Performance!$K$6</c:f>
              <c:strCache>
                <c:ptCount val="1"/>
                <c:pt idx="0">
                  <c:v>P_max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Performance!$I$7:$I$8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Performance!$K$7:$K$8</c:f>
              <c:numCache>
                <c:formatCode>General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5-4ECC-BCB0-E55314BB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51336"/>
        <c:axId val="577948056"/>
      </c:scatterChart>
      <c:valAx>
        <c:axId val="577951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48056"/>
        <c:crosses val="autoZero"/>
        <c:crossBetween val="midCat"/>
      </c:valAx>
      <c:valAx>
        <c:axId val="57794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5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hart" Target="../charts/chart6.xml"/><Relationship Id="rId7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1.emf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127552</xdr:colOff>
      <xdr:row>1</xdr:row>
      <xdr:rowOff>28367</xdr:rowOff>
    </xdr:from>
    <xdr:to>
      <xdr:col>17</xdr:col>
      <xdr:colOff>435665</xdr:colOff>
      <xdr:row>15</xdr:row>
      <xdr:rowOff>104567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09A49A-AAD7-4B13-8045-6A9B13654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89039</xdr:colOff>
      <xdr:row>16</xdr:row>
      <xdr:rowOff>48659</xdr:rowOff>
    </xdr:from>
    <xdr:to>
      <xdr:col>17</xdr:col>
      <xdr:colOff>397151</xdr:colOff>
      <xdr:row>30</xdr:row>
      <xdr:rowOff>124859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C14AB1-5BAA-482B-ADCE-BA3B45563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31</xdr:row>
      <xdr:rowOff>38100</xdr:rowOff>
    </xdr:from>
    <xdr:to>
      <xdr:col>17</xdr:col>
      <xdr:colOff>384312</xdr:colOff>
      <xdr:row>45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D8E0EF-4BB7-4BB6-99EB-086402824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286871</xdr:colOff>
      <xdr:row>0</xdr:row>
      <xdr:rowOff>51827</xdr:rowOff>
    </xdr:from>
    <xdr:to>
      <xdr:col>18</xdr:col>
      <xdr:colOff>587189</xdr:colOff>
      <xdr:row>14</xdr:row>
      <xdr:rowOff>128027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15A27E-8FF3-4104-8FED-ABF83598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75641</xdr:colOff>
      <xdr:row>0</xdr:row>
      <xdr:rowOff>45102</xdr:rowOff>
    </xdr:from>
    <xdr:to>
      <xdr:col>26</xdr:col>
      <xdr:colOff>375958</xdr:colOff>
      <xdr:row>14</xdr:row>
      <xdr:rowOff>121302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AC4EE8-5739-4313-8402-CFF5A6CE1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572620</xdr:colOff>
      <xdr:row>0</xdr:row>
      <xdr:rowOff>33899</xdr:rowOff>
    </xdr:from>
    <xdr:to>
      <xdr:col>34</xdr:col>
      <xdr:colOff>272303</xdr:colOff>
      <xdr:row>14</xdr:row>
      <xdr:rowOff>110099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62E519-316E-4934-B972-0A3A25741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89086</xdr:colOff>
      <xdr:row>14</xdr:row>
      <xdr:rowOff>168368</xdr:rowOff>
    </xdr:from>
    <xdr:to>
      <xdr:col>26</xdr:col>
      <xdr:colOff>393886</xdr:colOff>
      <xdr:row>29</xdr:row>
      <xdr:rowOff>54068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C175C8-B9FB-408B-AC3F-2CE590D1C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316005</xdr:colOff>
      <xdr:row>14</xdr:row>
      <xdr:rowOff>187698</xdr:rowOff>
    </xdr:from>
    <xdr:to>
      <xdr:col>19</xdr:col>
      <xdr:colOff>11205</xdr:colOff>
      <xdr:row>29</xdr:row>
      <xdr:rowOff>73398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D73C0E-9137-47CA-A5FD-71727F13C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537883</xdr:colOff>
      <xdr:row>39</xdr:row>
      <xdr:rowOff>179294</xdr:rowOff>
    </xdr:from>
    <xdr:to>
      <xdr:col>11</xdr:col>
      <xdr:colOff>549089</xdr:colOff>
      <xdr:row>42</xdr:row>
      <xdr:rowOff>84044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6105B86-9BA9-4070-B619-BD75DE00C88B}"/>
            </a:ext>
          </a:extLst>
        </xdr:cNvPr>
        <xdr:cNvSpPr txBox="1"/>
      </xdr:nvSpPr>
      <xdr:spPr>
        <a:xfrm>
          <a:off x="4672854" y="7989794"/>
          <a:ext cx="3036794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rgbClr val="FF0000"/>
              </a:solidFill>
            </a:rPr>
            <a:t>Performance Hover</a:t>
          </a:r>
        </a:p>
      </xdr:txBody>
    </xdr:sp>
    <xdr:clientData/>
  </xdr:twoCellAnchor>
  <xdr:twoCellAnchor editAs="oneCell">
    <xdr:from>
      <xdr:col>1</xdr:col>
      <xdr:colOff>190499</xdr:colOff>
      <xdr:row>42</xdr:row>
      <xdr:rowOff>134471</xdr:rowOff>
    </xdr:from>
    <xdr:to>
      <xdr:col>16</xdr:col>
      <xdr:colOff>586628</xdr:colOff>
      <xdr:row>66</xdr:row>
      <xdr:rowOff>48746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1B953BE-3198-C132-284C-9644C1A9E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" y="8516471"/>
          <a:ext cx="9786658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477368</xdr:colOff>
      <xdr:row>36</xdr:row>
      <xdr:rowOff>96371</xdr:rowOff>
    </xdr:from>
    <xdr:to>
      <xdr:col>27</xdr:col>
      <xdr:colOff>504264</xdr:colOff>
      <xdr:row>41</xdr:row>
      <xdr:rowOff>33618</xdr:rowOff>
    </xdr:to>
    <xdr:sp macro="" textlink="">
      <xdr:nvSpPr>
        <xdr:cNvPr id="14" name="CaixaDeTexto 8">
          <a:extLst>
            <a:ext uri="{FF2B5EF4-FFF2-40B4-BE49-F238E27FC236}">
              <a16:creationId xmlns:a16="http://schemas.microsoft.com/office/drawing/2014/main" id="{909EFD27-E9DD-4209-8C91-09E68FF1319D}"/>
            </a:ext>
          </a:extLst>
        </xdr:cNvPr>
        <xdr:cNvSpPr txBox="1"/>
      </xdr:nvSpPr>
      <xdr:spPr>
        <a:xfrm>
          <a:off x="13083986" y="7335371"/>
          <a:ext cx="4262719" cy="889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rgbClr val="FF0000"/>
              </a:solidFill>
            </a:rPr>
            <a:t>Performance Horizontal</a:t>
          </a:r>
          <a:r>
            <a:rPr lang="en-US" sz="2400" b="1" baseline="0">
              <a:solidFill>
                <a:srgbClr val="FF0000"/>
              </a:solidFill>
            </a:rPr>
            <a:t> Flight </a:t>
          </a:r>
        </a:p>
        <a:p>
          <a:r>
            <a:rPr lang="en-US" sz="2400" b="1">
              <a:solidFill>
                <a:srgbClr val="FF0000"/>
              </a:solidFill>
            </a:rPr>
            <a:t>CFD</a:t>
          </a:r>
          <a:r>
            <a:rPr lang="en-US" sz="2400" b="1" baseline="0">
              <a:solidFill>
                <a:srgbClr val="FF0000"/>
              </a:solidFill>
            </a:rPr>
            <a:t> Drag Polar</a:t>
          </a:r>
          <a:endParaRPr lang="en-US" sz="2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</xdr:col>
      <xdr:colOff>425824</xdr:colOff>
      <xdr:row>67</xdr:row>
      <xdr:rowOff>1</xdr:rowOff>
    </xdr:from>
    <xdr:to>
      <xdr:col>15</xdr:col>
      <xdr:colOff>181954</xdr:colOff>
      <xdr:row>80</xdr:row>
      <xdr:rowOff>100853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D0D673-420B-AB93-11E5-346F1A318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45442" y="13144501"/>
          <a:ext cx="7017541" cy="2577352"/>
        </a:xfrm>
        <a:prstGeom prst="rect">
          <a:avLst/>
        </a:prstGeom>
      </xdr:spPr>
    </xdr:pic>
    <xdr:clientData/>
  </xdr:twoCellAnchor>
  <xdr:twoCellAnchor editAs="oneCell">
    <xdr:from>
      <xdr:col>16</xdr:col>
      <xdr:colOff>44823</xdr:colOff>
      <xdr:row>42</xdr:row>
      <xdr:rowOff>67235</xdr:rowOff>
    </xdr:from>
    <xdr:to>
      <xdr:col>32</xdr:col>
      <xdr:colOff>149599</xdr:colOff>
      <xdr:row>65</xdr:row>
      <xdr:rowOff>172010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D5C69A7-75D2-8C83-5DDE-E35B26134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0970" y="8449235"/>
          <a:ext cx="9786658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481853</xdr:colOff>
      <xdr:row>66</xdr:row>
      <xdr:rowOff>123264</xdr:rowOff>
    </xdr:from>
    <xdr:to>
      <xdr:col>30</xdr:col>
      <xdr:colOff>429185</xdr:colOff>
      <xdr:row>85</xdr:row>
      <xdr:rowOff>8964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C663656-4A97-811F-AEA3-D77033EC9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8235" y="13077264"/>
          <a:ext cx="7208744" cy="350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CE6F-1BC1-4B28-99DF-082977825B01}">
  <dimension ref="A1:T52"/>
  <sheetViews>
    <sheetView tabSelected="1" zoomScaleNormal="100" workbookViewId="0">
      <selection activeCell="H16" sqref="H16"/>
    </sheetView>
  </sheetViews>
  <sheetFormatPr defaultColWidth="9.109375" defaultRowHeight="14.4" x14ac:dyDescent="0.3"/>
  <cols>
    <col min="1" max="3" width="9.109375" style="1"/>
    <col min="4" max="4" width="9.5546875" style="1" bestFit="1" customWidth="1"/>
    <col min="5" max="16384" width="9.109375" style="1"/>
  </cols>
  <sheetData>
    <row r="1" spans="1:20" x14ac:dyDescent="0.3">
      <c r="A1" s="4" t="s">
        <v>4</v>
      </c>
      <c r="B1" s="4">
        <v>2300</v>
      </c>
      <c r="C1" s="4" t="s">
        <v>10</v>
      </c>
      <c r="D1" s="4">
        <v>25</v>
      </c>
      <c r="E1" s="4" t="s">
        <v>22</v>
      </c>
      <c r="F1" s="4">
        <v>5.2600000000000001E-2</v>
      </c>
    </row>
    <row r="2" spans="1:20" x14ac:dyDescent="0.3">
      <c r="A2" s="4" t="s">
        <v>9</v>
      </c>
      <c r="B2" s="4">
        <v>1.1000000000000001</v>
      </c>
      <c r="C2" s="4" t="s">
        <v>40</v>
      </c>
      <c r="D2" s="4">
        <v>23</v>
      </c>
      <c r="E2" s="4" t="s">
        <v>36</v>
      </c>
      <c r="F2" s="4" t="s">
        <v>37</v>
      </c>
    </row>
    <row r="3" spans="1:20" x14ac:dyDescent="0.3">
      <c r="A3" s="4" t="s">
        <v>5</v>
      </c>
      <c r="B3" s="4">
        <v>57</v>
      </c>
      <c r="C3" s="4" t="s">
        <v>41</v>
      </c>
      <c r="D3" s="4">
        <v>28</v>
      </c>
      <c r="E3" s="4" t="s">
        <v>38</v>
      </c>
      <c r="F3" s="4" t="s">
        <v>39</v>
      </c>
    </row>
    <row r="4" spans="1:20" x14ac:dyDescent="0.3">
      <c r="A4" s="4" t="s">
        <v>6</v>
      </c>
      <c r="B4" s="4">
        <f>B3/12*0.3048</f>
        <v>1.4478</v>
      </c>
      <c r="C4" s="4" t="s">
        <v>20</v>
      </c>
      <c r="D4" s="4" t="s">
        <v>26</v>
      </c>
    </row>
    <row r="5" spans="1:20" x14ac:dyDescent="0.3">
      <c r="A5" s="4" t="s">
        <v>24</v>
      </c>
      <c r="B5" s="4">
        <f>B4/2</f>
        <v>0.72389999999999999</v>
      </c>
      <c r="C5" s="4" t="s">
        <v>23</v>
      </c>
      <c r="D5" s="4">
        <v>159</v>
      </c>
    </row>
    <row r="6" spans="1:20" x14ac:dyDescent="0.3">
      <c r="A6" s="4" t="s">
        <v>7</v>
      </c>
      <c r="B6" s="4">
        <v>0.7</v>
      </c>
      <c r="C6" s="4" t="s">
        <v>25</v>
      </c>
      <c r="D6" s="5">
        <v>34</v>
      </c>
    </row>
    <row r="7" spans="1:20" x14ac:dyDescent="0.3">
      <c r="A7" s="4" t="s">
        <v>8</v>
      </c>
      <c r="B7" s="4">
        <v>2</v>
      </c>
      <c r="C7" s="4" t="s">
        <v>31</v>
      </c>
      <c r="D7" s="4">
        <v>0.96399999999999997</v>
      </c>
    </row>
    <row r="8" spans="1:20" x14ac:dyDescent="0.3">
      <c r="A8" s="4"/>
      <c r="B8" s="4"/>
      <c r="C8" s="4" t="s">
        <v>21</v>
      </c>
      <c r="D8" s="4">
        <v>37.92</v>
      </c>
    </row>
    <row r="10" spans="1:20" x14ac:dyDescent="0.3">
      <c r="H10" s="1">
        <v>50</v>
      </c>
      <c r="S10" s="1" t="s">
        <v>29</v>
      </c>
      <c r="T10" s="1" t="s">
        <v>30</v>
      </c>
    </row>
    <row r="11" spans="1:20" x14ac:dyDescent="0.3">
      <c r="A11" s="4" t="s">
        <v>3</v>
      </c>
      <c r="B11" s="4"/>
      <c r="C11" s="4"/>
      <c r="D11" s="4"/>
      <c r="E11" s="4"/>
      <c r="F11" s="4"/>
      <c r="G11" s="4"/>
      <c r="H11" s="4"/>
      <c r="S11" s="1">
        <f>C13/4</f>
        <v>2.9649999999999999E-2</v>
      </c>
      <c r="T11" s="1">
        <f>-C13*3/4</f>
        <v>-8.8950000000000001E-2</v>
      </c>
    </row>
    <row r="12" spans="1:20" x14ac:dyDescent="0.3">
      <c r="A12" s="10" t="s">
        <v>11</v>
      </c>
      <c r="B12" s="10" t="s">
        <v>13</v>
      </c>
      <c r="C12" s="10" t="s">
        <v>14</v>
      </c>
      <c r="D12" s="10" t="s">
        <v>12</v>
      </c>
      <c r="E12" s="10" t="s">
        <v>15</v>
      </c>
      <c r="F12" s="10" t="s">
        <v>16</v>
      </c>
      <c r="G12" s="10" t="s">
        <v>18</v>
      </c>
      <c r="H12" s="10" t="s">
        <v>19</v>
      </c>
      <c r="S12" s="1">
        <f t="shared" ref="S12:S28" si="0">C14/4</f>
        <v>3.9475000000000003E-2</v>
      </c>
      <c r="T12" s="1">
        <f t="shared" ref="T12:T28" si="1">-C14*3/4</f>
        <v>-0.118425</v>
      </c>
    </row>
    <row r="13" spans="1:20" x14ac:dyDescent="0.3">
      <c r="A13" s="11">
        <v>0.2</v>
      </c>
      <c r="B13" s="11">
        <v>0.14480000000000001</v>
      </c>
      <c r="C13" s="11">
        <v>0.1186</v>
      </c>
      <c r="D13" s="12">
        <v>44.271799999999999</v>
      </c>
      <c r="E13" s="12">
        <v>2.2801</v>
      </c>
      <c r="F13" s="12">
        <v>0.7</v>
      </c>
      <c r="G13" s="13">
        <v>0.4385</v>
      </c>
      <c r="H13" s="13">
        <v>0.12670000000000001</v>
      </c>
      <c r="S13" s="1">
        <f t="shared" si="0"/>
        <v>4.4124999999999998E-2</v>
      </c>
      <c r="T13" s="1">
        <f t="shared" si="1"/>
        <v>-0.13237499999999999</v>
      </c>
    </row>
    <row r="14" spans="1:20" x14ac:dyDescent="0.3">
      <c r="A14" s="11">
        <v>0.25</v>
      </c>
      <c r="B14" s="11">
        <v>0.18099999999999999</v>
      </c>
      <c r="C14" s="11">
        <v>0.15790000000000001</v>
      </c>
      <c r="D14" s="12">
        <v>38.038200000000003</v>
      </c>
      <c r="E14" s="12">
        <v>2.2801</v>
      </c>
      <c r="F14" s="12">
        <v>0.7</v>
      </c>
      <c r="G14" s="13">
        <v>0.57940000000000003</v>
      </c>
      <c r="H14" s="13">
        <v>0.14860000000000001</v>
      </c>
      <c r="S14" s="1">
        <f t="shared" si="0"/>
        <v>4.4174999999999999E-2</v>
      </c>
      <c r="T14" s="1">
        <f t="shared" si="1"/>
        <v>-0.132525</v>
      </c>
    </row>
    <row r="15" spans="1:20" x14ac:dyDescent="0.3">
      <c r="A15" s="11">
        <v>0.3</v>
      </c>
      <c r="B15" s="11">
        <v>0.2172</v>
      </c>
      <c r="C15" s="11">
        <v>0.17649999999999999</v>
      </c>
      <c r="D15" s="12">
        <v>33.247799999999998</v>
      </c>
      <c r="E15" s="12">
        <v>2.2801</v>
      </c>
      <c r="F15" s="12">
        <v>0.7</v>
      </c>
      <c r="G15" s="13">
        <v>0.66930000000000001</v>
      </c>
      <c r="H15" s="13">
        <v>0.1716</v>
      </c>
      <c r="S15" s="1">
        <f t="shared" si="0"/>
        <v>4.1175000000000003E-2</v>
      </c>
      <c r="T15" s="1">
        <f t="shared" si="1"/>
        <v>-0.12352500000000001</v>
      </c>
    </row>
    <row r="16" spans="1:20" x14ac:dyDescent="0.3">
      <c r="A16" s="11">
        <v>0.35</v>
      </c>
      <c r="B16" s="11">
        <v>0.25340000000000001</v>
      </c>
      <c r="C16" s="11">
        <v>0.1767</v>
      </c>
      <c r="D16" s="12">
        <v>29.4999</v>
      </c>
      <c r="E16" s="12">
        <v>2.2801</v>
      </c>
      <c r="F16" s="12">
        <v>0.7</v>
      </c>
      <c r="G16" s="13">
        <v>0.72450000000000003</v>
      </c>
      <c r="H16" s="13">
        <v>0.1953</v>
      </c>
      <c r="S16" s="1">
        <f t="shared" si="0"/>
        <v>3.8124999999999999E-2</v>
      </c>
      <c r="T16" s="1">
        <f t="shared" si="1"/>
        <v>-0.114375</v>
      </c>
    </row>
    <row r="17" spans="1:20" x14ac:dyDescent="0.3">
      <c r="A17" s="11">
        <v>0.4</v>
      </c>
      <c r="B17" s="11">
        <v>0.28960000000000002</v>
      </c>
      <c r="C17" s="11">
        <v>0.16470000000000001</v>
      </c>
      <c r="D17" s="12">
        <v>26.511199999999999</v>
      </c>
      <c r="E17" s="12">
        <v>2.2801</v>
      </c>
      <c r="F17" s="12">
        <v>0.7</v>
      </c>
      <c r="G17" s="13">
        <v>0.75949999999999995</v>
      </c>
      <c r="H17" s="13">
        <v>0.21959999999999999</v>
      </c>
      <c r="S17" s="1">
        <f t="shared" si="0"/>
        <v>3.5200000000000002E-2</v>
      </c>
      <c r="T17" s="1">
        <f t="shared" si="1"/>
        <v>-0.1056</v>
      </c>
    </row>
    <row r="18" spans="1:20" x14ac:dyDescent="0.3">
      <c r="A18" s="11">
        <v>0.45</v>
      </c>
      <c r="B18" s="11">
        <v>0.32579999999999998</v>
      </c>
      <c r="C18" s="11">
        <v>0.1525</v>
      </c>
      <c r="D18" s="12">
        <v>24.084599999999998</v>
      </c>
      <c r="E18" s="12">
        <v>2.2801</v>
      </c>
      <c r="F18" s="12">
        <v>0.7</v>
      </c>
      <c r="G18" s="13">
        <v>0.78190000000000004</v>
      </c>
      <c r="H18" s="13">
        <v>0.2442</v>
      </c>
      <c r="S18" s="1">
        <f t="shared" si="0"/>
        <v>3.2425000000000002E-2</v>
      </c>
      <c r="T18" s="1">
        <f t="shared" si="1"/>
        <v>-9.7275E-2</v>
      </c>
    </row>
    <row r="19" spans="1:20" x14ac:dyDescent="0.3">
      <c r="A19" s="11">
        <v>0.5</v>
      </c>
      <c r="B19" s="11">
        <v>0.3619</v>
      </c>
      <c r="C19" s="11">
        <v>0.14080000000000001</v>
      </c>
      <c r="D19" s="12">
        <v>22.081800000000001</v>
      </c>
      <c r="E19" s="12">
        <v>2.2801</v>
      </c>
      <c r="F19" s="12">
        <v>0.7</v>
      </c>
      <c r="G19" s="13">
        <v>0.79530000000000001</v>
      </c>
      <c r="H19" s="13">
        <v>0.26910000000000001</v>
      </c>
      <c r="S19" s="1">
        <f t="shared" si="0"/>
        <v>2.9825000000000001E-2</v>
      </c>
      <c r="T19" s="1">
        <f t="shared" si="1"/>
        <v>-8.9474999999999999E-2</v>
      </c>
    </row>
    <row r="20" spans="1:20" x14ac:dyDescent="0.3">
      <c r="A20" s="11">
        <v>0.55000000000000004</v>
      </c>
      <c r="B20" s="11">
        <v>0.39810000000000001</v>
      </c>
      <c r="C20" s="11">
        <v>0.12970000000000001</v>
      </c>
      <c r="D20" s="12">
        <v>20.404599999999999</v>
      </c>
      <c r="E20" s="12">
        <v>2.2801</v>
      </c>
      <c r="F20" s="12">
        <v>0.7</v>
      </c>
      <c r="G20" s="13">
        <v>0.80100000000000005</v>
      </c>
      <c r="H20" s="13">
        <v>0.29409999999999997</v>
      </c>
      <c r="S20" s="1">
        <f t="shared" si="0"/>
        <v>2.7300000000000001E-2</v>
      </c>
      <c r="T20" s="1">
        <f t="shared" si="1"/>
        <v>-8.1900000000000001E-2</v>
      </c>
    </row>
    <row r="21" spans="1:20" x14ac:dyDescent="0.3">
      <c r="A21" s="11">
        <v>0.6</v>
      </c>
      <c r="B21" s="11">
        <v>0.43430000000000002</v>
      </c>
      <c r="C21" s="11">
        <v>0.1193</v>
      </c>
      <c r="D21" s="12">
        <v>18.9818</v>
      </c>
      <c r="E21" s="12">
        <v>2.2801</v>
      </c>
      <c r="F21" s="12">
        <v>0.7</v>
      </c>
      <c r="G21" s="13">
        <v>0.79949999999999999</v>
      </c>
      <c r="H21" s="13">
        <v>0.31929999999999997</v>
      </c>
      <c r="S21" s="1">
        <f t="shared" si="0"/>
        <v>2.4875000000000001E-2</v>
      </c>
      <c r="T21" s="1">
        <f t="shared" si="1"/>
        <v>-7.4624999999999997E-2</v>
      </c>
    </row>
    <row r="22" spans="1:20" x14ac:dyDescent="0.3">
      <c r="A22" s="11">
        <v>0.65</v>
      </c>
      <c r="B22" s="11">
        <v>0.47049999999999997</v>
      </c>
      <c r="C22" s="11">
        <v>0.10920000000000001</v>
      </c>
      <c r="D22" s="12">
        <v>17.760999999999999</v>
      </c>
      <c r="E22" s="12">
        <v>2.2801</v>
      </c>
      <c r="F22" s="12">
        <v>0.7</v>
      </c>
      <c r="G22" s="13">
        <v>0.79049999999999998</v>
      </c>
      <c r="H22" s="13">
        <v>0.34470000000000001</v>
      </c>
      <c r="S22" s="1">
        <f t="shared" si="0"/>
        <v>2.24E-2</v>
      </c>
      <c r="T22" s="1">
        <f t="shared" si="1"/>
        <v>-6.7199999999999996E-2</v>
      </c>
    </row>
    <row r="23" spans="1:20" x14ac:dyDescent="0.3">
      <c r="A23" s="11">
        <v>0.7</v>
      </c>
      <c r="B23" s="11">
        <v>0.50670000000000004</v>
      </c>
      <c r="C23" s="11">
        <v>9.9500000000000005E-2</v>
      </c>
      <c r="D23" s="12">
        <v>16.702999999999999</v>
      </c>
      <c r="E23" s="12">
        <v>2.2801</v>
      </c>
      <c r="F23" s="12">
        <v>0.7</v>
      </c>
      <c r="G23" s="13">
        <v>0.77270000000000005</v>
      </c>
      <c r="H23" s="13">
        <v>0.37009999999999998</v>
      </c>
      <c r="S23" s="1">
        <f t="shared" si="0"/>
        <v>1.9875E-2</v>
      </c>
      <c r="T23" s="1">
        <f t="shared" si="1"/>
        <v>-5.9624999999999997E-2</v>
      </c>
    </row>
    <row r="24" spans="1:20" x14ac:dyDescent="0.3">
      <c r="A24" s="11">
        <v>0.75</v>
      </c>
      <c r="B24" s="11">
        <v>0.54290000000000005</v>
      </c>
      <c r="C24" s="11">
        <v>8.9599999999999999E-2</v>
      </c>
      <c r="D24" s="12">
        <v>15.777900000000001</v>
      </c>
      <c r="E24" s="12">
        <v>2.2801</v>
      </c>
      <c r="F24" s="12">
        <v>0.7</v>
      </c>
      <c r="G24" s="13">
        <v>0.74450000000000005</v>
      </c>
      <c r="H24" s="13">
        <v>0.39550000000000002</v>
      </c>
      <c r="S24" s="1">
        <f t="shared" si="0"/>
        <v>1.7100000000000001E-2</v>
      </c>
      <c r="T24" s="1">
        <f t="shared" si="1"/>
        <v>-5.1299999999999998E-2</v>
      </c>
    </row>
    <row r="25" spans="1:20" x14ac:dyDescent="0.3">
      <c r="A25" s="11">
        <v>0.8</v>
      </c>
      <c r="B25" s="11">
        <v>0.57909999999999995</v>
      </c>
      <c r="C25" s="11">
        <v>7.9500000000000001E-2</v>
      </c>
      <c r="D25" s="12">
        <v>14.962400000000001</v>
      </c>
      <c r="E25" s="12">
        <v>2.2801</v>
      </c>
      <c r="F25" s="12">
        <v>0.7</v>
      </c>
      <c r="G25" s="13">
        <v>0.70250000000000001</v>
      </c>
      <c r="H25" s="13">
        <v>0.42109999999999997</v>
      </c>
      <c r="S25" s="1">
        <f t="shared" si="0"/>
        <v>1.3925E-2</v>
      </c>
      <c r="T25" s="1">
        <f t="shared" si="1"/>
        <v>-4.1775E-2</v>
      </c>
    </row>
    <row r="26" spans="1:20" x14ac:dyDescent="0.3">
      <c r="A26" s="11">
        <v>0.85</v>
      </c>
      <c r="B26" s="11">
        <v>0.61529999999999996</v>
      </c>
      <c r="C26" s="11">
        <v>6.8400000000000002E-2</v>
      </c>
      <c r="D26" s="12">
        <v>14.2385</v>
      </c>
      <c r="E26" s="12">
        <v>2.2801</v>
      </c>
      <c r="F26" s="12">
        <v>0.7</v>
      </c>
      <c r="G26" s="13">
        <v>0.64149999999999996</v>
      </c>
      <c r="H26" s="13">
        <v>0.44669999999999999</v>
      </c>
      <c r="S26" s="1">
        <f t="shared" si="0"/>
        <v>9.8250000000000004E-3</v>
      </c>
      <c r="T26" s="1">
        <f t="shared" si="1"/>
        <v>-2.9475000000000001E-2</v>
      </c>
    </row>
    <row r="27" spans="1:20" x14ac:dyDescent="0.3">
      <c r="A27" s="11">
        <v>0.9</v>
      </c>
      <c r="B27" s="11">
        <v>0.65149999999999997</v>
      </c>
      <c r="C27" s="11">
        <v>5.57E-2</v>
      </c>
      <c r="D27" s="12">
        <v>13.591799999999999</v>
      </c>
      <c r="E27" s="12">
        <v>2.2801</v>
      </c>
      <c r="F27" s="12">
        <v>0.7</v>
      </c>
      <c r="G27" s="13">
        <v>0.55210000000000004</v>
      </c>
      <c r="H27" s="13">
        <v>0.4723</v>
      </c>
      <c r="S27" s="1">
        <f t="shared" si="0"/>
        <v>6.9499999999999996E-3</v>
      </c>
      <c r="T27" s="1">
        <f t="shared" si="1"/>
        <v>-2.085E-2</v>
      </c>
    </row>
    <row r="28" spans="1:20" x14ac:dyDescent="0.3">
      <c r="A28" s="11">
        <v>0.95</v>
      </c>
      <c r="B28" s="11">
        <v>0.68769999999999998</v>
      </c>
      <c r="C28" s="11">
        <v>3.9300000000000002E-2</v>
      </c>
      <c r="D28" s="12">
        <v>13.0106</v>
      </c>
      <c r="E28" s="12">
        <v>2.2801</v>
      </c>
      <c r="F28" s="10">
        <v>0.7</v>
      </c>
      <c r="G28" s="13">
        <v>0.41120000000000001</v>
      </c>
      <c r="H28" s="13">
        <v>0.49790000000000001</v>
      </c>
      <c r="S28" s="1">
        <f t="shared" si="0"/>
        <v>4.4000000000000003E-3</v>
      </c>
      <c r="T28" s="1">
        <f t="shared" si="1"/>
        <v>-1.32E-2</v>
      </c>
    </row>
    <row r="29" spans="1:20" x14ac:dyDescent="0.3">
      <c r="A29" s="11">
        <v>0.97499999999999998</v>
      </c>
      <c r="B29" s="11">
        <v>0.70579999999999998</v>
      </c>
      <c r="C29" s="11">
        <v>2.7799999999999998E-2</v>
      </c>
      <c r="D29" s="12">
        <v>12.7416</v>
      </c>
      <c r="E29" s="12">
        <v>2.2801</v>
      </c>
      <c r="F29" s="10">
        <v>0.7</v>
      </c>
      <c r="G29" s="13">
        <v>0.29830000000000001</v>
      </c>
      <c r="H29" s="13">
        <v>0.51080000000000003</v>
      </c>
    </row>
    <row r="30" spans="1:20" x14ac:dyDescent="0.3">
      <c r="A30" s="11">
        <v>0.99</v>
      </c>
      <c r="B30" s="11">
        <v>0.7167</v>
      </c>
      <c r="C30" s="11">
        <v>1.7600000000000001E-2</v>
      </c>
      <c r="D30" s="12">
        <v>12.586499999999999</v>
      </c>
      <c r="E30" s="12">
        <v>2.2801</v>
      </c>
      <c r="F30" s="10">
        <v>0.7</v>
      </c>
      <c r="G30" s="13">
        <v>0.1915</v>
      </c>
      <c r="H30" s="13">
        <v>0.51849999999999996</v>
      </c>
    </row>
    <row r="31" spans="1:20" x14ac:dyDescent="0.3">
      <c r="I31" s="9"/>
      <c r="J31" s="9"/>
    </row>
    <row r="32" spans="1:20" x14ac:dyDescent="0.3">
      <c r="I32" s="9"/>
      <c r="J32" s="9"/>
    </row>
    <row r="33" spans="3:15" x14ac:dyDescent="0.3">
      <c r="C33" s="6"/>
      <c r="D33" s="7"/>
      <c r="E33" s="7"/>
      <c r="F33" s="8"/>
      <c r="G33" s="8"/>
      <c r="H33" s="6"/>
      <c r="I33" s="9"/>
      <c r="J33" s="9"/>
    </row>
    <row r="34" spans="3:15" x14ac:dyDescent="0.3">
      <c r="C34" s="6"/>
      <c r="D34" s="7"/>
      <c r="E34" s="7"/>
      <c r="F34" s="8"/>
      <c r="G34" s="8"/>
      <c r="H34" s="6"/>
      <c r="I34" s="9"/>
      <c r="J34" s="9"/>
    </row>
    <row r="35" spans="3:15" x14ac:dyDescent="0.3">
      <c r="C35" s="6"/>
      <c r="D35" s="7"/>
      <c r="E35" s="7"/>
      <c r="F35" s="8"/>
      <c r="G35" s="8"/>
      <c r="H35" s="6"/>
      <c r="I35" s="9"/>
      <c r="J35" s="9"/>
    </row>
    <row r="36" spans="3:15" x14ac:dyDescent="0.3">
      <c r="C36" s="6"/>
      <c r="D36" s="7"/>
      <c r="E36" s="7"/>
      <c r="F36" s="8"/>
      <c r="G36" s="8"/>
      <c r="H36" s="6"/>
      <c r="I36" s="9"/>
      <c r="J36" s="9"/>
      <c r="M36" s="2"/>
      <c r="O36" s="2"/>
    </row>
    <row r="37" spans="3:15" x14ac:dyDescent="0.3">
      <c r="C37" s="6"/>
      <c r="D37" s="7"/>
      <c r="E37" s="7"/>
      <c r="F37" s="8"/>
      <c r="G37" s="8"/>
      <c r="H37" s="6"/>
      <c r="I37" s="9"/>
      <c r="J37" s="9"/>
      <c r="M37" s="2"/>
      <c r="O37" s="2"/>
    </row>
    <row r="38" spans="3:15" x14ac:dyDescent="0.3">
      <c r="C38" s="6"/>
      <c r="D38" s="7"/>
      <c r="E38" s="7"/>
      <c r="F38" s="8"/>
      <c r="G38" s="8"/>
      <c r="H38" s="6"/>
      <c r="I38" s="9"/>
      <c r="J38" s="9"/>
      <c r="M38" s="2"/>
      <c r="O38" s="2"/>
    </row>
    <row r="39" spans="3:15" x14ac:dyDescent="0.3">
      <c r="C39" s="6"/>
      <c r="D39" s="7"/>
      <c r="E39" s="7"/>
      <c r="F39" s="8"/>
      <c r="G39" s="8"/>
      <c r="H39" s="6"/>
      <c r="I39" s="9"/>
      <c r="J39" s="9"/>
      <c r="M39" s="2"/>
      <c r="O39" s="2"/>
    </row>
    <row r="40" spans="3:15" x14ac:dyDescent="0.3">
      <c r="C40" s="6"/>
      <c r="D40" s="7"/>
      <c r="E40" s="7"/>
      <c r="F40" s="8"/>
      <c r="G40" s="8"/>
      <c r="H40" s="6"/>
      <c r="I40" s="9"/>
      <c r="J40" s="9"/>
      <c r="M40" s="2"/>
      <c r="O40" s="2"/>
    </row>
    <row r="41" spans="3:15" x14ac:dyDescent="0.3">
      <c r="C41" s="6"/>
      <c r="D41" s="7"/>
      <c r="E41" s="7"/>
      <c r="F41" s="8"/>
      <c r="G41" s="8"/>
      <c r="H41" s="6"/>
      <c r="I41" s="9"/>
      <c r="J41" s="9"/>
      <c r="M41" s="2"/>
      <c r="O41" s="2"/>
    </row>
    <row r="42" spans="3:15" x14ac:dyDescent="0.3">
      <c r="C42" s="6"/>
      <c r="D42" s="7"/>
      <c r="E42" s="7"/>
      <c r="F42" s="8"/>
      <c r="G42" s="8"/>
      <c r="H42" s="6"/>
      <c r="I42" s="9"/>
      <c r="J42" s="9"/>
      <c r="M42" s="2"/>
      <c r="O42" s="2"/>
    </row>
    <row r="43" spans="3:15" x14ac:dyDescent="0.3">
      <c r="C43" s="6"/>
      <c r="D43" s="7"/>
      <c r="E43" s="7"/>
      <c r="F43" s="8"/>
      <c r="G43" s="8"/>
      <c r="H43" s="6"/>
      <c r="I43" s="9"/>
      <c r="J43" s="9"/>
      <c r="M43" s="2"/>
      <c r="O43" s="2"/>
    </row>
    <row r="44" spans="3:15" x14ac:dyDescent="0.3">
      <c r="C44" s="6"/>
      <c r="D44" s="7"/>
      <c r="E44" s="7"/>
      <c r="F44" s="8"/>
      <c r="G44" s="8"/>
      <c r="H44" s="6"/>
      <c r="I44" s="9"/>
      <c r="J44" s="9"/>
      <c r="M44" s="2"/>
      <c r="O44" s="2"/>
    </row>
    <row r="45" spans="3:15" x14ac:dyDescent="0.3">
      <c r="C45" s="6"/>
      <c r="D45" s="7"/>
      <c r="E45" s="7"/>
      <c r="F45" s="8"/>
      <c r="G45" s="8"/>
      <c r="H45" s="6"/>
      <c r="I45" s="9"/>
      <c r="J45" s="9"/>
      <c r="M45" s="2"/>
      <c r="O45" s="2"/>
    </row>
    <row r="46" spans="3:15" x14ac:dyDescent="0.3">
      <c r="C46" s="6"/>
      <c r="D46" s="7"/>
      <c r="E46" s="7"/>
      <c r="F46" s="8"/>
      <c r="G46" s="8"/>
      <c r="H46" s="6"/>
      <c r="I46" s="9"/>
      <c r="J46" s="9"/>
      <c r="M46" s="2"/>
      <c r="O46" s="2"/>
    </row>
    <row r="47" spans="3:15" x14ac:dyDescent="0.3">
      <c r="C47" s="6"/>
      <c r="D47" s="7"/>
      <c r="E47" s="7"/>
      <c r="F47" s="8"/>
      <c r="G47" s="8"/>
      <c r="H47" s="6"/>
      <c r="I47" s="9"/>
      <c r="J47" s="9"/>
      <c r="M47" s="2"/>
      <c r="O47" s="2"/>
    </row>
    <row r="48" spans="3:15" x14ac:dyDescent="0.3">
      <c r="C48" s="6"/>
      <c r="D48" s="7"/>
      <c r="E48" s="7"/>
      <c r="F48" s="8"/>
      <c r="G48" s="8"/>
      <c r="H48" s="6"/>
      <c r="M48" s="2"/>
      <c r="O48" s="2"/>
    </row>
    <row r="49" spans="3:15" x14ac:dyDescent="0.3">
      <c r="C49" s="6"/>
      <c r="D49" s="7"/>
      <c r="E49" s="7"/>
      <c r="F49" s="8"/>
      <c r="G49" s="8"/>
      <c r="H49" s="6"/>
      <c r="M49" s="2"/>
      <c r="O49" s="2"/>
    </row>
    <row r="50" spans="3:15" x14ac:dyDescent="0.3">
      <c r="M50" s="2"/>
      <c r="O50" s="2"/>
    </row>
    <row r="51" spans="3:15" x14ac:dyDescent="0.3">
      <c r="M51" s="2"/>
      <c r="O51" s="2"/>
    </row>
    <row r="52" spans="3:15" x14ac:dyDescent="0.3">
      <c r="M52" s="2"/>
      <c r="O52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090C-7CEF-4810-9952-1E4AB4D20F19}">
  <dimension ref="A1:M34"/>
  <sheetViews>
    <sheetView topLeftCell="K70" zoomScale="85" zoomScaleNormal="85" workbookViewId="0">
      <selection activeCell="J15" sqref="J15"/>
    </sheetView>
  </sheetViews>
  <sheetFormatPr defaultColWidth="9.109375" defaultRowHeight="14.4" x14ac:dyDescent="0.3"/>
  <cols>
    <col min="1" max="1" width="11.88671875" style="1" customWidth="1"/>
    <col min="2" max="2" width="9.109375" style="1"/>
    <col min="3" max="3" width="13.6640625" style="1" customWidth="1"/>
    <col min="4" max="18" width="9.109375" style="1"/>
    <col min="19" max="19" width="9.109375" style="1" customWidth="1"/>
    <col min="20" max="16384" width="9.109375" style="1"/>
  </cols>
  <sheetData>
    <row r="1" spans="1:13" x14ac:dyDescent="0.3">
      <c r="A1" s="4" t="s">
        <v>4</v>
      </c>
      <c r="B1" s="4">
        <v>2300</v>
      </c>
      <c r="C1" s="4" t="s">
        <v>10</v>
      </c>
      <c r="D1" s="4">
        <v>25</v>
      </c>
      <c r="E1" s="4" t="s">
        <v>22</v>
      </c>
      <c r="F1" s="4">
        <v>5.2600000000000001E-2</v>
      </c>
    </row>
    <row r="2" spans="1:13" x14ac:dyDescent="0.3">
      <c r="A2" s="4" t="s">
        <v>9</v>
      </c>
      <c r="B2" s="4">
        <v>1.1000000000000001</v>
      </c>
      <c r="C2" s="4" t="s">
        <v>40</v>
      </c>
      <c r="D2" s="4">
        <v>23</v>
      </c>
      <c r="E2" s="4" t="s">
        <v>36</v>
      </c>
      <c r="F2" s="4" t="s">
        <v>37</v>
      </c>
    </row>
    <row r="3" spans="1:13" x14ac:dyDescent="0.3">
      <c r="A3" s="4" t="s">
        <v>5</v>
      </c>
      <c r="B3" s="4">
        <v>57</v>
      </c>
      <c r="C3" s="4" t="s">
        <v>41</v>
      </c>
      <c r="D3" s="4">
        <v>28</v>
      </c>
      <c r="E3" s="4" t="s">
        <v>38</v>
      </c>
      <c r="F3" s="4" t="s">
        <v>39</v>
      </c>
      <c r="I3" s="4" t="s">
        <v>28</v>
      </c>
      <c r="J3" s="4" t="s">
        <v>42</v>
      </c>
      <c r="K3" s="4" t="s">
        <v>27</v>
      </c>
    </row>
    <row r="4" spans="1:13" x14ac:dyDescent="0.3">
      <c r="A4" s="4" t="s">
        <v>6</v>
      </c>
      <c r="B4" s="4">
        <f>B3/12*0.3048</f>
        <v>1.4478</v>
      </c>
      <c r="C4" s="4" t="s">
        <v>20</v>
      </c>
      <c r="D4" s="4" t="s">
        <v>26</v>
      </c>
      <c r="I4" s="4">
        <v>0</v>
      </c>
      <c r="J4" s="4">
        <f>D2*1000/(B2*(B1/60)^3*B4^5)</f>
        <v>5.8352911847735417E-2</v>
      </c>
      <c r="K4" s="4">
        <f>D3*1000/(B2*(B1/60)^3*B4^5)</f>
        <v>7.1038327466808326E-2</v>
      </c>
    </row>
    <row r="5" spans="1:13" x14ac:dyDescent="0.3">
      <c r="A5" s="4" t="s">
        <v>24</v>
      </c>
      <c r="B5" s="4">
        <f>B4/2</f>
        <v>0.72389999999999999</v>
      </c>
      <c r="C5" s="4" t="s">
        <v>23</v>
      </c>
      <c r="D5" s="4">
        <v>159</v>
      </c>
      <c r="I5" s="4">
        <v>50</v>
      </c>
      <c r="J5" s="4">
        <f>J4</f>
        <v>5.8352911847735417E-2</v>
      </c>
      <c r="K5" s="4">
        <f>K4</f>
        <v>7.1038327466808326E-2</v>
      </c>
    </row>
    <row r="6" spans="1:13" x14ac:dyDescent="0.3">
      <c r="A6" s="4" t="s">
        <v>7</v>
      </c>
      <c r="B6" s="4">
        <v>0.7</v>
      </c>
      <c r="C6" s="4" t="s">
        <v>25</v>
      </c>
      <c r="D6" s="5">
        <v>34</v>
      </c>
      <c r="I6" s="4" t="s">
        <v>28</v>
      </c>
      <c r="J6" s="4" t="s">
        <v>43</v>
      </c>
      <c r="K6" s="4" t="s">
        <v>35</v>
      </c>
      <c r="L6" s="3"/>
      <c r="M6" s="3"/>
    </row>
    <row r="7" spans="1:13" x14ac:dyDescent="0.3">
      <c r="A7" s="4" t="s">
        <v>8</v>
      </c>
      <c r="B7" s="4">
        <v>2</v>
      </c>
      <c r="C7" s="4" t="s">
        <v>31</v>
      </c>
      <c r="D7" s="4">
        <v>0.96399999999999997</v>
      </c>
      <c r="I7" s="4">
        <v>0</v>
      </c>
      <c r="J7" s="4">
        <f>D2</f>
        <v>23</v>
      </c>
      <c r="K7" s="4">
        <f>D3</f>
        <v>28</v>
      </c>
      <c r="L7" s="3"/>
      <c r="M7" s="3"/>
    </row>
    <row r="8" spans="1:13" x14ac:dyDescent="0.3">
      <c r="A8" s="4"/>
      <c r="B8" s="4"/>
      <c r="C8" s="4" t="s">
        <v>21</v>
      </c>
      <c r="D8" s="4">
        <v>37.92</v>
      </c>
      <c r="I8" s="4">
        <v>50</v>
      </c>
      <c r="J8" s="4">
        <f>J7</f>
        <v>23</v>
      </c>
      <c r="K8" s="4">
        <f>K7</f>
        <v>28</v>
      </c>
      <c r="L8" s="3"/>
      <c r="M8" s="3"/>
    </row>
    <row r="9" spans="1:13" x14ac:dyDescent="0.3">
      <c r="J9" s="3"/>
      <c r="K9" s="3"/>
      <c r="L9" s="3"/>
      <c r="M9" s="3"/>
    </row>
    <row r="10" spans="1:13" x14ac:dyDescent="0.3">
      <c r="I10" s="3"/>
      <c r="J10" s="3"/>
      <c r="K10" s="3"/>
      <c r="L10" s="3"/>
    </row>
    <row r="11" spans="1:13" x14ac:dyDescent="0.3">
      <c r="A11" s="4" t="s">
        <v>3</v>
      </c>
      <c r="I11" s="3"/>
      <c r="J11" s="3"/>
      <c r="K11" s="3"/>
      <c r="L11" s="3"/>
    </row>
    <row r="12" spans="1:13" x14ac:dyDescent="0.3">
      <c r="A12" s="4" t="s">
        <v>0</v>
      </c>
      <c r="B12" s="4" t="s">
        <v>1</v>
      </c>
      <c r="C12" s="4" t="s">
        <v>32</v>
      </c>
      <c r="D12" s="4" t="s">
        <v>2</v>
      </c>
      <c r="E12" s="4" t="s">
        <v>17</v>
      </c>
      <c r="F12" s="4" t="s">
        <v>34</v>
      </c>
      <c r="G12" s="4" t="s">
        <v>33</v>
      </c>
      <c r="I12" s="3"/>
      <c r="J12" s="3"/>
      <c r="K12" s="3"/>
      <c r="L12" s="3"/>
    </row>
    <row r="13" spans="1:13" x14ac:dyDescent="0.3">
      <c r="A13" s="4">
        <v>1</v>
      </c>
      <c r="B13" s="4">
        <v>1.7999999999999999E-2</v>
      </c>
      <c r="C13" s="4">
        <v>4.7300000000000002E-2</v>
      </c>
      <c r="D13" s="4">
        <v>0.12540000000000001</v>
      </c>
      <c r="E13" s="4">
        <v>5.62E-2</v>
      </c>
      <c r="F13" s="4">
        <f t="shared" ref="F13:F34" si="0">$B$2*($B$1/60)^2*$B$4^4*D13/9.81</f>
        <v>90.783866340194422</v>
      </c>
      <c r="G13" s="4">
        <f t="shared" ref="G13:G34" si="1">$B$2*($B$1/60)^3*$B$4^5*C13/1000</f>
        <v>18.643456951021371</v>
      </c>
    </row>
    <row r="14" spans="1:13" x14ac:dyDescent="0.3">
      <c r="A14" s="4">
        <v>3</v>
      </c>
      <c r="B14" s="4">
        <v>5.4100000000000002E-2</v>
      </c>
      <c r="C14" s="4">
        <v>5.0500000000000003E-2</v>
      </c>
      <c r="D14" s="4">
        <v>0.1237</v>
      </c>
      <c r="E14" s="4">
        <v>0.15590000000000001</v>
      </c>
      <c r="F14" s="4">
        <f t="shared" si="0"/>
        <v>89.553144069234847</v>
      </c>
      <c r="G14" s="4">
        <f t="shared" si="1"/>
        <v>19.904747907538674</v>
      </c>
    </row>
    <row r="15" spans="1:13" x14ac:dyDescent="0.3">
      <c r="A15" s="4">
        <v>5</v>
      </c>
      <c r="B15" s="4">
        <v>9.01E-2</v>
      </c>
      <c r="C15" s="4">
        <v>5.3199999999999997E-2</v>
      </c>
      <c r="D15" s="4">
        <v>0.1206</v>
      </c>
      <c r="E15" s="4">
        <v>0.2402</v>
      </c>
      <c r="F15" s="4">
        <f t="shared" si="0"/>
        <v>87.308885810426204</v>
      </c>
      <c r="G15" s="4">
        <f t="shared" si="1"/>
        <v>20.968962152100143</v>
      </c>
    </row>
    <row r="16" spans="1:13" x14ac:dyDescent="0.3">
      <c r="A16" s="4">
        <v>7</v>
      </c>
      <c r="B16" s="4">
        <v>0.12609999999999999</v>
      </c>
      <c r="C16" s="4">
        <v>5.5399999999999998E-2</v>
      </c>
      <c r="D16" s="4">
        <v>0.11650000000000001</v>
      </c>
      <c r="E16" s="4">
        <v>0.312</v>
      </c>
      <c r="F16" s="4">
        <f t="shared" si="0"/>
        <v>84.340673274582528</v>
      </c>
      <c r="G16" s="4">
        <f t="shared" si="1"/>
        <v>21.836099684705786</v>
      </c>
    </row>
    <row r="17" spans="1:7" x14ac:dyDescent="0.3">
      <c r="A17" s="4">
        <v>9</v>
      </c>
      <c r="B17" s="4">
        <v>0.16220000000000001</v>
      </c>
      <c r="C17" s="4">
        <v>5.7000000000000002E-2</v>
      </c>
      <c r="D17" s="4">
        <v>0.1114</v>
      </c>
      <c r="E17" s="4">
        <v>0.37269999999999998</v>
      </c>
      <c r="F17" s="4">
        <f t="shared" si="0"/>
        <v>80.648506461703803</v>
      </c>
      <c r="G17" s="4">
        <f t="shared" si="1"/>
        <v>22.466745162964443</v>
      </c>
    </row>
    <row r="18" spans="1:7" x14ac:dyDescent="0.3">
      <c r="A18" s="4">
        <v>11</v>
      </c>
      <c r="B18" s="4">
        <v>0.19819999999999999</v>
      </c>
      <c r="C18" s="4">
        <v>5.8000000000000003E-2</v>
      </c>
      <c r="D18" s="4">
        <v>0.10580000000000001</v>
      </c>
      <c r="E18" s="4">
        <v>0.42520000000000002</v>
      </c>
      <c r="F18" s="4">
        <f t="shared" si="0"/>
        <v>76.594362510307576</v>
      </c>
      <c r="G18" s="4">
        <f t="shared" si="1"/>
        <v>22.860898586876097</v>
      </c>
    </row>
    <row r="19" spans="1:7" x14ac:dyDescent="0.3">
      <c r="A19" s="4">
        <v>13</v>
      </c>
      <c r="B19" s="4">
        <v>0.23419999999999999</v>
      </c>
      <c r="C19" s="4">
        <v>5.8400000000000001E-2</v>
      </c>
      <c r="D19" s="4">
        <v>9.9699999999999997E-2</v>
      </c>
      <c r="E19" s="4">
        <v>0.47089999999999999</v>
      </c>
      <c r="F19" s="4">
        <f t="shared" si="0"/>
        <v>72.178241420393803</v>
      </c>
      <c r="G19" s="4">
        <f t="shared" si="1"/>
        <v>23.018559956440761</v>
      </c>
    </row>
    <row r="20" spans="1:7" x14ac:dyDescent="0.3">
      <c r="A20" s="4">
        <v>15</v>
      </c>
      <c r="B20" s="4">
        <v>0.27029999999999998</v>
      </c>
      <c r="C20" s="4">
        <v>5.8099999999999999E-2</v>
      </c>
      <c r="D20" s="4">
        <v>9.3600000000000003E-2</v>
      </c>
      <c r="E20" s="4">
        <v>0.51170000000000004</v>
      </c>
      <c r="F20" s="4">
        <f t="shared" si="0"/>
        <v>67.762120330480045</v>
      </c>
      <c r="G20" s="4">
        <f t="shared" si="1"/>
        <v>22.900313929267259</v>
      </c>
    </row>
    <row r="21" spans="1:7" x14ac:dyDescent="0.3">
      <c r="A21" s="4">
        <v>17</v>
      </c>
      <c r="B21" s="4">
        <v>0.30630000000000002</v>
      </c>
      <c r="C21" s="4">
        <v>5.74E-2</v>
      </c>
      <c r="D21" s="4">
        <v>8.72E-2</v>
      </c>
      <c r="E21" s="4">
        <v>0.54749999999999999</v>
      </c>
      <c r="F21" s="4">
        <f t="shared" si="0"/>
        <v>63.128812957455764</v>
      </c>
      <c r="G21" s="4">
        <f t="shared" si="1"/>
        <v>22.6244065325291</v>
      </c>
    </row>
    <row r="22" spans="1:7" x14ac:dyDescent="0.3">
      <c r="A22" s="4">
        <v>19</v>
      </c>
      <c r="B22" s="4">
        <v>0.34229999999999999</v>
      </c>
      <c r="C22" s="4">
        <v>5.62E-2</v>
      </c>
      <c r="D22" s="4">
        <v>8.0799999999999997E-2</v>
      </c>
      <c r="E22" s="4">
        <v>0.57930000000000004</v>
      </c>
      <c r="F22" s="4">
        <f t="shared" si="0"/>
        <v>58.495505584431491</v>
      </c>
      <c r="G22" s="4">
        <f t="shared" si="1"/>
        <v>22.151422423835111</v>
      </c>
    </row>
    <row r="23" spans="1:7" x14ac:dyDescent="0.3">
      <c r="A23" s="4">
        <v>21</v>
      </c>
      <c r="B23" s="4">
        <v>0.37840000000000001</v>
      </c>
      <c r="C23" s="4">
        <v>5.45E-2</v>
      </c>
      <c r="D23" s="4">
        <v>7.4399999999999994E-2</v>
      </c>
      <c r="E23" s="4">
        <v>0.60760000000000003</v>
      </c>
      <c r="F23" s="4">
        <f t="shared" si="0"/>
        <v>53.862198211407211</v>
      </c>
      <c r="G23" s="4">
        <f t="shared" si="1"/>
        <v>21.481361603185299</v>
      </c>
    </row>
    <row r="24" spans="1:7" x14ac:dyDescent="0.3">
      <c r="A24" s="4">
        <v>23</v>
      </c>
      <c r="B24" s="4">
        <v>0.41439999999999999</v>
      </c>
      <c r="C24" s="4">
        <v>5.2400000000000002E-2</v>
      </c>
      <c r="D24" s="4">
        <v>6.8099999999999994E-2</v>
      </c>
      <c r="E24" s="4">
        <v>0.63280000000000003</v>
      </c>
      <c r="F24" s="4">
        <f t="shared" si="0"/>
        <v>49.301286266086436</v>
      </c>
      <c r="G24" s="4">
        <f t="shared" si="1"/>
        <v>20.653639412970822</v>
      </c>
    </row>
    <row r="25" spans="1:7" x14ac:dyDescent="0.3">
      <c r="A25" s="4">
        <v>25</v>
      </c>
      <c r="B25" s="4">
        <v>0.45050000000000001</v>
      </c>
      <c r="C25" s="4">
        <v>4.99E-2</v>
      </c>
      <c r="D25" s="4">
        <v>6.1699999999999998E-2</v>
      </c>
      <c r="E25" s="4">
        <v>0.6552</v>
      </c>
      <c r="F25" s="4">
        <f t="shared" si="0"/>
        <v>44.66797889306217</v>
      </c>
      <c r="G25" s="4">
        <f t="shared" si="1"/>
        <v>19.668255853191678</v>
      </c>
    </row>
    <row r="26" spans="1:7" x14ac:dyDescent="0.3">
      <c r="A26" s="4">
        <v>27</v>
      </c>
      <c r="B26" s="4">
        <v>0.48649999999999999</v>
      </c>
      <c r="C26" s="4">
        <v>4.7E-2</v>
      </c>
      <c r="D26" s="4">
        <v>5.5399999999999998E-2</v>
      </c>
      <c r="E26" s="4">
        <v>0.67500000000000004</v>
      </c>
      <c r="F26" s="4">
        <f t="shared" si="0"/>
        <v>40.107066947741394</v>
      </c>
      <c r="G26" s="4">
        <f t="shared" si="1"/>
        <v>18.525210923847869</v>
      </c>
    </row>
    <row r="27" spans="1:7" x14ac:dyDescent="0.3">
      <c r="A27" s="4">
        <v>29</v>
      </c>
      <c r="B27" s="4">
        <v>0.52249999999999996</v>
      </c>
      <c r="C27" s="4">
        <v>4.3900000000000002E-2</v>
      </c>
      <c r="D27" s="4">
        <v>4.9399999999999999E-2</v>
      </c>
      <c r="E27" s="4">
        <v>0.69189999999999996</v>
      </c>
      <c r="F27" s="4">
        <f t="shared" si="0"/>
        <v>35.763341285531133</v>
      </c>
      <c r="G27" s="4">
        <f t="shared" si="1"/>
        <v>17.303335309721739</v>
      </c>
    </row>
    <row r="28" spans="1:7" x14ac:dyDescent="0.3">
      <c r="A28" s="4">
        <v>31</v>
      </c>
      <c r="B28" s="4">
        <v>0.55859999999999999</v>
      </c>
      <c r="C28" s="4">
        <v>4.02E-2</v>
      </c>
      <c r="D28" s="4">
        <v>4.3200000000000002E-2</v>
      </c>
      <c r="E28" s="4">
        <v>0.70699999999999996</v>
      </c>
      <c r="F28" s="4">
        <f t="shared" si="0"/>
        <v>31.27482476791387</v>
      </c>
      <c r="G28" s="4">
        <f t="shared" si="1"/>
        <v>15.844967641248605</v>
      </c>
    </row>
    <row r="29" spans="1:7" x14ac:dyDescent="0.3">
      <c r="A29" s="4">
        <v>33</v>
      </c>
      <c r="B29" s="4">
        <v>0.59460000000000002</v>
      </c>
      <c r="C29" s="4">
        <v>3.5700000000000003E-2</v>
      </c>
      <c r="D29" s="4">
        <v>3.6700000000000003E-2</v>
      </c>
      <c r="E29" s="4">
        <v>0.71889999999999998</v>
      </c>
      <c r="F29" s="4">
        <f t="shared" si="0"/>
        <v>26.569121967186089</v>
      </c>
      <c r="G29" s="4">
        <f t="shared" si="1"/>
        <v>14.07127723364615</v>
      </c>
    </row>
    <row r="30" spans="1:7" x14ac:dyDescent="0.3">
      <c r="A30" s="4">
        <v>35</v>
      </c>
      <c r="B30" s="4">
        <v>0.63060000000000005</v>
      </c>
      <c r="C30" s="4">
        <v>3.0800000000000001E-2</v>
      </c>
      <c r="D30" s="4">
        <v>3.0200000000000001E-2</v>
      </c>
      <c r="E30" s="4">
        <v>0.72650000000000003</v>
      </c>
      <c r="F30" s="4">
        <f t="shared" si="0"/>
        <v>21.863419166458307</v>
      </c>
      <c r="G30" s="4">
        <f t="shared" si="1"/>
        <v>12.139925456479032</v>
      </c>
    </row>
    <row r="31" spans="1:7" x14ac:dyDescent="0.3">
      <c r="A31" s="4">
        <v>37</v>
      </c>
      <c r="B31" s="4">
        <v>0.66669999999999996</v>
      </c>
      <c r="C31" s="4">
        <v>2.5499999999999998E-2</v>
      </c>
      <c r="D31" s="4">
        <v>2.3599999999999999E-2</v>
      </c>
      <c r="E31" s="4">
        <v>0.72750000000000004</v>
      </c>
      <c r="F31" s="4">
        <f t="shared" si="0"/>
        <v>17.085320938027017</v>
      </c>
      <c r="G31" s="4">
        <f t="shared" si="1"/>
        <v>10.050912309747249</v>
      </c>
    </row>
    <row r="32" spans="1:7" x14ac:dyDescent="0.3">
      <c r="A32" s="4">
        <v>39</v>
      </c>
      <c r="B32" s="4">
        <v>0.70269999999999999</v>
      </c>
      <c r="C32" s="4">
        <v>1.9699999999999999E-2</v>
      </c>
      <c r="D32" s="4">
        <v>1.7000000000000001E-2</v>
      </c>
      <c r="E32" s="4">
        <v>0.71619999999999995</v>
      </c>
      <c r="F32" s="4">
        <f t="shared" si="0"/>
        <v>12.307222709595734</v>
      </c>
      <c r="G32" s="4">
        <f t="shared" si="1"/>
        <v>7.7648224510596391</v>
      </c>
    </row>
    <row r="33" spans="1:7" x14ac:dyDescent="0.3">
      <c r="A33" s="4">
        <v>41</v>
      </c>
      <c r="B33" s="4">
        <v>0.73880000000000001</v>
      </c>
      <c r="C33" s="4">
        <v>1.34E-2</v>
      </c>
      <c r="D33" s="4">
        <v>1.04E-2</v>
      </c>
      <c r="E33" s="4">
        <v>0.67520000000000002</v>
      </c>
      <c r="F33" s="4">
        <f t="shared" si="0"/>
        <v>7.5291244811644491</v>
      </c>
      <c r="G33" s="4">
        <f t="shared" si="1"/>
        <v>5.281655880416201</v>
      </c>
    </row>
    <row r="34" spans="1:7" x14ac:dyDescent="0.3">
      <c r="A34" s="4">
        <v>43</v>
      </c>
      <c r="B34" s="4">
        <v>0.77480000000000004</v>
      </c>
      <c r="C34" s="4">
        <v>6.7000000000000002E-3</v>
      </c>
      <c r="D34" s="4">
        <v>3.8E-3</v>
      </c>
      <c r="E34" s="4">
        <v>0.51170000000000004</v>
      </c>
      <c r="F34" s="4">
        <f t="shared" si="0"/>
        <v>2.7510262527331641</v>
      </c>
      <c r="G34" s="4">
        <f t="shared" si="1"/>
        <v>2.6408279402081005</v>
      </c>
    </row>
  </sheetData>
  <sortState xmlns:xlrd2="http://schemas.microsoft.com/office/spreadsheetml/2017/richdata2" ref="O46:T95">
    <sortCondition ref="O46"/>
  </sortState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124A-C70C-4200-B56E-EDEBDF1F8A8C}">
  <dimension ref="A1:Y18"/>
  <sheetViews>
    <sheetView workbookViewId="0">
      <selection activeCell="H17" sqref="H17"/>
    </sheetView>
  </sheetViews>
  <sheetFormatPr defaultRowHeight="14.4" x14ac:dyDescent="0.3"/>
  <sheetData>
    <row r="1" spans="1:25" x14ac:dyDescent="0.3">
      <c r="A1" s="11">
        <v>0.2</v>
      </c>
      <c r="B1" s="11" t="s">
        <v>44</v>
      </c>
      <c r="C1" s="11" t="s">
        <v>45</v>
      </c>
      <c r="D1" s="12" t="s">
        <v>80</v>
      </c>
      <c r="E1" s="15">
        <f>ATAN($G$12/(PI()*68*A1))*(180/PI())</f>
        <v>30.333117714712536</v>
      </c>
      <c r="H1" s="11" t="s">
        <v>44</v>
      </c>
      <c r="I1" s="11" t="s">
        <v>46</v>
      </c>
      <c r="J1" s="11" t="s">
        <v>48</v>
      </c>
      <c r="K1" s="11" t="s">
        <v>50</v>
      </c>
      <c r="L1" s="11" t="s">
        <v>52</v>
      </c>
      <c r="M1" s="11" t="s">
        <v>54</v>
      </c>
      <c r="N1" s="11" t="s">
        <v>56</v>
      </c>
      <c r="O1" s="11" t="s">
        <v>58</v>
      </c>
      <c r="P1" s="11" t="s">
        <v>60</v>
      </c>
      <c r="Q1" s="11" t="s">
        <v>62</v>
      </c>
      <c r="R1" s="11" t="s">
        <v>64</v>
      </c>
      <c r="S1" s="11" t="s">
        <v>66</v>
      </c>
      <c r="T1" s="11" t="s">
        <v>68</v>
      </c>
      <c r="U1" s="11" t="s">
        <v>70</v>
      </c>
      <c r="V1" s="11" t="s">
        <v>72</v>
      </c>
      <c r="W1" s="11" t="s">
        <v>74</v>
      </c>
      <c r="X1" s="11" t="s">
        <v>76</v>
      </c>
      <c r="Y1" s="11" t="s">
        <v>78</v>
      </c>
    </row>
    <row r="2" spans="1:25" x14ac:dyDescent="0.3">
      <c r="A2" s="11">
        <v>0.25</v>
      </c>
      <c r="B2" s="11" t="s">
        <v>46</v>
      </c>
      <c r="C2" s="11" t="s">
        <v>47</v>
      </c>
      <c r="D2" s="12" t="s">
        <v>81</v>
      </c>
      <c r="E2" s="15">
        <f t="shared" ref="E2:E11" si="0">ATAN($G$12/(PI()*68*A2))*(180/PI())</f>
        <v>25.084424338814244</v>
      </c>
      <c r="H2" s="11" t="s">
        <v>45</v>
      </c>
      <c r="I2" s="11" t="s">
        <v>47</v>
      </c>
      <c r="J2" s="11" t="s">
        <v>49</v>
      </c>
      <c r="K2" s="11" t="s">
        <v>51</v>
      </c>
      <c r="L2" s="11" t="s">
        <v>53</v>
      </c>
      <c r="M2" s="11" t="s">
        <v>55</v>
      </c>
      <c r="N2" s="11" t="s">
        <v>57</v>
      </c>
      <c r="O2" s="11" t="s">
        <v>59</v>
      </c>
      <c r="P2" s="11" t="s">
        <v>61</v>
      </c>
      <c r="Q2" s="11" t="s">
        <v>63</v>
      </c>
      <c r="R2" s="11" t="s">
        <v>65</v>
      </c>
      <c r="S2" s="11" t="s">
        <v>67</v>
      </c>
      <c r="T2" s="11" t="s">
        <v>69</v>
      </c>
      <c r="U2" s="11" t="s">
        <v>71</v>
      </c>
      <c r="V2" s="11" t="s">
        <v>73</v>
      </c>
      <c r="W2" s="11" t="s">
        <v>75</v>
      </c>
      <c r="X2" s="11" t="s">
        <v>77</v>
      </c>
      <c r="Y2" s="11" t="s">
        <v>79</v>
      </c>
    </row>
    <row r="3" spans="1:25" x14ac:dyDescent="0.3">
      <c r="A3" s="11">
        <v>0.3</v>
      </c>
      <c r="B3" s="11" t="s">
        <v>48</v>
      </c>
      <c r="C3" s="11" t="s">
        <v>49</v>
      </c>
      <c r="D3" s="12" t="s">
        <v>82</v>
      </c>
      <c r="E3" s="15">
        <f t="shared" si="0"/>
        <v>21.310042749155958</v>
      </c>
      <c r="H3" s="12" t="s">
        <v>80</v>
      </c>
      <c r="I3" s="12" t="s">
        <v>81</v>
      </c>
      <c r="J3" s="12" t="s">
        <v>82</v>
      </c>
      <c r="K3" s="12" t="s">
        <v>83</v>
      </c>
      <c r="L3" s="12" t="s">
        <v>84</v>
      </c>
      <c r="M3" s="12" t="s">
        <v>85</v>
      </c>
      <c r="N3" s="12" t="s">
        <v>86</v>
      </c>
      <c r="O3" s="12" t="s">
        <v>87</v>
      </c>
      <c r="P3" s="12" t="s">
        <v>88</v>
      </c>
      <c r="Q3" s="12" t="s">
        <v>89</v>
      </c>
      <c r="R3" s="12" t="s">
        <v>90</v>
      </c>
      <c r="S3" s="12" t="s">
        <v>91</v>
      </c>
      <c r="T3" s="12" t="s">
        <v>92</v>
      </c>
      <c r="U3" s="12" t="s">
        <v>93</v>
      </c>
      <c r="V3" s="12" t="s">
        <v>94</v>
      </c>
      <c r="W3" s="12" t="s">
        <v>95</v>
      </c>
      <c r="X3" s="12" t="s">
        <v>96</v>
      </c>
      <c r="Y3" s="12" t="s">
        <v>97</v>
      </c>
    </row>
    <row r="4" spans="1:25" x14ac:dyDescent="0.3">
      <c r="A4" s="11">
        <v>0.35</v>
      </c>
      <c r="B4" s="11" t="s">
        <v>50</v>
      </c>
      <c r="C4" s="11" t="s">
        <v>51</v>
      </c>
      <c r="D4" s="12" t="s">
        <v>83</v>
      </c>
      <c r="E4" s="15">
        <f t="shared" si="0"/>
        <v>18.487828670437434</v>
      </c>
    </row>
    <row r="5" spans="1:25" x14ac:dyDescent="0.3">
      <c r="A5" s="11">
        <v>0.4</v>
      </c>
      <c r="B5" s="11" t="s">
        <v>52</v>
      </c>
      <c r="C5" s="11" t="s">
        <v>53</v>
      </c>
      <c r="D5" s="12" t="s">
        <v>84</v>
      </c>
      <c r="E5" s="15">
        <f t="shared" si="0"/>
        <v>16.307588203007903</v>
      </c>
    </row>
    <row r="6" spans="1:25" x14ac:dyDescent="0.3">
      <c r="A6" s="11">
        <v>0.45</v>
      </c>
      <c r="B6" s="11" t="s">
        <v>54</v>
      </c>
      <c r="C6" s="11" t="s">
        <v>55</v>
      </c>
      <c r="D6" s="12" t="s">
        <v>85</v>
      </c>
      <c r="E6" s="15">
        <f t="shared" si="0"/>
        <v>14.577280403880531</v>
      </c>
    </row>
    <row r="7" spans="1:25" x14ac:dyDescent="0.3">
      <c r="A7" s="11">
        <v>0.5</v>
      </c>
      <c r="B7" s="11" t="s">
        <v>56</v>
      </c>
      <c r="C7" s="11" t="s">
        <v>57</v>
      </c>
      <c r="D7" s="12" t="s">
        <v>86</v>
      </c>
      <c r="E7" s="15">
        <f t="shared" si="0"/>
        <v>13.17303327236989</v>
      </c>
    </row>
    <row r="8" spans="1:25" x14ac:dyDescent="0.3">
      <c r="A8" s="11">
        <v>0.55000000000000004</v>
      </c>
      <c r="B8" s="11" t="s">
        <v>58</v>
      </c>
      <c r="C8" s="11" t="s">
        <v>59</v>
      </c>
      <c r="D8" s="12" t="s">
        <v>87</v>
      </c>
      <c r="E8" s="15">
        <f t="shared" si="0"/>
        <v>12.011918580323494</v>
      </c>
      <c r="F8" s="14" t="s">
        <v>99</v>
      </c>
      <c r="G8" s="14"/>
    </row>
    <row r="9" spans="1:25" x14ac:dyDescent="0.3">
      <c r="A9" s="11">
        <v>0.6</v>
      </c>
      <c r="B9" s="11" t="s">
        <v>60</v>
      </c>
      <c r="C9" s="11" t="s">
        <v>61</v>
      </c>
      <c r="D9" s="12" t="s">
        <v>88</v>
      </c>
      <c r="E9" s="15">
        <f t="shared" si="0"/>
        <v>11.036572649595458</v>
      </c>
      <c r="F9" s="14">
        <f>15.8*PI()/180</f>
        <v>0.27576202181510406</v>
      </c>
      <c r="G9" s="14"/>
    </row>
    <row r="10" spans="1:25" x14ac:dyDescent="0.3">
      <c r="A10" s="11">
        <v>0.65</v>
      </c>
      <c r="B10" s="11" t="s">
        <v>62</v>
      </c>
      <c r="C10" s="11" t="s">
        <v>63</v>
      </c>
      <c r="D10" s="12" t="s">
        <v>89</v>
      </c>
      <c r="E10" s="15">
        <f t="shared" si="0"/>
        <v>10.206167439276241</v>
      </c>
      <c r="F10" s="14"/>
      <c r="G10" s="14"/>
    </row>
    <row r="11" spans="1:25" x14ac:dyDescent="0.3">
      <c r="A11" s="11">
        <v>0.7</v>
      </c>
      <c r="B11" s="11" t="s">
        <v>64</v>
      </c>
      <c r="C11" s="11" t="s">
        <v>65</v>
      </c>
      <c r="D11" s="12" t="s">
        <v>90</v>
      </c>
      <c r="E11" s="15">
        <f t="shared" si="0"/>
        <v>9.4909123334955297</v>
      </c>
      <c r="F11" s="14" t="s">
        <v>98</v>
      </c>
      <c r="G11" s="14"/>
    </row>
    <row r="12" spans="1:25" x14ac:dyDescent="0.3">
      <c r="A12" s="11">
        <v>0.75</v>
      </c>
      <c r="B12" s="11" t="s">
        <v>66</v>
      </c>
      <c r="C12" s="11" t="s">
        <v>67</v>
      </c>
      <c r="D12" s="12" t="s">
        <v>91</v>
      </c>
      <c r="E12" s="15">
        <f>ATAN($G$12/(PI()*68*A12))*(180/PI())</f>
        <v>8.8685922364362959</v>
      </c>
      <c r="F12" s="14">
        <f>TAN(F9)*PI()*57*0.75</f>
        <v>38.003942624467363</v>
      </c>
      <c r="G12" s="14">
        <v>25</v>
      </c>
    </row>
    <row r="13" spans="1:25" x14ac:dyDescent="0.3">
      <c r="A13" s="11">
        <v>0.8</v>
      </c>
      <c r="B13" s="11" t="s">
        <v>68</v>
      </c>
      <c r="C13" s="11" t="s">
        <v>69</v>
      </c>
      <c r="D13" s="12" t="s">
        <v>92</v>
      </c>
      <c r="E13" s="15">
        <f>ATAN($G$12/(PI()*68*A13))*(180/PI())</f>
        <v>8.3223212859132119</v>
      </c>
      <c r="F13" s="14"/>
      <c r="G13" s="14"/>
    </row>
    <row r="14" spans="1:25" x14ac:dyDescent="0.3">
      <c r="A14" s="11">
        <v>0.85</v>
      </c>
      <c r="B14" s="11" t="s">
        <v>70</v>
      </c>
      <c r="C14" s="11" t="s">
        <v>71</v>
      </c>
      <c r="D14" s="12" t="s">
        <v>93</v>
      </c>
      <c r="E14" s="15">
        <f t="shared" ref="E14:E18" si="1">ATAN($G$12/(PI()*68*A14))*(180/PI())</f>
        <v>7.839045552881033</v>
      </c>
      <c r="F14" s="14"/>
      <c r="G14" s="14"/>
    </row>
    <row r="15" spans="1:25" x14ac:dyDescent="0.3">
      <c r="A15" s="11">
        <v>0.9</v>
      </c>
      <c r="B15" s="11" t="s">
        <v>72</v>
      </c>
      <c r="C15" s="11" t="s">
        <v>73</v>
      </c>
      <c r="D15" s="12" t="s">
        <v>94</v>
      </c>
      <c r="E15" s="15">
        <f t="shared" si="1"/>
        <v>7.4085206345962185</v>
      </c>
    </row>
    <row r="16" spans="1:25" x14ac:dyDescent="0.3">
      <c r="A16" s="11">
        <v>0.95</v>
      </c>
      <c r="B16" s="11" t="s">
        <v>74</v>
      </c>
      <c r="C16" s="11" t="s">
        <v>75</v>
      </c>
      <c r="D16" s="12" t="s">
        <v>95</v>
      </c>
      <c r="E16" s="15">
        <f t="shared" si="1"/>
        <v>7.0225982550874546</v>
      </c>
    </row>
    <row r="17" spans="1:5" x14ac:dyDescent="0.3">
      <c r="A17" s="11">
        <v>0.97499999999999998</v>
      </c>
      <c r="B17" s="11" t="s">
        <v>76</v>
      </c>
      <c r="C17" s="11" t="s">
        <v>77</v>
      </c>
      <c r="D17" s="12" t="s">
        <v>96</v>
      </c>
      <c r="E17" s="15">
        <f t="shared" si="1"/>
        <v>6.8442618475296575</v>
      </c>
    </row>
    <row r="18" spans="1:5" x14ac:dyDescent="0.3">
      <c r="A18" s="11">
        <v>0.99</v>
      </c>
      <c r="B18" s="11" t="s">
        <v>78</v>
      </c>
      <c r="C18" s="11" t="s">
        <v>79</v>
      </c>
      <c r="D18" s="12" t="s">
        <v>97</v>
      </c>
      <c r="E18" s="15">
        <f t="shared" si="1"/>
        <v>6.7415226070051713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DD4B-051B-4086-BFBF-851B739CAEA6}">
  <dimension ref="D1:D31"/>
  <sheetViews>
    <sheetView workbookViewId="0">
      <selection activeCell="M13" sqref="M13"/>
    </sheetView>
  </sheetViews>
  <sheetFormatPr defaultRowHeight="14.4" x14ac:dyDescent="0.3"/>
  <sheetData>
    <row r="1" spans="4:4" x14ac:dyDescent="0.3">
      <c r="D1" s="16"/>
    </row>
    <row r="2" spans="4:4" x14ac:dyDescent="0.3">
      <c r="D2" s="16"/>
    </row>
    <row r="3" spans="4:4" x14ac:dyDescent="0.3">
      <c r="D3" s="16"/>
    </row>
    <row r="4" spans="4:4" x14ac:dyDescent="0.3">
      <c r="D4" s="16"/>
    </row>
    <row r="5" spans="4:4" x14ac:dyDescent="0.3">
      <c r="D5" s="16"/>
    </row>
    <row r="6" spans="4:4" x14ac:dyDescent="0.3">
      <c r="D6" s="16"/>
    </row>
    <row r="7" spans="4:4" x14ac:dyDescent="0.3">
      <c r="D7" s="16"/>
    </row>
    <row r="8" spans="4:4" x14ac:dyDescent="0.3">
      <c r="D8" s="16"/>
    </row>
    <row r="9" spans="4:4" x14ac:dyDescent="0.3">
      <c r="D9" s="16"/>
    </row>
    <row r="10" spans="4:4" x14ac:dyDescent="0.3">
      <c r="D10" s="16"/>
    </row>
    <row r="11" spans="4:4" x14ac:dyDescent="0.3">
      <c r="D11" s="16"/>
    </row>
    <row r="12" spans="4:4" x14ac:dyDescent="0.3">
      <c r="D12" s="16"/>
    </row>
    <row r="13" spans="4:4" x14ac:dyDescent="0.3">
      <c r="D13" s="16"/>
    </row>
    <row r="14" spans="4:4" x14ac:dyDescent="0.3">
      <c r="D14" s="16"/>
    </row>
    <row r="15" spans="4:4" x14ac:dyDescent="0.3">
      <c r="D15" s="16"/>
    </row>
    <row r="16" spans="4:4" x14ac:dyDescent="0.3">
      <c r="D16" s="16"/>
    </row>
    <row r="17" spans="4:4" x14ac:dyDescent="0.3">
      <c r="D17" s="16"/>
    </row>
    <row r="18" spans="4:4" x14ac:dyDescent="0.3">
      <c r="D18" s="16"/>
    </row>
    <row r="19" spans="4:4" x14ac:dyDescent="0.3">
      <c r="D19" s="16"/>
    </row>
    <row r="20" spans="4:4" x14ac:dyDescent="0.3">
      <c r="D20" s="16"/>
    </row>
    <row r="21" spans="4:4" x14ac:dyDescent="0.3">
      <c r="D21" s="16"/>
    </row>
    <row r="22" spans="4:4" x14ac:dyDescent="0.3">
      <c r="D22" s="16"/>
    </row>
    <row r="23" spans="4:4" x14ac:dyDescent="0.3">
      <c r="D23" s="16"/>
    </row>
    <row r="24" spans="4:4" x14ac:dyDescent="0.3">
      <c r="D24" s="16"/>
    </row>
    <row r="25" spans="4:4" x14ac:dyDescent="0.3">
      <c r="D25" s="16"/>
    </row>
    <row r="26" spans="4:4" x14ac:dyDescent="0.3">
      <c r="D26" s="16"/>
    </row>
    <row r="27" spans="4:4" x14ac:dyDescent="0.3">
      <c r="D27" s="16"/>
    </row>
    <row r="28" spans="4:4" x14ac:dyDescent="0.3">
      <c r="D28" s="16"/>
    </row>
    <row r="29" spans="4:4" x14ac:dyDescent="0.3">
      <c r="D29" s="16"/>
    </row>
    <row r="30" spans="4:4" x14ac:dyDescent="0.3">
      <c r="D30" s="16"/>
    </row>
    <row r="31" spans="4:4" x14ac:dyDescent="0.3">
      <c r="D31" s="16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60b1be-1472-47f6-a243-32c73c7a856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FFCB9A0D31BE40A44EAC84FB9381BE" ma:contentTypeVersion="12" ma:contentTypeDescription="Crie um novo documento." ma:contentTypeScope="" ma:versionID="382053c858989b8f7d992e6b9e34b932">
  <xsd:schema xmlns:xsd="http://www.w3.org/2001/XMLSchema" xmlns:xs="http://www.w3.org/2001/XMLSchema" xmlns:p="http://schemas.microsoft.com/office/2006/metadata/properties" xmlns:ns2="6360b1be-1472-47f6-a243-32c73c7a856b" xmlns:ns3="6564aa30-71c4-494b-a777-08451b51a13d" targetNamespace="http://schemas.microsoft.com/office/2006/metadata/properties" ma:root="true" ma:fieldsID="cfae436508449a35691dd68c0829e949" ns2:_="" ns3:_="">
    <xsd:import namespace="6360b1be-1472-47f6-a243-32c73c7a856b"/>
    <xsd:import namespace="6564aa30-71c4-494b-a777-08451b51a1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0b1be-1472-47f6-a243-32c73c7a85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c7e78e95-674a-4d3e-b569-dba20470d5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64aa30-71c4-494b-a777-08451b51a13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3452B9-8D71-4854-B596-21F7C85A760B}">
  <ds:schemaRefs>
    <ds:schemaRef ds:uri="6360b1be-1472-47f6-a243-32c73c7a856b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6564aa30-71c4-494b-a777-08451b51a13d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AC98909-8B53-45EA-9C1C-81C2DCCB17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0b1be-1472-47f6-a243-32c73c7a856b"/>
    <ds:schemaRef ds:uri="6564aa30-71c4-494b-a777-08451b51a1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67775-FC43-4639-A360-47D2F463F5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Geometry</vt:lpstr>
      <vt:lpstr>Performance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Felix</dc:creator>
  <cp:lastModifiedBy>Luca Morla de Almeida</cp:lastModifiedBy>
  <dcterms:created xsi:type="dcterms:W3CDTF">2020-03-20T13:22:01Z</dcterms:created>
  <dcterms:modified xsi:type="dcterms:W3CDTF">2024-12-17T00:28:12Z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0x010100D8FFCB9A0D31BE40A44EAC84FB9381BE</vt:lpwstr>
  </property>
  <property fmtid="{D5CDD505-2E9C-101B-9397-08002B2CF9AE}" pid="3" name="MediaServiceImageTags">
    <vt:lpwstr/>
  </property>
</Properties>
</file>