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  <sheet name="gpu data" sheetId="2" state="visible" r:id="rId4"/>
    <sheet name="graph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<sst xmlns="http://schemas.openxmlformats.org/spreadsheetml/2006/main" count="102" uniqueCount="42">
  <si>
    <t xml:space="preserve">ex</t>
  </si>
  <si>
    <t xml:space="preserve">proc</t>
  </si>
  <si>
    <t xml:space="preserve">secs</t>
  </si>
  <si>
    <t xml:space="preserve">Nornalized</t>
  </si>
  <si>
    <t xml:space="preserve">number of GPU units</t>
  </si>
  <si>
    <t xml:space="preserve">TDP/unit</t>
  </si>
  <si>
    <t xml:space="preserve">Power (W)</t>
  </si>
  <si>
    <t xml:space="preserve">Energy (kWh)</t>
  </si>
  <si>
    <t xml:space="preserve">average en.</t>
  </si>
  <si>
    <t xml:space="preserve">Co2 (Kg)</t>
  </si>
  <si>
    <t xml:space="preserve">Average co2</t>
  </si>
  <si>
    <t xml:space="preserve">Av.C02</t>
  </si>
  <si>
    <t xml:space="preserve">SAMPLED</t>
  </si>
  <si>
    <t xml:space="preserve">helios</t>
  </si>
  <si>
    <t xml:space="preserve">eris</t>
  </si>
  <si>
    <t xml:space="preserve">NUM_EX</t>
  </si>
  <si>
    <t xml:space="preserve">GL</t>
  </si>
  <si>
    <t xml:space="preserve">HYBRID</t>
  </si>
  <si>
    <t xml:space="preserve">GB RAM</t>
  </si>
  <si>
    <t xml:space="preserve">cores</t>
  </si>
  <si>
    <t xml:space="preserve">GPU</t>
  </si>
  <si>
    <t xml:space="preserve">VRAM per GPU</t>
  </si>
  <si>
    <t xml:space="preserve">2× Tesla A100</t>
  </si>
  <si>
    <t xml:space="preserve">8× Tesla V100</t>
  </si>
  <si>
    <t xml:space="preserve">Data from column P (energy norm)</t>
  </si>
  <si>
    <t xml:space="preserve">run</t>
  </si>
  <si>
    <t xml:space="preserve">CO2</t>
  </si>
  <si>
    <t xml:space="preserve">sampled</t>
  </si>
  <si>
    <t xml:space="preserve">1  ex</t>
  </si>
  <si>
    <t xml:space="preserve">5  ex</t>
  </si>
  <si>
    <t xml:space="preserve">10  ex</t>
  </si>
  <si>
    <t xml:space="preserve">15  ex</t>
  </si>
  <si>
    <t xml:space="preserve">20  ex</t>
  </si>
  <si>
    <t xml:space="preserve">25  ex</t>
  </si>
  <si>
    <t xml:space="preserve">Guidelines</t>
  </si>
  <si>
    <t xml:space="preserve">Hybrid</t>
  </si>
  <si>
    <t xml:space="preserve">Pubmed tok</t>
  </si>
  <si>
    <t xml:space="preserve">kg*tok</t>
  </si>
  <si>
    <t xml:space="preserve">https://edgar.jrc.ec.europa.eu/report_2023</t>
  </si>
  <si>
    <t xml:space="preserve">Global GHG emissions per capita</t>
  </si>
  <si>
    <t xml:space="preserve">In 2021, statewide gross GHG emissions were 367.87 M</t>
  </si>
  <si>
    <t xml:space="preserve">per day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</si>
</sst>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General"/>
    <numFmt numFmtId="167" formatCode="0.00E+00"/>
    <numFmt numFmtId="168" formatCode="#,##0"/>
    <numFmt numFmtId="169" formatCode="&quot;TRUE&quot;;&quot;TRUE&quot;;&quot;FALSE&quot;"/>
    <numFmt numFmtId="170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graph!$B$2</c:f>
              <c:strCache>
                <c:ptCount val="1"/>
                <c:pt idx="0">
                  <c:v>sampled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0.00" sourceLinked="0"/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graph!$C$2</c:f>
              <c:numCache>
                <c:formatCode>General</c:formatCode>
                <c:ptCount val="1"/>
                <c:pt idx="0">
                  <c:v>50.7168067253677</c:v>
                </c:pt>
              </c:numCache>
            </c:numRef>
          </c:val>
        </c:ser>
        <c:ser>
          <c:idx val="1"/>
          <c:order val="1"/>
          <c:tx>
            <c:strRef>
              <c:f>graph!$B$3</c:f>
              <c:strCache>
                <c:ptCount val="1"/>
                <c:pt idx="0">
                  <c:v>1  ex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Lbls>
            <c:numFmt formatCode="0.00" sourceLinked="0"/>
            <c:dLbl>
              <c:idx val="0"/>
              <c:numFmt formatCode="0.00" sourceLinked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graph!$C$3</c:f>
              <c:numCache>
                <c:formatCode>General</c:formatCode>
                <c:ptCount val="1"/>
                <c:pt idx="0">
                  <c:v>27.4075342673945</c:v>
                </c:pt>
              </c:numCache>
            </c:numRef>
          </c:val>
        </c:ser>
        <c:ser>
          <c:idx val="2"/>
          <c:order val="2"/>
          <c:tx>
            <c:strRef>
              <c:f>graph!$B$4</c:f>
              <c:strCache>
                <c:ptCount val="1"/>
                <c:pt idx="0">
                  <c:v>5  ex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numFmt formatCode="0.00" sourceLinked="0"/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graph!$C$4</c:f>
              <c:numCache>
                <c:formatCode>General</c:formatCode>
                <c:ptCount val="1"/>
                <c:pt idx="0">
                  <c:v>33.140419806041</c:v>
                </c:pt>
              </c:numCache>
            </c:numRef>
          </c:val>
        </c:ser>
        <c:ser>
          <c:idx val="3"/>
          <c:order val="3"/>
          <c:tx>
            <c:strRef>
              <c:f>graph!$B$5</c:f>
              <c:strCache>
                <c:ptCount val="1"/>
                <c:pt idx="0">
                  <c:v>10  ex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numFmt formatCode="0.00" sourceLinked="0"/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graph!$C$5</c:f>
              <c:numCache>
                <c:formatCode>General</c:formatCode>
                <c:ptCount val="1"/>
                <c:pt idx="0">
                  <c:v>40.7611531494205</c:v>
                </c:pt>
              </c:numCache>
            </c:numRef>
          </c:val>
        </c:ser>
        <c:ser>
          <c:idx val="4"/>
          <c:order val="4"/>
          <c:tx>
            <c:strRef>
              <c:f>graph!$B$6</c:f>
              <c:strCache>
                <c:ptCount val="1"/>
                <c:pt idx="0">
                  <c:v>15  ex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numFmt formatCode="0.00" sourceLinked="0"/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graph!$C$6</c:f>
              <c:numCache>
                <c:formatCode>General</c:formatCode>
                <c:ptCount val="1"/>
                <c:pt idx="0">
                  <c:v>46.4764822176425</c:v>
                </c:pt>
              </c:numCache>
            </c:numRef>
          </c:val>
        </c:ser>
        <c:ser>
          <c:idx val="5"/>
          <c:order val="5"/>
          <c:tx>
            <c:strRef>
              <c:f>graph!$B$7</c:f>
              <c:strCache>
                <c:ptCount val="1"/>
                <c:pt idx="0">
                  <c:v>20  ex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numFmt formatCode="0.00" sourceLinked="0"/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graph!$C$7</c:f>
              <c:numCache>
                <c:formatCode>General</c:formatCode>
                <c:ptCount val="1"/>
                <c:pt idx="0">
                  <c:v>51.1668381319562</c:v>
                </c:pt>
              </c:numCache>
            </c:numRef>
          </c:val>
        </c:ser>
        <c:ser>
          <c:idx val="6"/>
          <c:order val="6"/>
          <c:tx>
            <c:strRef>
              <c:f>graph!$B$8</c:f>
              <c:strCache>
                <c:ptCount val="1"/>
                <c:pt idx="0">
                  <c:v>25  ex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numFmt formatCode="0.00" sourceLinked="0"/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graph!$C$8</c:f>
              <c:numCache>
                <c:formatCode>General</c:formatCode>
                <c:ptCount val="1"/>
                <c:pt idx="0">
                  <c:v>50.7937358002099</c:v>
                </c:pt>
              </c:numCache>
            </c:numRef>
          </c:val>
        </c:ser>
        <c:ser>
          <c:idx val="7"/>
          <c:order val="7"/>
          <c:tx>
            <c:strRef>
              <c:f>graph!$B$9</c:f>
              <c:strCache>
                <c:ptCount val="1"/>
                <c:pt idx="0">
                  <c:v>Guidelines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numFmt formatCode="0.00" sourceLinked="0"/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graph!$C$9</c:f>
              <c:numCache>
                <c:formatCode>General</c:formatCode>
                <c:ptCount val="1"/>
                <c:pt idx="0">
                  <c:v>41.6850765964014</c:v>
                </c:pt>
              </c:numCache>
            </c:numRef>
          </c:val>
        </c:ser>
        <c:ser>
          <c:idx val="8"/>
          <c:order val="8"/>
          <c:tx>
            <c:strRef>
              <c:f>graph!$B$10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numFmt formatCode="0.00" sourceLinked="0"/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graph!$C$10</c:f>
              <c:numCache>
                <c:formatCode>General</c:formatCode>
                <c:ptCount val="1"/>
                <c:pt idx="0">
                  <c:v>26.6016857004552</c:v>
                </c:pt>
              </c:numCache>
            </c:numRef>
          </c:val>
        </c:ser>
        <c:gapWidth val="100"/>
        <c:overlap val="0"/>
        <c:axId val="9021968"/>
        <c:axId val="15419308"/>
      </c:barChart>
      <c:catAx>
        <c:axId val="902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5419308"/>
        <c:crosses val="autoZero"/>
        <c:auto val="1"/>
        <c:lblAlgn val="ctr"/>
        <c:lblOffset val="100"/>
        <c:noMultiLvlLbl val="0"/>
      </c:catAx>
      <c:valAx>
        <c:axId val="154193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02196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617040</xdr:colOff>
      <xdr:row>5</xdr:row>
      <xdr:rowOff>47160</xdr:rowOff>
    </xdr:from>
    <xdr:to>
      <xdr:col>12</xdr:col>
      <xdr:colOff>686880</xdr:colOff>
      <xdr:row>23</xdr:row>
      <xdr:rowOff>82800</xdr:rowOff>
    </xdr:to>
    <xdr:graphicFrame>
      <xdr:nvGraphicFramePr>
        <xdr:cNvPr id="0" name=""/>
        <xdr:cNvGraphicFramePr/>
      </xdr:nvGraphicFramePr>
      <xdr:xfrm>
        <a:off x="4681080" y="860040"/>
        <a:ext cx="5759280" cy="32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7" min="7" style="1" width="14.7"/>
    <col collapsed="false" customWidth="false" hidden="true" outlineLevel="0" max="10" min="9" style="1" width="11.53"/>
    <col collapsed="false" customWidth="true" hidden="true" outlineLevel="0" max="13" min="11" style="1" width="18.79"/>
    <col collapsed="false" customWidth="false" hidden="true" outlineLevel="0" max="14" min="14" style="1" width="11.53"/>
    <col collapsed="false" customWidth="true" hidden="false" outlineLevel="0" max="15" min="15" style="2" width="14.6"/>
    <col collapsed="false" customWidth="false" hidden="false" outlineLevel="0" max="17" min="17" style="2" width="11.53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tr">
        <f aca="false">'gpu data'!C1</f>
        <v>GB RAM</v>
      </c>
      <c r="F1" s="1" t="str">
        <f aca="false">'gpu data'!D1</f>
        <v>cores</v>
      </c>
      <c r="G1" s="1" t="str">
        <f aca="false">'gpu data'!F1</f>
        <v>VRAM per GPU</v>
      </c>
      <c r="H1" s="1" t="s">
        <v>3</v>
      </c>
      <c r="J1" s="1" t="n">
        <f aca="false">'gpu data'!H1</f>
        <v>0</v>
      </c>
      <c r="K1" s="1" t="s">
        <v>4</v>
      </c>
      <c r="L1" s="1" t="s">
        <v>5</v>
      </c>
      <c r="M1" s="1" t="str">
        <f aca="false">'gpu data'!E1</f>
        <v>GPU</v>
      </c>
      <c r="N1" s="1" t="s">
        <v>6</v>
      </c>
      <c r="O1" s="2" t="s">
        <v>7</v>
      </c>
      <c r="P1" s="1" t="s">
        <v>8</v>
      </c>
      <c r="Q1" s="2" t="s">
        <v>9</v>
      </c>
      <c r="R1" s="1" t="s">
        <v>10</v>
      </c>
      <c r="S1" s="3" t="s">
        <v>7</v>
      </c>
      <c r="T1" s="3" t="s">
        <v>9</v>
      </c>
      <c r="U1" s="4" t="s">
        <v>11</v>
      </c>
    </row>
    <row r="2" customFormat="false" ht="12.8" hidden="false" customHeight="false" outlineLevel="0" collapsed="false">
      <c r="A2" s="1" t="s">
        <v>12</v>
      </c>
      <c r="B2" s="1" t="n">
        <v>-1</v>
      </c>
      <c r="C2" s="1" t="s">
        <v>13</v>
      </c>
      <c r="D2" s="1" t="n">
        <v>2726.94093537331</v>
      </c>
      <c r="F2" s="1" t="n">
        <f aca="false">VLOOKUP(C2,'gpu data'!$B$2:$H$13,3)</f>
        <v>32</v>
      </c>
      <c r="G2" s="1" t="n">
        <f aca="false">VLOOKUP(C2,'gpu data'!$B$2:$H$13,5)</f>
        <v>40</v>
      </c>
      <c r="H2" s="1" t="n">
        <f aca="false">IF(C2="helios",D2*'gpu data'!$C$23,D2)</f>
        <v>4467.35945466726</v>
      </c>
      <c r="K2" s="1" t="n">
        <v>1</v>
      </c>
      <c r="L2" s="1" t="n">
        <v>400</v>
      </c>
      <c r="M2" s="1" t="str">
        <f aca="false">VLOOKUP(C2,'gpu data'!$B$2:$H$13,4)</f>
        <v>2× Tesla A100</v>
      </c>
      <c r="N2" s="1" t="n">
        <f aca="false">L2*K2</f>
        <v>400</v>
      </c>
      <c r="O2" s="2" t="n">
        <f aca="false">D2/60/60*N2</f>
        <v>302.993437263701</v>
      </c>
      <c r="Q2" s="2" t="n">
        <f aca="false">O2*0.1</f>
        <v>30.2993437263701</v>
      </c>
      <c r="S2" s="1" t="n">
        <f aca="false">IF(C2="helios",O2*'gpu data'!$C$23,O2)</f>
        <v>496.373272740806</v>
      </c>
      <c r="T2" s="1" t="n">
        <f aca="false">S2*0.1</f>
        <v>49.6373272740806</v>
      </c>
    </row>
    <row r="3" customFormat="false" ht="12.8" hidden="false" customHeight="false" outlineLevel="0" collapsed="false">
      <c r="A3" s="1" t="s">
        <v>12</v>
      </c>
      <c r="B3" s="1" t="n">
        <v>-1</v>
      </c>
      <c r="C3" s="1" t="s">
        <v>13</v>
      </c>
      <c r="D3" s="1" t="n">
        <v>2673.14642071724</v>
      </c>
      <c r="F3" s="1" t="n">
        <f aca="false">VLOOKUP(C3,'gpu data'!$B$2:$H$13,3)</f>
        <v>32</v>
      </c>
      <c r="G3" s="1" t="n">
        <f aca="false">VLOOKUP(C3,'gpu data'!$B$2:$H$13,5)</f>
        <v>40</v>
      </c>
      <c r="H3" s="1" t="n">
        <f aca="false">IF(C3="helios",D3*'gpu data'!$C$23,D3)</f>
        <v>4379.23160762053</v>
      </c>
      <c r="K3" s="1" t="n">
        <v>1</v>
      </c>
      <c r="L3" s="1" t="n">
        <v>400</v>
      </c>
      <c r="M3" s="1" t="str">
        <f aca="false">VLOOKUP(C3,'gpu data'!$B$2:$H$13,4)</f>
        <v>2× Tesla A100</v>
      </c>
      <c r="N3" s="1" t="n">
        <f aca="false">L3*K3</f>
        <v>400</v>
      </c>
      <c r="O3" s="2" t="n">
        <f aca="false">D3/60/60*N3</f>
        <v>297.016268968582</v>
      </c>
      <c r="Q3" s="2" t="n">
        <f aca="false">O3*0.1</f>
        <v>29.7016268968582</v>
      </c>
      <c r="S3" s="1" t="n">
        <f aca="false">IF(C3="helios",O3*'gpu data'!$C$23,O3)</f>
        <v>486.581289735615</v>
      </c>
      <c r="T3" s="1" t="n">
        <f aca="false">S3*0.1</f>
        <v>48.6581289735615</v>
      </c>
    </row>
    <row r="4" customFormat="false" ht="12.8" hidden="false" customHeight="false" outlineLevel="0" collapsed="false">
      <c r="A4" s="1" t="s">
        <v>12</v>
      </c>
      <c r="B4" s="1" t="n">
        <v>-1</v>
      </c>
      <c r="C4" s="1" t="s">
        <v>14</v>
      </c>
      <c r="D4" s="1" t="n">
        <v>6462.59567141533</v>
      </c>
      <c r="E4" s="1" t="n">
        <f aca="false">D4/AVERAGE(D2:D3)</f>
        <v>2.39351523235135</v>
      </c>
      <c r="F4" s="1" t="n">
        <f aca="false">VLOOKUP(C4,'gpu data'!$B$2:$H$13,3)</f>
        <v>40</v>
      </c>
      <c r="G4" s="1" t="n">
        <f aca="false">VLOOKUP(C4,'gpu data'!$B$2:$H$13,5)</f>
        <v>32</v>
      </c>
      <c r="H4" s="1" t="n">
        <f aca="false">IF(C4="helios",D4*'gpu data'!$C$23,D4)</f>
        <v>6462.59567141533</v>
      </c>
      <c r="K4" s="1" t="n">
        <v>1</v>
      </c>
      <c r="L4" s="1" t="n">
        <v>300</v>
      </c>
      <c r="M4" s="1" t="str">
        <f aca="false">VLOOKUP(C4,'gpu data'!$B$2:$H$13,4)</f>
        <v>8× Tesla V100</v>
      </c>
      <c r="N4" s="1" t="n">
        <f aca="false">L4*K4</f>
        <v>300</v>
      </c>
      <c r="O4" s="2" t="n">
        <f aca="false">D4/60/60*N4</f>
        <v>538.549639284611</v>
      </c>
      <c r="P4" s="1" t="n">
        <f aca="false">AVERAGE(O2:O4)</f>
        <v>379.519781838965</v>
      </c>
      <c r="Q4" s="2" t="n">
        <f aca="false">O4*0.1</f>
        <v>53.8549639284611</v>
      </c>
      <c r="R4" s="1" t="n">
        <f aca="false">AVERAGE(Q2:Q4)</f>
        <v>37.9519781838965</v>
      </c>
      <c r="S4" s="2" t="n">
        <f aca="false">IF(C4="helios",O4*'gpu data'!$C$23,O4)</f>
        <v>538.549639284611</v>
      </c>
      <c r="T4" s="1" t="n">
        <f aca="false">S4*0.1</f>
        <v>53.8549639284611</v>
      </c>
      <c r="U4" s="1" t="n">
        <f aca="false">AVERAGE(T2:T4)</f>
        <v>50.7168067253677</v>
      </c>
    </row>
    <row r="5" customFormat="false" ht="12.8" hidden="false" customHeight="false" outlineLevel="0" collapsed="false">
      <c r="A5" s="1" t="s">
        <v>15</v>
      </c>
      <c r="B5" s="1" t="n">
        <v>1</v>
      </c>
      <c r="C5" s="1" t="s">
        <v>14</v>
      </c>
      <c r="D5" s="1" t="n">
        <v>2964.87211966515</v>
      </c>
      <c r="F5" s="1" t="n">
        <f aca="false">VLOOKUP(C5,'gpu data'!$B$2:$H$13,3)</f>
        <v>40</v>
      </c>
      <c r="G5" s="1" t="n">
        <f aca="false">VLOOKUP(C5,'gpu data'!$B$2:$H$13,5)</f>
        <v>32</v>
      </c>
      <c r="H5" s="1" t="n">
        <f aca="false">IF(C5="helios",D5*'gpu data'!$C$23,D5)</f>
        <v>2964.87211966515</v>
      </c>
      <c r="K5" s="1" t="n">
        <v>1</v>
      </c>
      <c r="L5" s="1" t="n">
        <v>300</v>
      </c>
      <c r="M5" s="1" t="str">
        <f aca="false">VLOOKUP(C5,'gpu data'!$B$2:$H$13,4)</f>
        <v>8× Tesla V100</v>
      </c>
      <c r="N5" s="1" t="n">
        <f aca="false">L5*K5</f>
        <v>300</v>
      </c>
      <c r="O5" s="2" t="n">
        <f aca="false">D5/60/60*N5</f>
        <v>247.072676638762</v>
      </c>
      <c r="Q5" s="2" t="n">
        <f aca="false">O5*0.1</f>
        <v>24.7072676638762</v>
      </c>
      <c r="S5" s="2" t="n">
        <f aca="false">IF(C5="helios",O5*'gpu data'!$C$23,O5)</f>
        <v>247.072676638762</v>
      </c>
      <c r="T5" s="1" t="n">
        <f aca="false">S5*0.1</f>
        <v>24.7072676638762</v>
      </c>
    </row>
    <row r="6" customFormat="false" ht="12.8" hidden="false" customHeight="false" outlineLevel="0" collapsed="false">
      <c r="A6" s="1" t="s">
        <v>15</v>
      </c>
      <c r="B6" s="1" t="n">
        <v>1</v>
      </c>
      <c r="C6" s="1" t="s">
        <v>14</v>
      </c>
      <c r="D6" s="1" t="n">
        <v>3027.65239214897</v>
      </c>
      <c r="E6" s="1" t="n">
        <f aca="false">AVERAGE(D5:D6)/D7</f>
        <v>1.68932440068184</v>
      </c>
      <c r="F6" s="1" t="n">
        <f aca="false">VLOOKUP(C6,'gpu data'!$B$2:$H$13,3)</f>
        <v>40</v>
      </c>
      <c r="G6" s="1" t="n">
        <f aca="false">VLOOKUP(C6,'gpu data'!$B$2:$H$13,5)</f>
        <v>32</v>
      </c>
      <c r="H6" s="1" t="n">
        <f aca="false">IF(C6="helios",D6*'gpu data'!$C$23,D6)</f>
        <v>3027.65239214897</v>
      </c>
      <c r="K6" s="1" t="n">
        <v>1</v>
      </c>
      <c r="L6" s="1" t="n">
        <v>300</v>
      </c>
      <c r="M6" s="1" t="str">
        <f aca="false">VLOOKUP(C6,'gpu data'!$B$2:$H$13,4)</f>
        <v>8× Tesla V100</v>
      </c>
      <c r="N6" s="1" t="n">
        <f aca="false">L6*K6</f>
        <v>300</v>
      </c>
      <c r="O6" s="2" t="n">
        <f aca="false">D6/60/60*N6</f>
        <v>252.304366012414</v>
      </c>
      <c r="Q6" s="2" t="n">
        <f aca="false">O6*0.1</f>
        <v>25.2304366012414</v>
      </c>
      <c r="S6" s="2" t="n">
        <f aca="false">IF(C6="helios",O6*'gpu data'!$C$23,O6)</f>
        <v>252.304366012414</v>
      </c>
      <c r="T6" s="1" t="n">
        <f aca="false">S6*0.1</f>
        <v>25.2304366012414</v>
      </c>
    </row>
    <row r="7" customFormat="false" ht="12.8" hidden="false" customHeight="false" outlineLevel="0" collapsed="false">
      <c r="A7" s="1" t="s">
        <v>15</v>
      </c>
      <c r="B7" s="1" t="n">
        <v>1</v>
      </c>
      <c r="C7" s="1" t="s">
        <v>13</v>
      </c>
      <c r="D7" s="1" t="n">
        <v>1773.64528369904</v>
      </c>
      <c r="F7" s="1" t="n">
        <f aca="false">VLOOKUP(C7,'gpu data'!$B$2:$H$13,3)</f>
        <v>32</v>
      </c>
      <c r="G7" s="1" t="n">
        <f aca="false">VLOOKUP(C7,'gpu data'!$B$2:$H$13,5)</f>
        <v>40</v>
      </c>
      <c r="H7" s="1" t="n">
        <f aca="false">IF(C7="helios",D7*'gpu data'!$C$23,D7)</f>
        <v>2905.64086833593</v>
      </c>
      <c r="K7" s="1" t="n">
        <v>1</v>
      </c>
      <c r="L7" s="1" t="n">
        <v>400</v>
      </c>
      <c r="M7" s="1" t="str">
        <f aca="false">VLOOKUP(C7,'gpu data'!$B$2:$H$13,4)</f>
        <v>2× Tesla A100</v>
      </c>
      <c r="N7" s="1" t="n">
        <f aca="false">L7*K7</f>
        <v>400</v>
      </c>
      <c r="O7" s="2" t="n">
        <f aca="false">D7/60/60*N7</f>
        <v>197.071698188782</v>
      </c>
      <c r="P7" s="1" t="n">
        <f aca="false">AVERAGE(O5:O7)</f>
        <v>232.149580279986</v>
      </c>
      <c r="Q7" s="2" t="n">
        <f aca="false">O7*0.1</f>
        <v>19.7071698188782</v>
      </c>
      <c r="R7" s="1" t="n">
        <f aca="false">AVERAGE(Q5:Q7)</f>
        <v>23.2149580279986</v>
      </c>
      <c r="S7" s="1" t="n">
        <f aca="false">IF(C7="helios",O7*'gpu data'!$C$23,O7)</f>
        <v>322.848985370659</v>
      </c>
      <c r="T7" s="1" t="n">
        <f aca="false">S7*0.1</f>
        <v>32.2848985370659</v>
      </c>
      <c r="U7" s="1" t="n">
        <f aca="false">AVERAGE(T5:T7)</f>
        <v>27.4075342673945</v>
      </c>
    </row>
    <row r="8" customFormat="false" ht="12.8" hidden="false" customHeight="false" outlineLevel="0" collapsed="false">
      <c r="A8" s="1" t="s">
        <v>15</v>
      </c>
      <c r="B8" s="1" t="n">
        <v>5</v>
      </c>
      <c r="C8" s="1" t="s">
        <v>14</v>
      </c>
      <c r="D8" s="1" t="n">
        <v>3509.03058767319</v>
      </c>
      <c r="F8" s="1" t="n">
        <f aca="false">VLOOKUP(C8,'gpu data'!$B$2:$H$13,3)</f>
        <v>40</v>
      </c>
      <c r="G8" s="1" t="n">
        <f aca="false">VLOOKUP(C8,'gpu data'!$B$2:$H$13,5)</f>
        <v>32</v>
      </c>
      <c r="H8" s="1" t="n">
        <f aca="false">IF(C8="helios",D8*'gpu data'!$C$23,D8)</f>
        <v>3509.03058767319</v>
      </c>
      <c r="K8" s="1" t="n">
        <v>1</v>
      </c>
      <c r="L8" s="1" t="n">
        <v>300</v>
      </c>
      <c r="M8" s="1" t="str">
        <f aca="false">VLOOKUP(C8,'gpu data'!$B$2:$H$13,4)</f>
        <v>8× Tesla V100</v>
      </c>
      <c r="N8" s="1" t="n">
        <f aca="false">L8*K8</f>
        <v>300</v>
      </c>
      <c r="O8" s="2" t="n">
        <f aca="false">D8/60/60*N8</f>
        <v>292.419215639433</v>
      </c>
      <c r="Q8" s="2" t="n">
        <f aca="false">O8*0.1</f>
        <v>29.2419215639433</v>
      </c>
      <c r="S8" s="2" t="n">
        <f aca="false">IF(C8="helios",O8*'gpu data'!$C$23,O8)</f>
        <v>292.419215639433</v>
      </c>
      <c r="T8" s="1" t="n">
        <f aca="false">S8*0.1</f>
        <v>29.2419215639433</v>
      </c>
    </row>
    <row r="9" customFormat="false" ht="12.8" hidden="false" customHeight="false" outlineLevel="0" collapsed="false">
      <c r="A9" s="1" t="s">
        <v>15</v>
      </c>
      <c r="B9" s="1" t="n">
        <v>5</v>
      </c>
      <c r="C9" s="1" t="s">
        <v>13</v>
      </c>
      <c r="D9" s="1" t="n">
        <v>1974.70533132553</v>
      </c>
      <c r="F9" s="1" t="n">
        <f aca="false">VLOOKUP(C9,'gpu data'!$B$2:$H$13,3)</f>
        <v>32</v>
      </c>
      <c r="G9" s="1" t="n">
        <f aca="false">VLOOKUP(C9,'gpu data'!$B$2:$H$13,5)</f>
        <v>40</v>
      </c>
      <c r="H9" s="1" t="n">
        <f aca="false">IF(C9="helios",D9*'gpu data'!$C$23,D9)</f>
        <v>3235.02369180258</v>
      </c>
      <c r="K9" s="1" t="n">
        <v>1</v>
      </c>
      <c r="L9" s="1" t="n">
        <v>400</v>
      </c>
      <c r="M9" s="1" t="str">
        <f aca="false">VLOOKUP(C9,'gpu data'!$B$2:$H$13,4)</f>
        <v>2× Tesla A100</v>
      </c>
      <c r="N9" s="1" t="n">
        <f aca="false">L9*K9</f>
        <v>400</v>
      </c>
      <c r="O9" s="2" t="n">
        <f aca="false">D9/60/60*N9</f>
        <v>219.411703480615</v>
      </c>
      <c r="Q9" s="2" t="n">
        <f aca="false">O9*0.1</f>
        <v>21.9411703480615</v>
      </c>
      <c r="S9" s="1" t="n">
        <f aca="false">IF(C9="helios",O9*'gpu data'!$C$23,O9)</f>
        <v>359.447076866954</v>
      </c>
      <c r="T9" s="1" t="n">
        <f aca="false">S9*0.1</f>
        <v>35.9447076866954</v>
      </c>
    </row>
    <row r="10" customFormat="false" ht="12.8" hidden="false" customHeight="false" outlineLevel="0" collapsed="false">
      <c r="A10" s="1" t="s">
        <v>15</v>
      </c>
      <c r="B10" s="1" t="n">
        <v>5</v>
      </c>
      <c r="C10" s="1" t="s">
        <v>14</v>
      </c>
      <c r="D10" s="1" t="n">
        <v>4108.15562009811</v>
      </c>
      <c r="E10" s="1" t="n">
        <f aca="false">AVERAGE(D8,D10)/D9</f>
        <v>1.92868933074137</v>
      </c>
      <c r="F10" s="1" t="n">
        <f aca="false">VLOOKUP(C10,'gpu data'!$B$2:$H$13,3)</f>
        <v>40</v>
      </c>
      <c r="G10" s="1" t="n">
        <f aca="false">VLOOKUP(C10,'gpu data'!$B$2:$H$13,5)</f>
        <v>32</v>
      </c>
      <c r="H10" s="1" t="n">
        <f aca="false">IF(C10="helios",D10*'gpu data'!$C$23,D10)</f>
        <v>4108.15562009811</v>
      </c>
      <c r="K10" s="1" t="n">
        <v>1</v>
      </c>
      <c r="L10" s="1" t="n">
        <v>300</v>
      </c>
      <c r="M10" s="1" t="str">
        <f aca="false">VLOOKUP(C10,'gpu data'!$B$2:$H$13,4)</f>
        <v>8× Tesla V100</v>
      </c>
      <c r="N10" s="1" t="n">
        <f aca="false">L10*K10</f>
        <v>300</v>
      </c>
      <c r="O10" s="2" t="n">
        <f aca="false">D10/60/60*N10</f>
        <v>342.346301674843</v>
      </c>
      <c r="P10" s="1" t="n">
        <f aca="false">AVERAGE(O8:O10)</f>
        <v>284.725740264964</v>
      </c>
      <c r="Q10" s="2" t="n">
        <f aca="false">O10*0.1</f>
        <v>34.2346301674843</v>
      </c>
      <c r="R10" s="1" t="n">
        <f aca="false">AVERAGE(Q8:Q10)</f>
        <v>28.4725740264964</v>
      </c>
      <c r="S10" s="2" t="n">
        <f aca="false">IF(C10="helios",O10*'gpu data'!$C$23,O10)</f>
        <v>342.346301674843</v>
      </c>
      <c r="T10" s="1" t="n">
        <f aca="false">S10*0.1</f>
        <v>34.2346301674843</v>
      </c>
      <c r="U10" s="1" t="n">
        <f aca="false">AVERAGE(T8:T10)</f>
        <v>33.140419806041</v>
      </c>
    </row>
    <row r="11" customFormat="false" ht="12.8" hidden="false" customHeight="false" outlineLevel="0" collapsed="false">
      <c r="A11" s="1" t="s">
        <v>15</v>
      </c>
      <c r="B11" s="1" t="n">
        <v>10</v>
      </c>
      <c r="C11" s="1" t="s">
        <v>14</v>
      </c>
      <c r="D11" s="1" t="n">
        <v>4739.38209295273</v>
      </c>
      <c r="F11" s="1" t="n">
        <f aca="false">VLOOKUP(C11,'gpu data'!$B$2:$H$13,3)</f>
        <v>40</v>
      </c>
      <c r="G11" s="1" t="n">
        <f aca="false">VLOOKUP(C11,'gpu data'!$B$2:$H$13,5)</f>
        <v>32</v>
      </c>
      <c r="H11" s="1" t="n">
        <f aca="false">IF(C11="helios",D11*'gpu data'!$C$23,D11)</f>
        <v>4739.38209295273</v>
      </c>
      <c r="K11" s="1" t="n">
        <v>1</v>
      </c>
      <c r="L11" s="1" t="n">
        <v>300</v>
      </c>
      <c r="M11" s="1" t="str">
        <f aca="false">VLOOKUP(C11,'gpu data'!$B$2:$H$13,4)</f>
        <v>8× Tesla V100</v>
      </c>
      <c r="N11" s="1" t="n">
        <f aca="false">L11*K11</f>
        <v>300</v>
      </c>
      <c r="O11" s="2" t="n">
        <f aca="false">D11/60/60*N11</f>
        <v>394.948507746061</v>
      </c>
      <c r="Q11" s="2" t="n">
        <f aca="false">O11*0.1</f>
        <v>39.4948507746061</v>
      </c>
      <c r="S11" s="2" t="n">
        <f aca="false">IF(C11="helios",O11*'gpu data'!$C$23,O11)</f>
        <v>394.948507746061</v>
      </c>
      <c r="T11" s="1" t="n">
        <f aca="false">S11*0.1</f>
        <v>39.4948507746061</v>
      </c>
    </row>
    <row r="12" customFormat="false" ht="12.8" hidden="false" customHeight="false" outlineLevel="0" collapsed="false">
      <c r="A12" s="1" t="s">
        <v>15</v>
      </c>
      <c r="B12" s="1" t="n">
        <v>10</v>
      </c>
      <c r="C12" s="1" t="s">
        <v>14</v>
      </c>
      <c r="D12" s="1" t="n">
        <v>4725.09329676628</v>
      </c>
      <c r="F12" s="1" t="n">
        <f aca="false">VLOOKUP(C12,'gpu data'!$B$2:$H$13,3)</f>
        <v>40</v>
      </c>
      <c r="G12" s="1" t="n">
        <f aca="false">VLOOKUP(C12,'gpu data'!$B$2:$H$13,5)</f>
        <v>32</v>
      </c>
      <c r="H12" s="1" t="n">
        <f aca="false">IF(C12="helios",D12*'gpu data'!$C$23,D12)</f>
        <v>4725.09329676628</v>
      </c>
      <c r="K12" s="1" t="n">
        <v>1</v>
      </c>
      <c r="L12" s="1" t="n">
        <v>300</v>
      </c>
      <c r="M12" s="1" t="str">
        <f aca="false">VLOOKUP(C12,'gpu data'!$B$2:$H$13,4)</f>
        <v>8× Tesla V100</v>
      </c>
      <c r="N12" s="1" t="n">
        <f aca="false">L12*K12</f>
        <v>300</v>
      </c>
      <c r="O12" s="2" t="n">
        <f aca="false">D12/60/60*N12</f>
        <v>393.757774730523</v>
      </c>
      <c r="Q12" s="2" t="n">
        <f aca="false">O12*0.1</f>
        <v>39.3757774730523</v>
      </c>
      <c r="S12" s="2" t="n">
        <f aca="false">IF(C12="helios",O12*'gpu data'!$C$23,O12)</f>
        <v>393.757774730523</v>
      </c>
      <c r="T12" s="1" t="n">
        <f aca="false">S12*0.1</f>
        <v>39.3757774730523</v>
      </c>
    </row>
    <row r="13" customFormat="false" ht="12.8" hidden="false" customHeight="false" outlineLevel="0" collapsed="false">
      <c r="A13" s="1" t="s">
        <v>15</v>
      </c>
      <c r="B13" s="1" t="n">
        <v>10</v>
      </c>
      <c r="C13" s="1" t="s">
        <v>13</v>
      </c>
      <c r="D13" s="1" t="n">
        <v>2384.98390269279</v>
      </c>
      <c r="E13" s="1" t="n">
        <f aca="false">AVERAGE(D11:D12)/D13</f>
        <v>1.9841801403844</v>
      </c>
      <c r="F13" s="1" t="n">
        <f aca="false">VLOOKUP(C13,'gpu data'!$B$2:$H$13,3)</f>
        <v>32</v>
      </c>
      <c r="G13" s="1" t="n">
        <f aca="false">VLOOKUP(C13,'gpu data'!$B$2:$H$13,5)</f>
        <v>40</v>
      </c>
      <c r="H13" s="1" t="n">
        <f aca="false">IF(C13="helios",D13*'gpu data'!$C$23,D13)</f>
        <v>3907.15480805428</v>
      </c>
      <c r="K13" s="1" t="n">
        <v>1</v>
      </c>
      <c r="L13" s="1" t="n">
        <v>400</v>
      </c>
      <c r="M13" s="1" t="str">
        <f aca="false">VLOOKUP(C13,'gpu data'!$B$2:$H$13,4)</f>
        <v>2× Tesla A100</v>
      </c>
      <c r="N13" s="1" t="n">
        <f aca="false">L13*K13</f>
        <v>400</v>
      </c>
      <c r="O13" s="2" t="n">
        <f aca="false">D13/60/60*N13</f>
        <v>264.99821141031</v>
      </c>
      <c r="P13" s="1" t="n">
        <f aca="false">AVERAGE(O11:O13)</f>
        <v>351.234831295631</v>
      </c>
      <c r="Q13" s="2" t="n">
        <f aca="false">O13*0.1</f>
        <v>26.499821141031</v>
      </c>
      <c r="R13" s="1" t="n">
        <f aca="false">AVERAGE(Q11:Q13)</f>
        <v>35.1234831295631</v>
      </c>
      <c r="S13" s="1" t="n">
        <f aca="false">IF(C13="helios",O13*'gpu data'!$C$23,O13)</f>
        <v>434.128312006031</v>
      </c>
      <c r="T13" s="1" t="n">
        <f aca="false">S13*0.1</f>
        <v>43.4128312006031</v>
      </c>
      <c r="U13" s="1" t="n">
        <f aca="false">AVERAGE(T11:T13)</f>
        <v>40.7611531494205</v>
      </c>
    </row>
    <row r="14" customFormat="false" ht="12.8" hidden="false" customHeight="false" outlineLevel="0" collapsed="false">
      <c r="A14" s="1" t="s">
        <v>15</v>
      </c>
      <c r="B14" s="1" t="n">
        <v>15</v>
      </c>
      <c r="C14" s="1" t="s">
        <v>14</v>
      </c>
      <c r="D14" s="1" t="n">
        <v>5594.92785525322</v>
      </c>
      <c r="F14" s="1" t="n">
        <f aca="false">VLOOKUP(C14,'gpu data'!$B$2:$H$13,3)</f>
        <v>40</v>
      </c>
      <c r="G14" s="1" t="n">
        <f aca="false">VLOOKUP(C14,'gpu data'!$B$2:$H$13,5)</f>
        <v>32</v>
      </c>
      <c r="H14" s="1" t="n">
        <f aca="false">IF(C14="helios",D14*'gpu data'!$C$23,D14)</f>
        <v>5594.92785525322</v>
      </c>
      <c r="K14" s="1" t="n">
        <v>1</v>
      </c>
      <c r="L14" s="1" t="n">
        <v>300</v>
      </c>
      <c r="M14" s="1" t="str">
        <f aca="false">VLOOKUP(C14,'gpu data'!$B$2:$H$13,4)</f>
        <v>8× Tesla V100</v>
      </c>
      <c r="N14" s="1" t="n">
        <f aca="false">L14*K14</f>
        <v>300</v>
      </c>
      <c r="O14" s="2" t="n">
        <f aca="false">D14/60/60*N14</f>
        <v>466.243987937768</v>
      </c>
      <c r="Q14" s="2" t="n">
        <f aca="false">O14*0.1</f>
        <v>46.6243987937768</v>
      </c>
      <c r="S14" s="2" t="n">
        <f aca="false">IF(C14="helios",O14*'gpu data'!$C$23,O14)</f>
        <v>466.243987937768</v>
      </c>
      <c r="T14" s="1" t="n">
        <f aca="false">S14*0.1</f>
        <v>46.6243987937768</v>
      </c>
    </row>
    <row r="15" customFormat="false" ht="12.8" hidden="false" customHeight="false" outlineLevel="0" collapsed="false">
      <c r="A15" s="1" t="s">
        <v>15</v>
      </c>
      <c r="B15" s="1" t="n">
        <v>15</v>
      </c>
      <c r="C15" s="1" t="s">
        <v>14</v>
      </c>
      <c r="D15" s="1" t="n">
        <v>5528.6657679081</v>
      </c>
      <c r="F15" s="1" t="n">
        <f aca="false">VLOOKUP(C15,'gpu data'!$B$2:$H$13,3)</f>
        <v>40</v>
      </c>
      <c r="G15" s="1" t="n">
        <f aca="false">VLOOKUP(C15,'gpu data'!$B$2:$H$13,5)</f>
        <v>32</v>
      </c>
      <c r="H15" s="1" t="n">
        <f aca="false">IF(C15="helios",D15*'gpu data'!$C$23,D15)</f>
        <v>5528.6657679081</v>
      </c>
      <c r="K15" s="1" t="n">
        <v>1</v>
      </c>
      <c r="L15" s="1" t="n">
        <v>300</v>
      </c>
      <c r="M15" s="1" t="str">
        <f aca="false">VLOOKUP(C15,'gpu data'!$B$2:$H$13,4)</f>
        <v>8× Tesla V100</v>
      </c>
      <c r="N15" s="1" t="n">
        <f aca="false">L15*K15</f>
        <v>300</v>
      </c>
      <c r="O15" s="2" t="n">
        <f aca="false">D15/60/60*N15</f>
        <v>460.722147325675</v>
      </c>
      <c r="Q15" s="2" t="n">
        <f aca="false">O15*0.1</f>
        <v>46.0722147325675</v>
      </c>
      <c r="S15" s="2" t="n">
        <f aca="false">IF(C15="helios",O15*'gpu data'!$C$23,O15)</f>
        <v>460.722147325675</v>
      </c>
      <c r="T15" s="1" t="n">
        <f aca="false">S15*0.1</f>
        <v>46.0722147325675</v>
      </c>
    </row>
    <row r="16" customFormat="false" ht="12.8" hidden="false" customHeight="false" outlineLevel="0" collapsed="false">
      <c r="A16" s="1" t="s">
        <v>15</v>
      </c>
      <c r="B16" s="1" t="n">
        <v>15</v>
      </c>
      <c r="C16" s="1" t="s">
        <v>13</v>
      </c>
      <c r="D16" s="1" t="n">
        <v>2567.37585759163</v>
      </c>
      <c r="E16" s="1" t="n">
        <f aca="false">AVERAGE(D14:D15)/D16</f>
        <v>2.1663352466039</v>
      </c>
      <c r="F16" s="1" t="n">
        <f aca="false">VLOOKUP(C16,'gpu data'!$B$2:$H$13,3)</f>
        <v>32</v>
      </c>
      <c r="G16" s="1" t="n">
        <f aca="false">VLOOKUP(C16,'gpu data'!$B$2:$H$13,5)</f>
        <v>40</v>
      </c>
      <c r="H16" s="1" t="n">
        <f aca="false">IF(C16="helios",D16*'gpu data'!$C$23,D16)</f>
        <v>4205.95498139248</v>
      </c>
      <c r="K16" s="1" t="n">
        <v>1</v>
      </c>
      <c r="L16" s="1" t="n">
        <v>400</v>
      </c>
      <c r="M16" s="1" t="str">
        <f aca="false">VLOOKUP(C16,'gpu data'!$B$2:$H$13,4)</f>
        <v>2× Tesla A100</v>
      </c>
      <c r="N16" s="1" t="n">
        <f aca="false">L16*K16</f>
        <v>400</v>
      </c>
      <c r="O16" s="2" t="n">
        <f aca="false">D16/60/60*N16</f>
        <v>285.263984176848</v>
      </c>
      <c r="P16" s="1" t="n">
        <f aca="false">AVERAGE(O14:O16)</f>
        <v>404.076706480097</v>
      </c>
      <c r="Q16" s="2" t="n">
        <f aca="false">O16*0.1</f>
        <v>28.5263984176848</v>
      </c>
      <c r="R16" s="1" t="n">
        <f aca="false">AVERAGE(Q14:Q16)</f>
        <v>40.4076706480097</v>
      </c>
      <c r="S16" s="1" t="n">
        <f aca="false">IF(C16="helios",O16*'gpu data'!$C$23,O16)</f>
        <v>467.328331265831</v>
      </c>
      <c r="T16" s="1" t="n">
        <f aca="false">S16*0.1</f>
        <v>46.7328331265831</v>
      </c>
      <c r="U16" s="1" t="n">
        <f aca="false">AVERAGE(T14:T16)</f>
        <v>46.4764822176425</v>
      </c>
    </row>
    <row r="17" customFormat="false" ht="12.8" hidden="false" customHeight="false" outlineLevel="0" collapsed="false">
      <c r="A17" s="1" t="s">
        <v>15</v>
      </c>
      <c r="B17" s="1" t="n">
        <v>20</v>
      </c>
      <c r="C17" s="1" t="s">
        <v>13</v>
      </c>
      <c r="D17" s="1" t="n">
        <v>2751.06270098686</v>
      </c>
      <c r="F17" s="1" t="n">
        <f aca="false">VLOOKUP(C17,'gpu data'!$B$2:$H$13,3)</f>
        <v>32</v>
      </c>
      <c r="G17" s="1" t="n">
        <f aca="false">VLOOKUP(C17,'gpu data'!$B$2:$H$13,5)</f>
        <v>40</v>
      </c>
      <c r="H17" s="1" t="n">
        <f aca="false">IF(C17="helios",D17*'gpu data'!$C$23,D17)</f>
        <v>4506.87648133957</v>
      </c>
      <c r="K17" s="1" t="n">
        <v>1</v>
      </c>
      <c r="L17" s="1" t="n">
        <v>400</v>
      </c>
      <c r="M17" s="1" t="str">
        <f aca="false">VLOOKUP(C17,'gpu data'!$B$2:$H$13,4)</f>
        <v>2× Tesla A100</v>
      </c>
      <c r="N17" s="1" t="n">
        <f aca="false">L17*K17</f>
        <v>400</v>
      </c>
      <c r="O17" s="2" t="n">
        <f aca="false">D17/60/60*N17</f>
        <v>305.673633442984</v>
      </c>
      <c r="Q17" s="2" t="n">
        <f aca="false">O17*0.1</f>
        <v>30.5673633442984</v>
      </c>
      <c r="S17" s="1" t="n">
        <f aca="false">IF(C17="helios",O17*'gpu data'!$C$23,O17)</f>
        <v>500.764053482174</v>
      </c>
      <c r="T17" s="1" t="n">
        <f aca="false">S17*0.1</f>
        <v>50.0764053482174</v>
      </c>
    </row>
    <row r="18" customFormat="false" ht="12.8" hidden="false" customHeight="false" outlineLevel="0" collapsed="false">
      <c r="A18" s="1" t="s">
        <v>15</v>
      </c>
      <c r="B18" s="1" t="n">
        <v>20</v>
      </c>
      <c r="C18" s="1" t="s">
        <v>14</v>
      </c>
      <c r="D18" s="1" t="n">
        <v>6306.47471022606</v>
      </c>
      <c r="F18" s="1" t="n">
        <f aca="false">VLOOKUP(C18,'gpu data'!$B$2:$H$13,3)</f>
        <v>40</v>
      </c>
      <c r="G18" s="1" t="n">
        <f aca="false">VLOOKUP(C18,'gpu data'!$B$2:$H$13,5)</f>
        <v>32</v>
      </c>
      <c r="H18" s="1" t="n">
        <f aca="false">IF(C18="helios",D18*'gpu data'!$C$23,D18)</f>
        <v>6306.47471022606</v>
      </c>
      <c r="K18" s="1" t="n">
        <v>1</v>
      </c>
      <c r="L18" s="1" t="n">
        <v>300</v>
      </c>
      <c r="M18" s="1" t="str">
        <f aca="false">VLOOKUP(C18,'gpu data'!$B$2:$H$13,4)</f>
        <v>8× Tesla V100</v>
      </c>
      <c r="N18" s="1" t="n">
        <f aca="false">L18*K18</f>
        <v>300</v>
      </c>
      <c r="O18" s="2" t="n">
        <f aca="false">D18/60/60*N18</f>
        <v>525.539559185505</v>
      </c>
      <c r="Q18" s="2" t="n">
        <f aca="false">O18*0.1</f>
        <v>52.5539559185505</v>
      </c>
      <c r="S18" s="2" t="n">
        <f aca="false">IF(C18="helios",O18*'gpu data'!$C$23,O18)</f>
        <v>525.539559185505</v>
      </c>
      <c r="T18" s="1" t="n">
        <f aca="false">S18*0.1</f>
        <v>52.5539559185505</v>
      </c>
    </row>
    <row r="19" customFormat="false" ht="12.8" hidden="false" customHeight="false" outlineLevel="0" collapsed="false">
      <c r="A19" s="1" t="s">
        <v>15</v>
      </c>
      <c r="B19" s="1" t="n">
        <v>20</v>
      </c>
      <c r="C19" s="1" t="s">
        <v>14</v>
      </c>
      <c r="D19" s="1" t="n">
        <v>6104.4183754921</v>
      </c>
      <c r="E19" s="1" t="n">
        <f aca="false">AVERAGE(D18:D19)/D17</f>
        <v>2.25565434791183</v>
      </c>
      <c r="F19" s="1" t="n">
        <f aca="false">VLOOKUP(C19,'gpu data'!$B$2:$H$13,3)</f>
        <v>40</v>
      </c>
      <c r="G19" s="1" t="n">
        <f aca="false">VLOOKUP(C19,'gpu data'!$B$2:$H$13,5)</f>
        <v>32</v>
      </c>
      <c r="H19" s="1" t="n">
        <f aca="false">IF(C19="helios",D19*'gpu data'!$C$23,D19)</f>
        <v>6104.4183754921</v>
      </c>
      <c r="K19" s="1" t="n">
        <v>1</v>
      </c>
      <c r="L19" s="1" t="n">
        <v>300</v>
      </c>
      <c r="M19" s="1" t="str">
        <f aca="false">VLOOKUP(C19,'gpu data'!$B$2:$H$13,4)</f>
        <v>8× Tesla V100</v>
      </c>
      <c r="N19" s="1" t="n">
        <f aca="false">L19*K19</f>
        <v>300</v>
      </c>
      <c r="O19" s="2" t="n">
        <f aca="false">D19/60/60*N19</f>
        <v>508.701531291008</v>
      </c>
      <c r="P19" s="1" t="n">
        <f aca="false">AVERAGE(O17:O19)</f>
        <v>446.638241306499</v>
      </c>
      <c r="Q19" s="2" t="n">
        <f aca="false">O19*0.1</f>
        <v>50.8701531291008</v>
      </c>
      <c r="R19" s="1" t="n">
        <f aca="false">AVERAGE(Q17:Q19)</f>
        <v>44.6638241306499</v>
      </c>
      <c r="S19" s="2" t="n">
        <f aca="false">IF(C19="helios",O19*'gpu data'!$C$23,O19)</f>
        <v>508.701531291008</v>
      </c>
      <c r="T19" s="1" t="n">
        <f aca="false">S19*0.1</f>
        <v>50.8701531291008</v>
      </c>
      <c r="U19" s="1" t="n">
        <f aca="false">AVERAGE(T17:T19)</f>
        <v>51.1668381319562</v>
      </c>
    </row>
    <row r="20" customFormat="false" ht="12.8" hidden="false" customHeight="false" outlineLevel="0" collapsed="false">
      <c r="A20" s="1" t="s">
        <v>15</v>
      </c>
      <c r="B20" s="1" t="n">
        <v>25</v>
      </c>
      <c r="C20" s="1" t="s">
        <v>13</v>
      </c>
      <c r="D20" s="1" t="n">
        <v>2699.96625542641</v>
      </c>
      <c r="F20" s="1" t="n">
        <f aca="false">VLOOKUP(C20,'gpu data'!$B$2:$H$13,3)</f>
        <v>32</v>
      </c>
      <c r="G20" s="1" t="n">
        <f aca="false">VLOOKUP(C20,'gpu data'!$B$2:$H$13,5)</f>
        <v>40</v>
      </c>
      <c r="H20" s="1" t="n">
        <f aca="false">IF(C20="helios",D20*'gpu data'!$C$23,D20)</f>
        <v>4423.16869500165</v>
      </c>
      <c r="K20" s="1" t="n">
        <v>1</v>
      </c>
      <c r="L20" s="1" t="n">
        <v>400</v>
      </c>
      <c r="M20" s="1" t="str">
        <f aca="false">VLOOKUP(C20,'gpu data'!$B$2:$H$13,4)</f>
        <v>2× Tesla A100</v>
      </c>
      <c r="N20" s="1" t="n">
        <f aca="false">L20*K20</f>
        <v>400</v>
      </c>
      <c r="O20" s="2" t="n">
        <f aca="false">D20/60/60*N20</f>
        <v>299.996250602934</v>
      </c>
      <c r="Q20" s="2" t="n">
        <f aca="false">O20*0.1</f>
        <v>29.9996250602934</v>
      </c>
      <c r="S20" s="1" t="n">
        <f aca="false">IF(C20="helios",O20*'gpu data'!$C$23,O20)</f>
        <v>491.463188333515</v>
      </c>
      <c r="T20" s="1" t="n">
        <f aca="false">S20*0.1</f>
        <v>49.1463188333515</v>
      </c>
    </row>
    <row r="21" customFormat="false" ht="12.8" hidden="false" customHeight="false" outlineLevel="0" collapsed="false">
      <c r="A21" s="1" t="s">
        <v>15</v>
      </c>
      <c r="B21" s="1" t="n">
        <v>25</v>
      </c>
      <c r="C21" s="1" t="s">
        <v>13</v>
      </c>
      <c r="D21" s="1" t="n">
        <v>2577.13334321976</v>
      </c>
      <c r="F21" s="1" t="n">
        <f aca="false">VLOOKUP(C21,'gpu data'!$B$2:$H$13,3)</f>
        <v>32</v>
      </c>
      <c r="G21" s="1" t="n">
        <f aca="false">VLOOKUP(C21,'gpu data'!$B$2:$H$13,5)</f>
        <v>40</v>
      </c>
      <c r="H21" s="1" t="n">
        <f aca="false">IF(C21="helios",D21*'gpu data'!$C$23,D21)</f>
        <v>4221.93999782945</v>
      </c>
      <c r="K21" s="1" t="n">
        <v>1</v>
      </c>
      <c r="L21" s="1" t="n">
        <v>400</v>
      </c>
      <c r="M21" s="1" t="str">
        <f aca="false">VLOOKUP(C21,'gpu data'!$B$2:$H$13,4)</f>
        <v>2× Tesla A100</v>
      </c>
      <c r="N21" s="1" t="n">
        <f aca="false">L21*K21</f>
        <v>400</v>
      </c>
      <c r="O21" s="2" t="n">
        <f aca="false">D21/60/60*N21</f>
        <v>286.34814924664</v>
      </c>
      <c r="Q21" s="2" t="n">
        <f aca="false">O21*0.1</f>
        <v>28.634814924664</v>
      </c>
      <c r="S21" s="1" t="n">
        <f aca="false">IF(C21="helios",O21*'gpu data'!$C$23,O21)</f>
        <v>469.104444203272</v>
      </c>
      <c r="T21" s="1" t="n">
        <f aca="false">S21*0.1</f>
        <v>46.9104444203273</v>
      </c>
    </row>
    <row r="22" customFormat="false" ht="12.8" hidden="false" customHeight="false" outlineLevel="0" collapsed="false">
      <c r="A22" s="1" t="s">
        <v>15</v>
      </c>
      <c r="B22" s="1" t="n">
        <v>25</v>
      </c>
      <c r="C22" s="1" t="s">
        <v>14</v>
      </c>
      <c r="D22" s="1" t="n">
        <v>6758.93329763412</v>
      </c>
      <c r="E22" s="1" t="n">
        <f aca="false">D22/AVERAGE(D20:D21)</f>
        <v>2.56160914581491</v>
      </c>
      <c r="F22" s="1" t="n">
        <f aca="false">VLOOKUP(C22,'gpu data'!$B$2:$H$13,3)</f>
        <v>40</v>
      </c>
      <c r="G22" s="1" t="n">
        <f aca="false">VLOOKUP(C22,'gpu data'!$B$2:$H$13,5)</f>
        <v>32</v>
      </c>
      <c r="H22" s="1" t="n">
        <f aca="false">IF(C22="helios",D22*'gpu data'!$C$23,D22)</f>
        <v>6758.93329763412</v>
      </c>
      <c r="K22" s="1" t="n">
        <v>1</v>
      </c>
      <c r="L22" s="1" t="n">
        <v>300</v>
      </c>
      <c r="M22" s="1" t="str">
        <f aca="false">VLOOKUP(C22,'gpu data'!$B$2:$H$13,4)</f>
        <v>8× Tesla V100</v>
      </c>
      <c r="N22" s="1" t="n">
        <f aca="false">L22*K22</f>
        <v>300</v>
      </c>
      <c r="O22" s="2" t="n">
        <f aca="false">D22/60/60*N22</f>
        <v>563.24444146951</v>
      </c>
      <c r="P22" s="1" t="n">
        <f aca="false">AVERAGE(O20:O22)</f>
        <v>383.196280439695</v>
      </c>
      <c r="Q22" s="2" t="n">
        <f aca="false">O22*0.1</f>
        <v>56.324444146951</v>
      </c>
      <c r="R22" s="1" t="n">
        <f aca="false">AVERAGE(Q20:Q22)</f>
        <v>38.3196280439695</v>
      </c>
      <c r="S22" s="2" t="n">
        <f aca="false">IF(C22="helios",O22*'gpu data'!$C$23,O22)</f>
        <v>563.24444146951</v>
      </c>
      <c r="T22" s="1" t="n">
        <f aca="false">S22*0.1</f>
        <v>56.324444146951</v>
      </c>
      <c r="U22" s="1" t="n">
        <f aca="false">AVERAGE(T20:T22)</f>
        <v>50.7937358002099</v>
      </c>
    </row>
    <row r="23" customFormat="false" ht="12.8" hidden="false" customHeight="false" outlineLevel="0" collapsed="false">
      <c r="A23" s="1" t="s">
        <v>16</v>
      </c>
      <c r="B23" s="1" t="n">
        <v>100</v>
      </c>
      <c r="C23" s="1" t="s">
        <v>13</v>
      </c>
      <c r="D23" s="1" t="n">
        <v>2203.71309709549</v>
      </c>
      <c r="F23" s="1" t="n">
        <f aca="false">VLOOKUP(C23,'gpu data'!$B$2:$H$13,3)</f>
        <v>32</v>
      </c>
      <c r="G23" s="1" t="n">
        <f aca="false">VLOOKUP(C23,'gpu data'!$B$2:$H$13,5)</f>
        <v>40</v>
      </c>
      <c r="H23" s="1" t="n">
        <f aca="false">IF(C23="helios",D23*'gpu data'!$C$23,D23)</f>
        <v>3610.19133637226</v>
      </c>
      <c r="K23" s="1" t="n">
        <v>1</v>
      </c>
      <c r="L23" s="1" t="n">
        <v>400</v>
      </c>
      <c r="M23" s="1" t="str">
        <f aca="false">VLOOKUP(C23,'gpu data'!$B$2:$H$13,4)</f>
        <v>2× Tesla A100</v>
      </c>
      <c r="N23" s="1" t="n">
        <f aca="false">L23*K23</f>
        <v>400</v>
      </c>
      <c r="O23" s="2" t="n">
        <f aca="false">D23/60/60*N23</f>
        <v>244.857010788388</v>
      </c>
      <c r="Q23" s="2" t="n">
        <f aca="false">O23*0.1</f>
        <v>24.4857010788388</v>
      </c>
      <c r="S23" s="1" t="n">
        <f aca="false">IF(C23="helios",O23*'gpu data'!$C$23,O23)</f>
        <v>401.13237070803</v>
      </c>
      <c r="T23" s="1" t="n">
        <f aca="false">S23*0.1</f>
        <v>40.113237070803</v>
      </c>
    </row>
    <row r="24" customFormat="false" ht="12.8" hidden="false" customHeight="false" outlineLevel="0" collapsed="false">
      <c r="A24" s="1" t="s">
        <v>16</v>
      </c>
      <c r="B24" s="1" t="n">
        <v>100</v>
      </c>
      <c r="C24" s="1" t="s">
        <v>14</v>
      </c>
      <c r="D24" s="1" t="n">
        <v>4637.40100932121</v>
      </c>
      <c r="F24" s="1" t="n">
        <f aca="false">VLOOKUP(C24,'gpu data'!$B$2:$H$13,3)</f>
        <v>40</v>
      </c>
      <c r="G24" s="1" t="n">
        <f aca="false">VLOOKUP(C24,'gpu data'!$B$2:$H$13,5)</f>
        <v>32</v>
      </c>
      <c r="H24" s="1" t="n">
        <f aca="false">IF(C24="helios",D24*'gpu data'!$C$23,D24)</f>
        <v>4637.40100932121</v>
      </c>
      <c r="K24" s="1" t="n">
        <v>1</v>
      </c>
      <c r="L24" s="1" t="n">
        <v>300</v>
      </c>
      <c r="M24" s="1" t="str">
        <f aca="false">VLOOKUP(C24,'gpu data'!$B$2:$H$13,4)</f>
        <v>8× Tesla V100</v>
      </c>
      <c r="N24" s="1" t="n">
        <f aca="false">L24*K24</f>
        <v>300</v>
      </c>
      <c r="O24" s="2" t="n">
        <f aca="false">D24/60/60*N24</f>
        <v>386.450084110101</v>
      </c>
      <c r="Q24" s="2" t="n">
        <f aca="false">O24*0.1</f>
        <v>38.6450084110101</v>
      </c>
      <c r="S24" s="2" t="n">
        <f aca="false">IF(C24="helios",O24*'gpu data'!$C$23,O24)</f>
        <v>386.450084110101</v>
      </c>
      <c r="T24" s="1" t="n">
        <f aca="false">S24*0.1</f>
        <v>38.6450084110101</v>
      </c>
    </row>
    <row r="25" customFormat="false" ht="12.8" hidden="false" customHeight="false" outlineLevel="0" collapsed="false">
      <c r="A25" s="1" t="s">
        <v>16</v>
      </c>
      <c r="B25" s="1" t="n">
        <v>100</v>
      </c>
      <c r="C25" s="1" t="s">
        <v>13</v>
      </c>
      <c r="D25" s="1" t="n">
        <v>2284.86145830154</v>
      </c>
      <c r="F25" s="1" t="n">
        <f aca="false">VLOOKUP(C25,'gpu data'!$B$2:$H$13,3)</f>
        <v>32</v>
      </c>
      <c r="G25" s="1" t="n">
        <f aca="false">VLOOKUP(C25,'gpu data'!$B$2:$H$13,5)</f>
        <v>40</v>
      </c>
      <c r="H25" s="1" t="n">
        <f aca="false">IF(C25="helios",D25*'gpu data'!$C$23,D25)</f>
        <v>3743.13110560675</v>
      </c>
      <c r="K25" s="1" t="n">
        <v>1</v>
      </c>
      <c r="L25" s="1" t="n">
        <v>400</v>
      </c>
      <c r="M25" s="1" t="str">
        <f aca="false">VLOOKUP(C25,'gpu data'!$B$2:$H$13,4)</f>
        <v>2× Tesla A100</v>
      </c>
      <c r="N25" s="1" t="n">
        <f aca="false">L25*K25</f>
        <v>400</v>
      </c>
      <c r="O25" s="2" t="n">
        <f aca="false">D25/60/60*N25</f>
        <v>253.873495366838</v>
      </c>
      <c r="Q25" s="2" t="n">
        <f aca="false">O25*0.1</f>
        <v>25.3873495366838</v>
      </c>
      <c r="S25" s="1" t="n">
        <f aca="false">IF(C25="helios",O25*'gpu data'!$C$23,O25)</f>
        <v>415.903456178528</v>
      </c>
      <c r="T25" s="1" t="n">
        <f aca="false">S25*0.1</f>
        <v>41.5903456178528</v>
      </c>
    </row>
    <row r="26" customFormat="false" ht="12.8" hidden="false" customHeight="false" outlineLevel="0" collapsed="false">
      <c r="A26" s="1" t="s">
        <v>16</v>
      </c>
      <c r="B26" s="1" t="n">
        <v>100</v>
      </c>
      <c r="C26" s="1" t="s">
        <v>13</v>
      </c>
      <c r="D26" s="1" t="n">
        <v>2160.72644877434</v>
      </c>
      <c r="F26" s="1" t="n">
        <f aca="false">VLOOKUP(C26,'gpu data'!$B$2:$H$13,3)</f>
        <v>32</v>
      </c>
      <c r="G26" s="1" t="n">
        <f aca="false">VLOOKUP(C26,'gpu data'!$B$2:$H$13,5)</f>
        <v>40</v>
      </c>
      <c r="H26" s="1" t="n">
        <f aca="false">IF(C26="helios",D26*'gpu data'!$C$23,D26)</f>
        <v>3539.76927210571</v>
      </c>
      <c r="K26" s="1" t="n">
        <v>1</v>
      </c>
      <c r="L26" s="1" t="n">
        <v>400</v>
      </c>
      <c r="M26" s="1" t="str">
        <f aca="false">VLOOKUP(C26,'gpu data'!$B$2:$H$13,4)</f>
        <v>2× Tesla A100</v>
      </c>
      <c r="N26" s="1" t="n">
        <f aca="false">L26*K26</f>
        <v>400</v>
      </c>
      <c r="O26" s="2" t="n">
        <f aca="false">D26/60/60*N26</f>
        <v>240.080716530482</v>
      </c>
      <c r="Q26" s="2" t="n">
        <f aca="false">O26*0.1</f>
        <v>24.0080716530482</v>
      </c>
      <c r="S26" s="1" t="n">
        <f aca="false">IF(C26="helios",O26*'gpu data'!$C$23,O26)</f>
        <v>393.307696900635</v>
      </c>
      <c r="T26" s="1" t="n">
        <f aca="false">S26*0.1</f>
        <v>39.3307696900635</v>
      </c>
    </row>
    <row r="27" customFormat="false" ht="12.8" hidden="false" customHeight="false" outlineLevel="0" collapsed="false">
      <c r="A27" s="1" t="s">
        <v>16</v>
      </c>
      <c r="B27" s="1" t="n">
        <v>100</v>
      </c>
      <c r="C27" s="1" t="s">
        <v>13</v>
      </c>
      <c r="D27" s="1" t="n">
        <v>2341.28569698334</v>
      </c>
      <c r="F27" s="1" t="n">
        <f aca="false">VLOOKUP(C27,'gpu data'!$B$2:$H$13,3)</f>
        <v>32</v>
      </c>
      <c r="G27" s="1" t="n">
        <f aca="false">VLOOKUP(C27,'gpu data'!$B$2:$H$13,5)</f>
        <v>40</v>
      </c>
      <c r="H27" s="1" t="n">
        <f aca="false">IF(C27="helios",D27*'gpu data'!$C$23,D27)</f>
        <v>3835.56704834309</v>
      </c>
      <c r="K27" s="1" t="n">
        <v>1</v>
      </c>
      <c r="L27" s="1" t="n">
        <v>400</v>
      </c>
      <c r="M27" s="1" t="str">
        <f aca="false">VLOOKUP(C27,'gpu data'!$B$2:$H$13,4)</f>
        <v>2× Tesla A100</v>
      </c>
      <c r="N27" s="1" t="n">
        <f aca="false">L27*K27</f>
        <v>400</v>
      </c>
      <c r="O27" s="2" t="n">
        <f aca="false">D27/60/60*N27</f>
        <v>260.142855220371</v>
      </c>
      <c r="Q27" s="2" t="n">
        <f aca="false">O27*0.1</f>
        <v>26.0142855220371</v>
      </c>
      <c r="S27" s="1" t="n">
        <f aca="false">IF(C27="helios",O27*'gpu data'!$C$23,O27)</f>
        <v>426.174116482565</v>
      </c>
      <c r="T27" s="1" t="n">
        <f aca="false">S27*0.1</f>
        <v>42.6174116482565</v>
      </c>
    </row>
    <row r="28" customFormat="false" ht="12.8" hidden="false" customHeight="false" outlineLevel="0" collapsed="false">
      <c r="A28" s="1" t="s">
        <v>16</v>
      </c>
      <c r="B28" s="1" t="n">
        <v>100</v>
      </c>
      <c r="C28" s="1" t="s">
        <v>13</v>
      </c>
      <c r="D28" s="1" t="n">
        <v>2368.18502283096</v>
      </c>
      <c r="E28" s="1" t="n">
        <f aca="false">D24/AVERAGE(D25:D28)</f>
        <v>2.02615895684175</v>
      </c>
      <c r="F28" s="1" t="n">
        <f aca="false">VLOOKUP(C28,'gpu data'!$B$2:$H$13,3)</f>
        <v>32</v>
      </c>
      <c r="G28" s="1" t="n">
        <f aca="false">VLOOKUP(C28,'gpu data'!$B$2:$H$13,5)</f>
        <v>40</v>
      </c>
      <c r="H28" s="1" t="n">
        <f aca="false">IF(C28="helios",D28*'gpu data'!$C$23,D28)</f>
        <v>3879.63436057957</v>
      </c>
      <c r="K28" s="1" t="n">
        <v>1</v>
      </c>
      <c r="L28" s="1" t="n">
        <v>400</v>
      </c>
      <c r="M28" s="1" t="str">
        <f aca="false">VLOOKUP(C28,'gpu data'!$B$2:$H$13,4)</f>
        <v>2× Tesla A100</v>
      </c>
      <c r="N28" s="1" t="n">
        <f aca="false">L28*K28</f>
        <v>400</v>
      </c>
      <c r="O28" s="2" t="n">
        <f aca="false">D28/60/60*N28</f>
        <v>263.13166920344</v>
      </c>
      <c r="P28" s="1" t="n">
        <f aca="false">AVERAGE(O26:O28)</f>
        <v>254.451746984764</v>
      </c>
      <c r="Q28" s="2" t="n">
        <f aca="false">O28*0.1</f>
        <v>26.313166920344</v>
      </c>
      <c r="R28" s="1" t="n">
        <f aca="false">AVERAGE(Q26:Q28)</f>
        <v>25.4451746984764</v>
      </c>
      <c r="S28" s="1" t="n">
        <f aca="false">IF(C28="helios",O28*'gpu data'!$C$23,O28)</f>
        <v>431.070484508841</v>
      </c>
      <c r="T28" s="1" t="n">
        <f aca="false">S28*0.1</f>
        <v>43.1070484508841</v>
      </c>
      <c r="U28" s="1" t="n">
        <f aca="false">AVERAGE(T26:T28)</f>
        <v>41.6850765964014</v>
      </c>
    </row>
    <row r="29" customFormat="false" ht="12.8" hidden="false" customHeight="false" outlineLevel="0" collapsed="false">
      <c r="A29" s="1" t="s">
        <v>17</v>
      </c>
      <c r="C29" s="1" t="s">
        <v>14</v>
      </c>
      <c r="D29" s="1" t="n">
        <v>2987.4912109375</v>
      </c>
      <c r="F29" s="1" t="n">
        <f aca="false">VLOOKUP(C29,'gpu data'!$B$2:$H$13,3)</f>
        <v>40</v>
      </c>
      <c r="G29" s="1" t="n">
        <f aca="false">VLOOKUP(C29,'gpu data'!$B$2:$H$13,5)</f>
        <v>32</v>
      </c>
      <c r="H29" s="1" t="n">
        <f aca="false">IF(C29="helios",D29*'gpu data'!$C$23,D29)</f>
        <v>2987.4912109375</v>
      </c>
      <c r="K29" s="1" t="n">
        <v>1</v>
      </c>
      <c r="L29" s="1" t="n">
        <v>400</v>
      </c>
      <c r="M29" s="1" t="str">
        <f aca="false">VLOOKUP(C29,'gpu data'!$B$2:$H$13,4)</f>
        <v>8× Tesla V100</v>
      </c>
      <c r="N29" s="1" t="n">
        <f aca="false">L29*K29</f>
        <v>400</v>
      </c>
      <c r="O29" s="2" t="n">
        <f aca="false">D29/60/60*N29</f>
        <v>331.943467881945</v>
      </c>
      <c r="Q29" s="2" t="n">
        <f aca="false">O29*0.1</f>
        <v>33.1943467881945</v>
      </c>
      <c r="S29" s="2" t="n">
        <f aca="false">IF(C29="helios",O29*'gpu data'!$C$23,O29)</f>
        <v>331.943467881945</v>
      </c>
      <c r="T29" s="1" t="n">
        <f aca="false">S29*0.1</f>
        <v>33.1943467881945</v>
      </c>
    </row>
    <row r="30" customFormat="false" ht="12.8" hidden="false" customHeight="false" outlineLevel="0" collapsed="false">
      <c r="A30" s="1" t="s">
        <v>17</v>
      </c>
      <c r="C30" s="1" t="s">
        <v>13</v>
      </c>
      <c r="D30" s="1" t="n">
        <v>1630.799</v>
      </c>
      <c r="F30" s="1" t="n">
        <f aca="false">VLOOKUP(C30,'gpu data'!$B$2:$H$13,3)</f>
        <v>32</v>
      </c>
      <c r="G30" s="1" t="n">
        <f aca="false">VLOOKUP(C30,'gpu data'!$B$2:$H$13,5)</f>
        <v>40</v>
      </c>
      <c r="H30" s="1" t="n">
        <f aca="false">IF(C30="helios",D30*'gpu data'!$C$23,D30)</f>
        <v>2671.62564352153</v>
      </c>
      <c r="K30" s="1" t="n">
        <v>1</v>
      </c>
      <c r="L30" s="1" t="n">
        <v>300</v>
      </c>
      <c r="M30" s="1" t="str">
        <f aca="false">VLOOKUP(C30,'gpu data'!$B$2:$H$13,4)</f>
        <v>2× Tesla A100</v>
      </c>
      <c r="N30" s="1" t="n">
        <f aca="false">L30*K30</f>
        <v>300</v>
      </c>
      <c r="O30" s="2" t="n">
        <f aca="false">D30/60/60*N30</f>
        <v>135.899916666667</v>
      </c>
      <c r="Q30" s="2" t="n">
        <f aca="false">O30*0.1</f>
        <v>13.5899916666667</v>
      </c>
      <c r="S30" s="1" t="n">
        <f aca="false">IF(C30="helios",O30*'gpu data'!$C$23,O30)</f>
        <v>222.635470293461</v>
      </c>
      <c r="T30" s="1" t="n">
        <f aca="false">S30*0.1</f>
        <v>22.2635470293461</v>
      </c>
    </row>
    <row r="31" customFormat="false" ht="12.8" hidden="false" customHeight="false" outlineLevel="0" collapsed="false">
      <c r="A31" s="1" t="s">
        <v>17</v>
      </c>
      <c r="C31" s="1" t="s">
        <v>14</v>
      </c>
      <c r="D31" s="1" t="n">
        <v>2921.65959405899</v>
      </c>
      <c r="F31" s="1" t="n">
        <f aca="false">VLOOKUP(C31,'gpu data'!$B$2:$H$13,3)</f>
        <v>40</v>
      </c>
      <c r="G31" s="1" t="n">
        <f aca="false">VLOOKUP(C31,'gpu data'!$B$2:$H$13,5)</f>
        <v>32</v>
      </c>
      <c r="H31" s="1" t="n">
        <f aca="false">IF(C31="helios",D31*'gpu data'!$C$23,D31)</f>
        <v>2921.65959405899</v>
      </c>
      <c r="K31" s="1" t="n">
        <v>1</v>
      </c>
      <c r="L31" s="1" t="n">
        <v>300</v>
      </c>
      <c r="M31" s="1" t="str">
        <f aca="false">VLOOKUP(C31,'gpu data'!$B$2:$H$13,4)</f>
        <v>8× Tesla V100</v>
      </c>
      <c r="N31" s="1" t="n">
        <f aca="false">L31*K31</f>
        <v>300</v>
      </c>
      <c r="O31" s="2" t="n">
        <f aca="false">D31/60/60*N31</f>
        <v>243.471632838249</v>
      </c>
      <c r="P31" s="1" t="n">
        <f aca="false">AVERAGE(O29:O31)</f>
        <v>237.10500579562</v>
      </c>
      <c r="Q31" s="2" t="n">
        <f aca="false">O31*0.1</f>
        <v>24.3471632838249</v>
      </c>
      <c r="R31" s="1" t="n">
        <f aca="false">AVERAGE(Q29:Q31)</f>
        <v>23.710500579562</v>
      </c>
      <c r="S31" s="2" t="n">
        <f aca="false">IF(C31="helios",O31*'gpu data'!$C$23,O31)</f>
        <v>243.471632838249</v>
      </c>
      <c r="T31" s="1" t="n">
        <f aca="false">S31*0.1</f>
        <v>24.3471632838249</v>
      </c>
      <c r="U31" s="1" t="n">
        <f aca="false">AVERAGE(T29:T31)</f>
        <v>26.6016857004552</v>
      </c>
    </row>
    <row r="32" customFormat="false" ht="12.8" hidden="false" customHeight="false" outlineLevel="0" collapsed="false">
      <c r="A32" s="1" t="s">
        <v>17</v>
      </c>
      <c r="C32" s="1" t="s">
        <v>14</v>
      </c>
      <c r="D32" s="1" t="n">
        <v>2830.79009461403</v>
      </c>
      <c r="E32" s="1" t="n">
        <f aca="false">AVERAGE(D31:D32,D29)/D30</f>
        <v>1.78643329631886</v>
      </c>
      <c r="F32" s="1" t="n">
        <f aca="false">VLOOKUP(C32,'gpu data'!$B$2:$H$13,3)</f>
        <v>40</v>
      </c>
      <c r="G32" s="1" t="n">
        <f aca="false">VLOOKUP(C32,'gpu data'!$B$2:$H$13,5)</f>
        <v>32</v>
      </c>
      <c r="H32" s="1" t="n">
        <f aca="false">IF(C32="helios",D32*'gpu data'!$C$23,D32)</f>
        <v>2830.79009461403</v>
      </c>
      <c r="K32" s="1" t="n">
        <v>1</v>
      </c>
      <c r="L32" s="1" t="n">
        <v>300</v>
      </c>
      <c r="M32" s="1" t="str">
        <f aca="false">VLOOKUP(C32,'gpu data'!$B$2:$H$13,4)</f>
        <v>8× Tesla V100</v>
      </c>
      <c r="N32" s="1" t="n">
        <f aca="false">L32*K32</f>
        <v>300</v>
      </c>
      <c r="O32" s="2" t="n">
        <f aca="false">D32/60/60*N32</f>
        <v>235.899174551169</v>
      </c>
      <c r="Q32" s="2" t="n">
        <f aca="false">O32*0.1</f>
        <v>23.5899174551169</v>
      </c>
      <c r="S32" s="2" t="n">
        <f aca="false">IF(C32="helios",O32*'gpu data'!$C$23,O32)</f>
        <v>235.899174551169</v>
      </c>
      <c r="T32" s="1" t="n">
        <f aca="false">S32*0.1</f>
        <v>23.5899174551169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F3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5" min="5" style="1" width="13.73"/>
  </cols>
  <sheetData>
    <row r="1" customFormat="false" ht="12.8" hidden="false" customHeight="false" outlineLevel="0" collapsed="false">
      <c r="C1" s="1" t="s">
        <v>18</v>
      </c>
      <c r="D1" s="1" t="s">
        <v>19</v>
      </c>
      <c r="E1" s="1" t="s">
        <v>20</v>
      </c>
      <c r="F1" s="1" t="s">
        <v>21</v>
      </c>
    </row>
    <row r="2" customFormat="false" ht="12.8" hidden="false" customHeight="false" outlineLevel="0" collapsed="false">
      <c r="B2" s="1" t="s">
        <v>13</v>
      </c>
      <c r="C2" s="1" t="n">
        <v>256</v>
      </c>
      <c r="D2" s="1" t="n">
        <v>32</v>
      </c>
      <c r="E2" s="1" t="s">
        <v>22</v>
      </c>
      <c r="F2" s="1" t="n">
        <v>40</v>
      </c>
    </row>
    <row r="3" customFormat="false" ht="12.8" hidden="false" customHeight="false" outlineLevel="0" collapsed="false">
      <c r="B3" s="1" t="s">
        <v>14</v>
      </c>
      <c r="C3" s="1" t="n">
        <v>512</v>
      </c>
      <c r="D3" s="1" t="n">
        <v>40</v>
      </c>
      <c r="E3" s="1" t="s">
        <v>23</v>
      </c>
      <c r="F3" s="1" t="n">
        <v>32</v>
      </c>
    </row>
    <row r="8" customFormat="false" ht="90.05" hidden="false" customHeight="true" outlineLevel="0" collapsed="false"/>
    <row r="14" customFormat="false" ht="12.8" hidden="false" customHeight="false" outlineLevel="0" collapsed="false">
      <c r="C14" s="1" t="n">
        <v>1.79513642426351</v>
      </c>
      <c r="D14" s="1" t="s">
        <v>24</v>
      </c>
    </row>
    <row r="15" customFormat="false" ht="12.8" hidden="false" customHeight="false" outlineLevel="0" collapsed="false">
      <c r="C15" s="1" t="n">
        <v>1.26699330051138</v>
      </c>
    </row>
    <row r="16" customFormat="false" ht="12.8" hidden="false" customHeight="false" outlineLevel="0" collapsed="false">
      <c r="C16" s="1" t="n">
        <v>1.44651699805603</v>
      </c>
    </row>
    <row r="17" customFormat="false" ht="12.8" hidden="false" customHeight="false" outlineLevel="0" collapsed="false">
      <c r="C17" s="1" t="n">
        <v>1.4881351052883</v>
      </c>
    </row>
    <row r="18" customFormat="false" ht="12.8" hidden="false" customHeight="false" outlineLevel="0" collapsed="false">
      <c r="C18" s="1" t="n">
        <v>1.62475143495292</v>
      </c>
    </row>
    <row r="19" customFormat="false" ht="12.8" hidden="false" customHeight="false" outlineLevel="0" collapsed="false">
      <c r="C19" s="1" t="n">
        <v>1.69174076093387</v>
      </c>
    </row>
    <row r="20" customFormat="false" ht="12.8" hidden="false" customHeight="false" outlineLevel="0" collapsed="false">
      <c r="C20" s="1" t="n">
        <v>1.92120685936119</v>
      </c>
    </row>
    <row r="21" customFormat="false" ht="12.8" hidden="false" customHeight="false" outlineLevel="0" collapsed="false">
      <c r="C21" s="1" t="n">
        <v>1.51961921763131</v>
      </c>
    </row>
    <row r="22" customFormat="false" ht="12.8" hidden="false" customHeight="false" outlineLevel="0" collapsed="false">
      <c r="C22" s="1" t="n">
        <v>1.9899798203736</v>
      </c>
    </row>
    <row r="23" customFormat="false" ht="12.8" hidden="false" customHeight="false" outlineLevel="0" collapsed="false">
      <c r="C23" s="5" t="n">
        <f aca="false">AVERAGE(C14:C22)</f>
        <v>1.63823110237468</v>
      </c>
    </row>
    <row r="38" customFormat="false" ht="12.8" hidden="false" customHeight="false" outlineLevel="0" collapsed="false">
      <c r="C38" s="1" t="n">
        <v>2.10435787464046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25</v>
      </c>
      <c r="C1" s="1" t="s">
        <v>26</v>
      </c>
    </row>
    <row r="2" customFormat="false" ht="12.8" hidden="false" customHeight="false" outlineLevel="0" collapsed="false">
      <c r="B2" s="1" t="s">
        <v>27</v>
      </c>
      <c r="C2" s="1" t="n">
        <f aca="false">data!U4</f>
        <v>50.7168067253677</v>
      </c>
    </row>
    <row r="3" customFormat="false" ht="12.8" hidden="false" customHeight="false" outlineLevel="0" collapsed="false">
      <c r="B3" s="1" t="s">
        <v>28</v>
      </c>
      <c r="C3" s="1" t="n">
        <f aca="false">data!U7</f>
        <v>27.4075342673945</v>
      </c>
    </row>
    <row r="4" customFormat="false" ht="12.8" hidden="false" customHeight="false" outlineLevel="0" collapsed="false">
      <c r="B4" s="1" t="s">
        <v>29</v>
      </c>
      <c r="C4" s="1" t="n">
        <f aca="false">data!U10</f>
        <v>33.140419806041</v>
      </c>
    </row>
    <row r="5" customFormat="false" ht="12.8" hidden="false" customHeight="false" outlineLevel="0" collapsed="false">
      <c r="B5" s="1" t="s">
        <v>30</v>
      </c>
      <c r="C5" s="1" t="n">
        <f aca="false">data!U13</f>
        <v>40.7611531494205</v>
      </c>
    </row>
    <row r="6" customFormat="false" ht="12.8" hidden="false" customHeight="false" outlineLevel="0" collapsed="false">
      <c r="B6" s="1" t="s">
        <v>31</v>
      </c>
      <c r="C6" s="1" t="n">
        <f aca="false">data!U16</f>
        <v>46.4764822176425</v>
      </c>
    </row>
    <row r="7" customFormat="false" ht="12.8" hidden="false" customHeight="false" outlineLevel="0" collapsed="false">
      <c r="B7" s="1" t="s">
        <v>32</v>
      </c>
      <c r="C7" s="1" t="n">
        <f aca="false">data!U19</f>
        <v>51.1668381319562</v>
      </c>
    </row>
    <row r="8" customFormat="false" ht="12.8" hidden="false" customHeight="false" outlineLevel="0" collapsed="false">
      <c r="B8" s="1" t="s">
        <v>33</v>
      </c>
      <c r="C8" s="1" t="n">
        <f aca="false">data!U22</f>
        <v>50.7937358002099</v>
      </c>
    </row>
    <row r="9" customFormat="false" ht="12.8" hidden="false" customHeight="false" outlineLevel="0" collapsed="false">
      <c r="B9" s="1" t="s">
        <v>34</v>
      </c>
      <c r="C9" s="1" t="n">
        <f aca="false">data!U28</f>
        <v>41.6850765964014</v>
      </c>
    </row>
    <row r="10" customFormat="false" ht="12.8" hidden="false" customHeight="false" outlineLevel="0" collapsed="false">
      <c r="B10" s="1" t="s">
        <v>35</v>
      </c>
      <c r="C10" s="1" t="n">
        <f aca="false">data!U31</f>
        <v>26.6016857004552</v>
      </c>
    </row>
    <row r="14" customFormat="false" ht="12.8" hidden="false" customHeight="false" outlineLevel="0" collapsed="false">
      <c r="B14" s="1" t="n">
        <f aca="false">C10/C7</f>
        <v>0.519900909879383</v>
      </c>
    </row>
    <row r="17" customFormat="false" ht="12.8" hidden="false" customHeight="false" outlineLevel="0" collapsed="false">
      <c r="B17" s="1" t="s">
        <v>36</v>
      </c>
      <c r="C17" s="1" t="s">
        <v>37</v>
      </c>
    </row>
    <row r="18" customFormat="false" ht="12.8" hidden="false" customHeight="false" outlineLevel="0" collapsed="false">
      <c r="A18" s="1" t="str">
        <f aca="false">B7</f>
        <v>20  ex</v>
      </c>
      <c r="B18" s="6" t="n">
        <v>300000000000</v>
      </c>
      <c r="C18" s="1" t="n">
        <f aca="false">C7/2780</f>
        <v>0.0184053374575382</v>
      </c>
      <c r="D18" s="7" t="n">
        <f aca="false">(B18*C18)/1000</f>
        <v>5521601.23726147</v>
      </c>
    </row>
    <row r="19" customFormat="false" ht="12.8" hidden="false" customHeight="false" outlineLevel="0" collapsed="false">
      <c r="A19" s="1" t="str">
        <f aca="false">B10</f>
        <v>Hybrid</v>
      </c>
      <c r="B19" s="6" t="n">
        <v>300000000000</v>
      </c>
      <c r="C19" s="1" t="n">
        <f aca="false">C10/2780</f>
        <v>0.00956895169081121</v>
      </c>
      <c r="D19" s="7" t="n">
        <f aca="false">(B19*C19)/1000</f>
        <v>2870685.50724336</v>
      </c>
    </row>
    <row r="20" customFormat="false" ht="12.8" hidden="false" customHeight="false" outlineLevel="0" collapsed="false">
      <c r="D20" s="7" t="n">
        <f aca="false">E18-D19</f>
        <v>-2870685.50724336</v>
      </c>
    </row>
    <row r="22" customFormat="false" ht="35.05" hidden="false" customHeight="false" outlineLevel="0" collapsed="false">
      <c r="B22" s="1" t="s">
        <v>38</v>
      </c>
      <c r="C22" s="8" t="s">
        <v>39</v>
      </c>
      <c r="D22" s="1" t="n">
        <v>6.76</v>
      </c>
      <c r="E22" s="9"/>
    </row>
    <row r="23" customFormat="false" ht="12.8" hidden="false" customHeight="false" outlineLevel="0" collapsed="false">
      <c r="D23" s="7" t="n">
        <f aca="false">D20/D22</f>
        <v>-424657.619414698</v>
      </c>
    </row>
    <row r="24" customFormat="false" ht="12.8" hidden="false" customHeight="false" outlineLevel="0" collapsed="false">
      <c r="C24" s="1" t="s">
        <v>40</v>
      </c>
      <c r="D24" s="1" t="n">
        <f aca="false">367.87</f>
        <v>367.87</v>
      </c>
      <c r="E24" s="7" t="n">
        <f aca="false">D24*1000000</f>
        <v>367870000</v>
      </c>
    </row>
    <row r="25" customFormat="false" ht="12.8" hidden="false" customHeight="false" outlineLevel="0" collapsed="false">
      <c r="C25" s="1" t="s">
        <v>41</v>
      </c>
      <c r="E25" s="7" t="n">
        <f aca="false">E24/365</f>
        <v>1007863.01369863</v>
      </c>
    </row>
    <row r="26" customFormat="false" ht="12.8" hidden="false" customHeight="false" outlineLevel="0" collapsed="false">
      <c r="E26" s="1" t="n">
        <f aca="false">D20/E25</f>
        <v>-2.8482893689179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2024-07-30T16:39:53Z</dcterms:created>
  <dc:creator/>
  <dc:description/>
  <dc:language>en-US</dc:language>
  <cp:lastModifiedBy/>
  <dcterms:modified xsi:type="dcterms:W3CDTF">2024-11-09T17:06:38Z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