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 UP SHEET" sheetId="1" r:id="rId4"/>
    <sheet state="hidden" name="PROPOSED RATE TIERS" sheetId="2" r:id="rId5"/>
    <sheet state="visible" name="FINAL PROPOSAL" sheetId="3" r:id="rId6"/>
    <sheet state="visible" name="GOALS AND ACTUALS" sheetId="4" r:id="rId7"/>
  </sheets>
  <definedNames/>
  <calcPr/>
  <extLst>
    <ext uri="GoogleSheetsCustomDataVersion2">
      <go:sheetsCustomData xmlns:go="http://customooxmlschemas.google.com/" r:id="rId8" roundtripDataChecksum="oPLRpdF2x4zNL4Y3nuqSdNmD+j4y3vDD8cJsFEvRP04="/>
    </ext>
  </extLst>
</workbook>
</file>

<file path=xl/sharedStrings.xml><?xml version="1.0" encoding="utf-8"?>
<sst xmlns="http://schemas.openxmlformats.org/spreadsheetml/2006/main" count="259" uniqueCount="117">
  <si>
    <t>DATA SETUP SHEET</t>
  </si>
  <si>
    <t>ENTRATA CODE</t>
  </si>
  <si>
    <t>s409a</t>
  </si>
  <si>
    <t>PROPERTY NAME</t>
  </si>
  <si>
    <t>Meridian on Main</t>
  </si>
  <si>
    <t>LEASING YEAR BEGIN/END</t>
  </si>
  <si>
    <t>TOTAL UNITS</t>
  </si>
  <si>
    <t>BEDS</t>
  </si>
  <si>
    <t>This section should match EXACTLY to your ENTRATA Building &amp; Units Report</t>
  </si>
  <si>
    <t>UNIT MIX</t>
  </si>
  <si>
    <t>Unit Type</t>
  </si>
  <si>
    <t>Floorplan Name</t>
  </si>
  <si>
    <t>Units</t>
  </si>
  <si>
    <t>Total Beds</t>
  </si>
  <si>
    <t>Floorplan Occupancy</t>
  </si>
  <si>
    <t>Last Year's Avg.</t>
  </si>
  <si>
    <t>Square Footage/Bed</t>
  </si>
  <si>
    <t>1-Bedroom / 1 Bath Apt (Type 1.1)</t>
  </si>
  <si>
    <t>Apex</t>
  </si>
  <si>
    <t>2 Bedroom / 2 Bath Apt (Type 2.1)</t>
  </si>
  <si>
    <t xml:space="preserve">Paramount </t>
  </si>
  <si>
    <t>2 Bedroom / 2 Bath Apt (Type 2.2)</t>
  </si>
  <si>
    <t xml:space="preserve">Newark </t>
  </si>
  <si>
    <t>2 Bedroom / 2 Bath Apt (Type 2.3)</t>
  </si>
  <si>
    <t xml:space="preserve">The Main </t>
  </si>
  <si>
    <t>2 Bedroom / 2 Bath Apt (Type 2.4)</t>
  </si>
  <si>
    <t xml:space="preserve">Meridian </t>
  </si>
  <si>
    <t>2 Bedroom / 2 Bath Apt (Type 2.5 single)</t>
  </si>
  <si>
    <t xml:space="preserve">Vertex (Single) </t>
  </si>
  <si>
    <t>2 Bedroom / 2 Bath Apt (Type 2.5 double)</t>
  </si>
  <si>
    <t xml:space="preserve">Vertex (Double) </t>
  </si>
  <si>
    <t>2 Bedroom / 2 Bath Apt (Type 2.6 single)</t>
  </si>
  <si>
    <t>Peak  (Single)</t>
  </si>
  <si>
    <t>2 Bedroom / 2 Bath Apt (Type 2.6 double)</t>
  </si>
  <si>
    <t xml:space="preserve">Peak (Double) </t>
  </si>
  <si>
    <t>2 Bedroom / 2 Bath Apt (Type 3.1A)</t>
  </si>
  <si>
    <t xml:space="preserve">Summit </t>
  </si>
  <si>
    <t>2 Bedroom / 2 Bath Apt (Type 3.2)</t>
  </si>
  <si>
    <t xml:space="preserve">Crest </t>
  </si>
  <si>
    <t>3 Bedroom / 2 Bath Apt (Type 3.3 double)</t>
  </si>
  <si>
    <t>Skyline</t>
  </si>
  <si>
    <t>3 Bedroom / 2 Bath Apt (Type 3.3 small shared)</t>
  </si>
  <si>
    <t xml:space="preserve">Skyline (Room w/ Nook) </t>
  </si>
  <si>
    <t>TOTALS/WEIGHTED AVERAGE</t>
  </si>
  <si>
    <t>DATA VALIDATION LIST</t>
  </si>
  <si>
    <t>M</t>
  </si>
  <si>
    <t>International</t>
  </si>
  <si>
    <t>Freshman</t>
  </si>
  <si>
    <t>Gift Card</t>
  </si>
  <si>
    <t>&gt;0</t>
  </si>
  <si>
    <t>F</t>
  </si>
  <si>
    <t>Domestic</t>
  </si>
  <si>
    <t>Sophomore</t>
  </si>
  <si>
    <t>Tangible Incentive</t>
  </si>
  <si>
    <t>Junior</t>
  </si>
  <si>
    <t>Monthly Recurring</t>
  </si>
  <si>
    <t>Senior</t>
  </si>
  <si>
    <t>One-Time Rent Conc.</t>
  </si>
  <si>
    <t>Graduate</t>
  </si>
  <si>
    <t>Non-Student</t>
  </si>
  <si>
    <t>Revenue Forecast</t>
  </si>
  <si>
    <t>ACCURACY CHECK</t>
  </si>
  <si>
    <t>Effected Beds/</t>
  </si>
  <si>
    <t xml:space="preserve">Floorplan </t>
  </si>
  <si>
    <t>Last</t>
  </si>
  <si>
    <t>Tier 1</t>
  </si>
  <si>
    <t>Tier 2</t>
  </si>
  <si>
    <t>Tier 3</t>
  </si>
  <si>
    <t>Tier 4</t>
  </si>
  <si>
    <t>Proposed</t>
  </si>
  <si>
    <t>D</t>
  </si>
  <si>
    <t>Property Totals</t>
  </si>
  <si>
    <t>Unit</t>
  </si>
  <si>
    <t>Occ.</t>
  </si>
  <si>
    <t>Year Avg</t>
  </si>
  <si>
    <t>Beds</t>
  </si>
  <si>
    <t>Rate</t>
  </si>
  <si>
    <t>$</t>
  </si>
  <si>
    <t>%</t>
  </si>
  <si>
    <t>Room/Rate Type</t>
  </si>
  <si>
    <t>NOTES</t>
  </si>
  <si>
    <t>NEW LEASES</t>
  </si>
  <si>
    <t>New Lease % :</t>
  </si>
  <si>
    <t>RENEWALS</t>
  </si>
  <si>
    <t>Renewal Lease %:</t>
  </si>
  <si>
    <t xml:space="preserve"> ----- NO ENTRY BELOW ------ ----- NO ENTRY BELOW ------ ----- NO ENTRY BELOW ------ ----- NO ENTRY BELOW ------</t>
  </si>
  <si>
    <t xml:space="preserve">Total </t>
  </si>
  <si>
    <t>Avg/</t>
  </si>
  <si>
    <t>Avg $/SF</t>
  </si>
  <si>
    <t>SF/Bed</t>
  </si>
  <si>
    <t>Month</t>
  </si>
  <si>
    <t>Bed</t>
  </si>
  <si>
    <t>TOTALS</t>
  </si>
  <si>
    <t>TOTALS/WEIGHTED AVG.</t>
  </si>
  <si>
    <t>Parking Monthy</t>
  </si>
  <si>
    <t>Rent Prem Monthly</t>
  </si>
  <si>
    <t>Total Revenue (Rent, Parking, Floor Prem)</t>
  </si>
  <si>
    <t>Total Revenue per Year</t>
  </si>
  <si>
    <t>Target Rent Rev</t>
  </si>
  <si>
    <t>GOALS AND ACTUALS</t>
  </si>
  <si>
    <t>2022 - 2023 GOALS</t>
  </si>
  <si>
    <t>COMMUNITY NAME</t>
  </si>
  <si>
    <t>2020-2021</t>
  </si>
  <si>
    <t>Week  Ending</t>
  </si>
  <si>
    <t>GOAL VS ACTUAL</t>
  </si>
  <si>
    <t xml:space="preserve"> LEASING GOAL</t>
  </si>
  <si>
    <t>LAST YEAR</t>
  </si>
  <si>
    <t>Weekly Goal</t>
  </si>
  <si>
    <t>Actual</t>
  </si>
  <si>
    <t>Running total</t>
  </si>
  <si>
    <t>Variance</t>
  </si>
  <si>
    <t>Prelease</t>
  </si>
  <si>
    <t>New Leases</t>
  </si>
  <si>
    <t>Renewal Leases</t>
  </si>
  <si>
    <t xml:space="preserve">Weekly Total </t>
  </si>
  <si>
    <t>Running Total</t>
  </si>
  <si>
    <t>Pre-lease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</si>
</sst>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&quot;$&quot;* #,##0_);_(&quot;$&quot;* \(#,##0\);_(&quot;$&quot;* &quot;-&quot;_);_(@_)"/>
    <numFmt numFmtId="165" formatCode="_(&quot;$&quot;* #,##0_);_(&quot;$&quot;* \(#,##0\);_(&quot;$&quot;* &quot;-&quot;??_);_(@_)"/>
    <numFmt numFmtId="166" formatCode="mm/dd/yy"/>
    <numFmt numFmtId="167" formatCode="0.0%"/>
    <numFmt numFmtId="168" formatCode="&quot;$&quot;#,##0_);\(&quot;$&quot;#,##0\)"/>
    <numFmt numFmtId="169" formatCode="&quot;$&quot;#,##0_);[Red]\(&quot;$&quot;#,##0\)"/>
    <numFmt numFmtId="170" formatCode="_(* #,##0_);_(* \(#,##0\);_(* &quot;-&quot;_);_(@_)"/>
    <numFmt numFmtId="171" formatCode="_(&quot;$&quot;* #,##0.00_);_(&quot;$&quot;* \(#,##0.00\);_(&quot;$&quot;* &quot;-&quot;??_);_(@_)"/>
    <numFmt numFmtId="172" formatCode="_(* #,##0_);_(* \(#,##0\);_(* &quot;-&quot;??_);_(@_)"/>
    <numFmt numFmtId="173" formatCode="&quot;$&quot;#,##0.00"/>
    <numFmt numFmtId="174" formatCode="&quot;$&quot;#,##0"/>
  </numFmts>
  <fonts count="37">
    <font>
      <sz val="11.0"/>
      <color rgb="FF000000"/>
      <name val="Calibri"/>
      <scheme val="minor"/>
    </font>
    <font>
      <sz val="11.0"/>
      <color rgb="FF000000"/>
      <name val="Calibri"/>
    </font>
    <font>
      <b/>
      <sz val="14.0"/>
      <color rgb="FF963634"/>
      <name val="Times New Roman"/>
    </font>
    <font>
      <sz val="14.0"/>
      <color rgb="FF000000"/>
      <name val="Times New Roman"/>
    </font>
    <font>
      <sz val="14.0"/>
      <color rgb="FF0000FF"/>
      <name val="Times New Roman"/>
    </font>
    <font>
      <sz val="14.0"/>
      <color theme="1"/>
      <name val="Times New Roman"/>
    </font>
    <font>
      <sz val="14.0"/>
      <color rgb="FF000000"/>
      <name val="Calibri"/>
    </font>
    <font>
      <i/>
      <sz val="14.0"/>
      <color rgb="FF000000"/>
      <name val="Times New Roman"/>
    </font>
    <font>
      <sz val="14.0"/>
      <color rgb="FFFFFFFF"/>
      <name val="Times New Roman"/>
    </font>
    <font/>
    <font>
      <sz val="12.0"/>
      <color rgb="FF0000FF"/>
      <name val="Times New Roman"/>
    </font>
    <font>
      <b/>
      <sz val="12.0"/>
      <color theme="1"/>
      <name val="Times New Roman"/>
    </font>
    <font>
      <sz val="10.0"/>
      <color theme="0"/>
      <name val="Times New Roman"/>
    </font>
    <font>
      <sz val="14.0"/>
      <color theme="0"/>
      <name val="Times New Roman"/>
    </font>
    <font>
      <b/>
      <sz val="10.0"/>
      <color theme="0"/>
      <name val="Times New Roman"/>
    </font>
    <font>
      <sz val="11.0"/>
      <color rgb="FFFF0000"/>
      <name val="Calibri"/>
    </font>
    <font>
      <sz val="11.0"/>
      <color theme="1"/>
      <name val="Calibri"/>
    </font>
    <font>
      <sz val="12.0"/>
      <color theme="1"/>
      <name val="Times New Roman"/>
    </font>
    <font>
      <sz val="12.0"/>
      <color rgb="FFFF0000"/>
      <name val="Times New Roman"/>
    </font>
    <font>
      <b/>
      <sz val="12.0"/>
      <color rgb="FFFFFFFF"/>
      <name val="Times New Roman"/>
    </font>
    <font>
      <sz val="11.0"/>
      <color rgb="FFFFFFFF"/>
      <name val="Calibri"/>
    </font>
    <font>
      <b/>
      <sz val="12.0"/>
      <color rgb="FFFFFFFF"/>
      <name val="Noto Sans Symbols"/>
    </font>
    <font>
      <sz val="12.0"/>
      <color rgb="FFFFFFFF"/>
      <name val="Times New Roman"/>
    </font>
    <font>
      <b/>
      <sz val="12.0"/>
      <color rgb="FF0000FF"/>
      <name val="Times New Roman"/>
    </font>
    <font>
      <sz val="8.0"/>
      <color theme="1"/>
      <name val="Times New Roman"/>
    </font>
    <font>
      <b/>
      <sz val="11.0"/>
      <color rgb="FFFF0000"/>
      <name val="Calibri"/>
    </font>
    <font>
      <b/>
      <sz val="11.0"/>
      <color rgb="FFFFFFFF"/>
      <name val="Times New Roman"/>
    </font>
    <font>
      <sz val="11.0"/>
      <color theme="1"/>
      <name val="Times New Roman"/>
    </font>
    <font>
      <sz val="11.0"/>
      <color rgb="FFFFFFFF"/>
      <name val="Times New Roman"/>
    </font>
    <font>
      <b/>
      <sz val="11.0"/>
      <color rgb="FF000000"/>
      <name val="Calibri"/>
    </font>
    <font>
      <b/>
      <sz val="11.0"/>
      <color rgb="FF963634"/>
      <name val="Times New Roman"/>
    </font>
    <font>
      <sz val="11.0"/>
      <color rgb="FF000000"/>
      <name val="Times New Roman"/>
    </font>
    <font>
      <b/>
      <i/>
      <sz val="11.0"/>
      <color rgb="FFFF0000"/>
      <name val="Times New Roman"/>
    </font>
    <font>
      <sz val="11.0"/>
      <color rgb="FF0000FF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963634"/>
        <bgColor rgb="FF963634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82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/>
      <top/>
      <bottom style="thin">
        <color rgb="FFFFFFFF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1" fillId="2" fontId="4" numFmtId="0" xfId="0" applyBorder="1" applyFill="1" applyFont="1"/>
    <xf borderId="2" fillId="2" fontId="4" numFmtId="0" xfId="0" applyBorder="1" applyFont="1"/>
    <xf borderId="3" fillId="2" fontId="4" numFmtId="14" xfId="0" applyAlignment="1" applyBorder="1" applyFont="1" applyNumberFormat="1">
      <alignment horizontal="center"/>
    </xf>
    <xf borderId="3" fillId="0" fontId="5" numFmtId="14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6" numFmtId="0" xfId="0" applyFont="1"/>
    <xf borderId="0" fillId="0" fontId="7" numFmtId="0" xfId="0" applyAlignment="1" applyFont="1">
      <alignment horizontal="center"/>
    </xf>
    <xf borderId="0" fillId="3" fontId="8" numFmtId="0" xfId="0" applyAlignment="1" applyFill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3" fontId="8" numFmtId="0" xfId="0" applyAlignment="1" applyBorder="1" applyFont="1">
      <alignment horizontal="center"/>
    </xf>
    <xf borderId="11" fillId="3" fontId="8" numFmtId="0" xfId="0" applyAlignment="1" applyBorder="1" applyFont="1">
      <alignment horizontal="center"/>
    </xf>
    <xf borderId="12" fillId="2" fontId="10" numFmtId="0" xfId="0" applyAlignment="1" applyBorder="1" applyFont="1">
      <alignment horizontal="left"/>
    </xf>
    <xf borderId="13" fillId="2" fontId="10" numFmtId="1" xfId="0" applyAlignment="1" applyBorder="1" applyFont="1" applyNumberFormat="1">
      <alignment horizontal="center"/>
    </xf>
    <xf borderId="13" fillId="2" fontId="10" numFmtId="9" xfId="0" applyAlignment="1" applyBorder="1" applyFont="1" applyNumberFormat="1">
      <alignment horizontal="center"/>
    </xf>
    <xf borderId="13" fillId="2" fontId="10" numFmtId="164" xfId="0" applyAlignment="1" applyBorder="1" applyFont="1" applyNumberFormat="1">
      <alignment horizontal="center" readingOrder="0"/>
    </xf>
    <xf borderId="14" fillId="2" fontId="10" numFmtId="37" xfId="0" applyAlignment="1" applyBorder="1" applyFont="1" applyNumberFormat="1">
      <alignment horizontal="center"/>
    </xf>
    <xf borderId="13" fillId="2" fontId="10" numFmtId="9" xfId="0" applyAlignment="1" applyBorder="1" applyFont="1" applyNumberFormat="1">
      <alignment horizontal="center" readingOrder="0"/>
    </xf>
    <xf borderId="0" fillId="2" fontId="10" numFmtId="0" xfId="0" applyAlignment="1" applyFont="1">
      <alignment horizontal="left"/>
    </xf>
    <xf borderId="13" fillId="2" fontId="10" numFmtId="165" xfId="0" applyAlignment="1" applyBorder="1" applyFont="1" applyNumberFormat="1">
      <alignment horizontal="center"/>
    </xf>
    <xf borderId="15" fillId="2" fontId="10" numFmtId="0" xfId="0" applyAlignment="1" applyBorder="1" applyFont="1">
      <alignment horizontal="left"/>
    </xf>
    <xf borderId="16" fillId="2" fontId="10" numFmtId="1" xfId="0" applyAlignment="1" applyBorder="1" applyFont="1" applyNumberFormat="1">
      <alignment horizontal="center"/>
    </xf>
    <xf borderId="16" fillId="2" fontId="10" numFmtId="9" xfId="0" applyAlignment="1" applyBorder="1" applyFont="1" applyNumberFormat="1">
      <alignment horizontal="center"/>
    </xf>
    <xf borderId="16" fillId="2" fontId="10" numFmtId="165" xfId="0" applyAlignment="1" applyBorder="1" applyFont="1" applyNumberFormat="1">
      <alignment horizontal="center"/>
    </xf>
    <xf borderId="17" fillId="2" fontId="10" numFmtId="37" xfId="0" applyAlignment="1" applyBorder="1" applyFont="1" applyNumberFormat="1">
      <alignment horizontal="center"/>
    </xf>
    <xf borderId="0" fillId="4" fontId="11" numFmtId="0" xfId="0" applyAlignment="1" applyFill="1" applyFont="1">
      <alignment horizontal="center"/>
    </xf>
    <xf borderId="18" fillId="4" fontId="11" numFmtId="0" xfId="0" applyAlignment="1" applyBorder="1" applyFont="1">
      <alignment horizontal="center"/>
    </xf>
    <xf borderId="19" fillId="4" fontId="11" numFmtId="1" xfId="0" applyAlignment="1" applyBorder="1" applyFont="1" applyNumberFormat="1">
      <alignment horizontal="center"/>
    </xf>
    <xf borderId="19" fillId="4" fontId="11" numFmtId="165" xfId="0" applyAlignment="1" applyBorder="1" applyFont="1" applyNumberFormat="1">
      <alignment horizontal="center"/>
    </xf>
    <xf borderId="20" fillId="4" fontId="11" numFmtId="37" xfId="0" applyAlignment="1" applyBorder="1" applyFont="1" applyNumberFormat="1">
      <alignment horizontal="center"/>
    </xf>
    <xf borderId="0" fillId="0" fontId="12" numFmtId="166" xfId="0" applyAlignment="1" applyFont="1" applyNumberFormat="1">
      <alignment horizontal="center"/>
    </xf>
    <xf borderId="0" fillId="0" fontId="13" numFmtId="0" xfId="0" applyFont="1"/>
    <xf borderId="0" fillId="0" fontId="12" numFmtId="0" xfId="0" applyAlignment="1" applyFont="1">
      <alignment horizontal="center"/>
    </xf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5" numFmtId="0" xfId="0" applyFont="1"/>
    <xf borderId="0" fillId="0" fontId="3" numFmtId="0" xfId="0" applyAlignment="1" applyFont="1">
      <alignment horizontal="left"/>
    </xf>
    <xf borderId="0" fillId="0" fontId="17" numFmtId="0" xfId="0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21" fillId="5" fontId="19" numFmtId="0" xfId="0" applyBorder="1" applyFill="1" applyFont="1"/>
    <xf borderId="22" fillId="5" fontId="19" numFmtId="0" xfId="0" applyBorder="1" applyFont="1"/>
    <xf borderId="22" fillId="5" fontId="19" numFmtId="10" xfId="0" applyAlignment="1" applyBorder="1" applyFont="1" applyNumberFormat="1">
      <alignment horizontal="center"/>
    </xf>
    <xf borderId="22" fillId="5" fontId="19" numFmtId="0" xfId="0" applyAlignment="1" applyBorder="1" applyFont="1">
      <alignment horizontal="center"/>
    </xf>
    <xf borderId="23" fillId="5" fontId="19" numFmtId="10" xfId="0" applyAlignment="1" applyBorder="1" applyFont="1" applyNumberFormat="1">
      <alignment horizontal="center"/>
    </xf>
    <xf borderId="24" fillId="0" fontId="9" numFmtId="0" xfId="0" applyBorder="1" applyFont="1"/>
    <xf borderId="25" fillId="5" fontId="19" numFmtId="10" xfId="0" applyAlignment="1" applyBorder="1" applyFont="1" applyNumberFormat="1">
      <alignment horizontal="center"/>
    </xf>
    <xf borderId="26" fillId="0" fontId="9" numFmtId="0" xfId="0" applyBorder="1" applyFont="1"/>
    <xf borderId="0" fillId="0" fontId="20" numFmtId="0" xfId="0" applyFont="1"/>
    <xf borderId="21" fillId="5" fontId="19" numFmtId="0" xfId="0" applyAlignment="1" applyBorder="1" applyFont="1">
      <alignment horizontal="center" vertical="center"/>
    </xf>
    <xf borderId="22" fillId="5" fontId="21" numFmtId="0" xfId="0" applyAlignment="1" applyBorder="1" applyFont="1">
      <alignment horizontal="center" vertical="center"/>
    </xf>
    <xf borderId="27" fillId="5" fontId="21" numFmtId="0" xfId="0" applyAlignment="1" applyBorder="1" applyFont="1">
      <alignment horizontal="center" vertical="center"/>
    </xf>
    <xf borderId="28" fillId="5" fontId="22" numFmtId="0" xfId="0" applyAlignment="1" applyBorder="1" applyFont="1">
      <alignment horizontal="left"/>
    </xf>
    <xf borderId="29" fillId="5" fontId="19" numFmtId="0" xfId="0" applyBorder="1" applyFont="1"/>
    <xf borderId="29" fillId="5" fontId="19" numFmtId="10" xfId="0" applyAlignment="1" applyBorder="1" applyFont="1" applyNumberFormat="1">
      <alignment horizontal="center"/>
    </xf>
    <xf borderId="30" fillId="5" fontId="19" numFmtId="10" xfId="0" applyAlignment="1" applyBorder="1" applyFont="1" applyNumberFormat="1">
      <alignment horizontal="center"/>
    </xf>
    <xf borderId="30" fillId="5" fontId="19" numFmtId="0" xfId="0" applyAlignment="1" applyBorder="1" applyFont="1">
      <alignment horizontal="center"/>
    </xf>
    <xf borderId="28" fillId="5" fontId="19" numFmtId="10" xfId="0" applyAlignment="1" applyBorder="1" applyFont="1" applyNumberFormat="1">
      <alignment horizontal="center"/>
    </xf>
    <xf borderId="31" fillId="5" fontId="19" numFmtId="10" xfId="0" applyAlignment="1" applyBorder="1" applyFont="1" applyNumberFormat="1">
      <alignment horizontal="center"/>
    </xf>
    <xf borderId="32" fillId="5" fontId="19" numFmtId="0" xfId="0" applyAlignment="1" applyBorder="1" applyFont="1">
      <alignment horizontal="center" vertical="center"/>
    </xf>
    <xf borderId="29" fillId="5" fontId="19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33" fillId="6" fontId="19" numFmtId="0" xfId="0" applyAlignment="1" applyBorder="1" applyFill="1" applyFont="1">
      <alignment horizontal="left"/>
    </xf>
    <xf borderId="34" fillId="6" fontId="19" numFmtId="0" xfId="0" applyBorder="1" applyFont="1"/>
    <xf borderId="34" fillId="6" fontId="19" numFmtId="0" xfId="0" applyAlignment="1" applyBorder="1" applyFont="1">
      <alignment horizontal="center"/>
    </xf>
    <xf borderId="35" fillId="6" fontId="19" numFmtId="10" xfId="0" applyAlignment="1" applyBorder="1" applyFont="1" applyNumberFormat="1">
      <alignment horizontal="center"/>
    </xf>
    <xf borderId="36" fillId="0" fontId="9" numFmtId="0" xfId="0" applyBorder="1" applyFont="1"/>
    <xf borderId="37" fillId="6" fontId="19" numFmtId="10" xfId="0" applyAlignment="1" applyBorder="1" applyFont="1" applyNumberFormat="1">
      <alignment horizontal="center"/>
    </xf>
    <xf borderId="38" fillId="0" fontId="9" numFmtId="0" xfId="0" applyBorder="1" applyFont="1"/>
    <xf borderId="33" fillId="6" fontId="19" numFmtId="0" xfId="0" applyAlignment="1" applyBorder="1" applyFont="1">
      <alignment horizontal="center" vertical="center"/>
    </xf>
    <xf borderId="34" fillId="6" fontId="19" numFmtId="0" xfId="0" applyAlignment="1" applyBorder="1" applyFont="1">
      <alignment horizontal="center" vertical="center"/>
    </xf>
    <xf borderId="39" fillId="6" fontId="19" numFmtId="10" xfId="0" applyAlignment="1" applyBorder="1" applyFont="1" applyNumberFormat="1">
      <alignment horizontal="center" vertical="center"/>
    </xf>
    <xf borderId="3" fillId="7" fontId="19" numFmtId="0" xfId="0" applyAlignment="1" applyBorder="1" applyFill="1" applyFont="1">
      <alignment horizontal="center" vertical="center"/>
    </xf>
    <xf borderId="40" fillId="4" fontId="17" numFmtId="3" xfId="0" applyAlignment="1" applyBorder="1" applyFont="1" applyNumberFormat="1">
      <alignment horizontal="center" vertical="center"/>
    </xf>
    <xf borderId="3" fillId="2" fontId="23" numFmtId="167" xfId="0" applyAlignment="1" applyBorder="1" applyFont="1" applyNumberFormat="1">
      <alignment horizontal="center" vertical="center"/>
    </xf>
    <xf borderId="41" fillId="8" fontId="23" numFmtId="167" xfId="0" applyAlignment="1" applyBorder="1" applyFill="1" applyFont="1" applyNumberFormat="1">
      <alignment horizontal="center" vertical="center"/>
    </xf>
    <xf borderId="42" fillId="0" fontId="9" numFmtId="0" xfId="0" applyBorder="1" applyFont="1"/>
    <xf borderId="41" fillId="4" fontId="24" numFmtId="0" xfId="0" applyAlignment="1" applyBorder="1" applyFont="1">
      <alignment horizontal="center" shrinkToFit="0" vertical="center" wrapText="1"/>
    </xf>
    <xf borderId="43" fillId="4" fontId="24" numFmtId="0" xfId="0" applyAlignment="1" applyBorder="1" applyFont="1">
      <alignment horizontal="center" shrinkToFit="0" vertical="center" wrapText="1"/>
    </xf>
    <xf borderId="44" fillId="0" fontId="9" numFmtId="0" xfId="0" applyBorder="1" applyFont="1"/>
    <xf borderId="0" fillId="0" fontId="1" numFmtId="0" xfId="0" applyAlignment="1" applyFont="1">
      <alignment horizontal="center" vertical="center"/>
    </xf>
    <xf borderId="45" fillId="0" fontId="17" numFmtId="0" xfId="0" applyAlignment="1" applyBorder="1" applyFont="1">
      <alignment horizontal="center" vertical="center"/>
    </xf>
    <xf borderId="46" fillId="0" fontId="17" numFmtId="0" xfId="0" applyAlignment="1" applyBorder="1" applyFont="1">
      <alignment horizontal="center" vertical="center"/>
    </xf>
    <xf borderId="47" fillId="0" fontId="17" numFmtId="0" xfId="0" applyAlignment="1" applyBorder="1" applyFont="1">
      <alignment horizontal="left"/>
    </xf>
    <xf borderId="13" fillId="0" fontId="17" numFmtId="1" xfId="0" applyAlignment="1" applyBorder="1" applyFont="1" applyNumberFormat="1">
      <alignment horizontal="center"/>
    </xf>
    <xf borderId="13" fillId="0" fontId="11" numFmtId="1" xfId="0" applyAlignment="1" applyBorder="1" applyFont="1" applyNumberFormat="1">
      <alignment horizontal="center"/>
    </xf>
    <xf borderId="48" fillId="0" fontId="11" numFmtId="9" xfId="0" applyAlignment="1" applyBorder="1" applyFont="1" applyNumberFormat="1">
      <alignment horizontal="center"/>
    </xf>
    <xf borderId="49" fillId="4" fontId="17" numFmtId="164" xfId="0" applyBorder="1" applyFont="1" applyNumberFormat="1"/>
    <xf borderId="50" fillId="9" fontId="10" numFmtId="1" xfId="0" applyAlignment="1" applyBorder="1" applyFill="1" applyFont="1" applyNumberFormat="1">
      <alignment horizontal="center"/>
    </xf>
    <xf borderId="51" fillId="9" fontId="10" numFmtId="165" xfId="0" applyAlignment="1" applyBorder="1" applyFont="1" applyNumberFormat="1">
      <alignment horizontal="center"/>
    </xf>
    <xf borderId="52" fillId="9" fontId="10" numFmtId="1" xfId="0" applyAlignment="1" applyBorder="1" applyFont="1" applyNumberFormat="1">
      <alignment horizontal="center"/>
    </xf>
    <xf borderId="49" fillId="9" fontId="10" numFmtId="165" xfId="0" applyAlignment="1" applyBorder="1" applyFont="1" applyNumberFormat="1">
      <alignment horizontal="center"/>
    </xf>
    <xf borderId="12" fillId="4" fontId="17" numFmtId="168" xfId="0" applyAlignment="1" applyBorder="1" applyFont="1" applyNumberFormat="1">
      <alignment horizontal="center" vertical="center"/>
    </xf>
    <xf borderId="13" fillId="0" fontId="17" numFmtId="169" xfId="0" applyAlignment="1" applyBorder="1" applyFont="1" applyNumberFormat="1">
      <alignment horizontal="center" vertical="center"/>
    </xf>
    <xf borderId="14" fillId="0" fontId="11" numFmtId="167" xfId="0" applyAlignment="1" applyBorder="1" applyFont="1" applyNumberFormat="1">
      <alignment horizontal="center" vertical="center"/>
    </xf>
    <xf borderId="0" fillId="0" fontId="17" numFmtId="1" xfId="0" applyFont="1" applyNumberFormat="1"/>
    <xf borderId="18" fillId="0" fontId="17" numFmtId="49" xfId="0" applyAlignment="1" applyBorder="1" applyFont="1" applyNumberFormat="1">
      <alignment horizontal="left"/>
    </xf>
    <xf borderId="19" fillId="0" fontId="17" numFmtId="1" xfId="0" applyAlignment="1" applyBorder="1" applyFont="1" applyNumberFormat="1">
      <alignment horizontal="center"/>
    </xf>
    <xf borderId="19" fillId="0" fontId="11" numFmtId="1" xfId="0" applyAlignment="1" applyBorder="1" applyFont="1" applyNumberFormat="1">
      <alignment horizontal="center"/>
    </xf>
    <xf borderId="53" fillId="0" fontId="11" numFmtId="9" xfId="0" applyAlignment="1" applyBorder="1" applyFont="1" applyNumberFormat="1">
      <alignment horizontal="center"/>
    </xf>
    <xf borderId="54" fillId="4" fontId="17" numFmtId="164" xfId="0" applyBorder="1" applyFont="1" applyNumberFormat="1"/>
    <xf borderId="18" fillId="9" fontId="17" numFmtId="1" xfId="0" applyAlignment="1" applyBorder="1" applyFont="1" applyNumberFormat="1">
      <alignment horizontal="center"/>
    </xf>
    <xf borderId="20" fillId="9" fontId="17" numFmtId="165" xfId="0" applyAlignment="1" applyBorder="1" applyFont="1" applyNumberFormat="1">
      <alignment horizontal="center"/>
    </xf>
    <xf borderId="55" fillId="9" fontId="17" numFmtId="1" xfId="0" applyAlignment="1" applyBorder="1" applyFont="1" applyNumberFormat="1">
      <alignment horizontal="center"/>
    </xf>
    <xf borderId="54" fillId="9" fontId="17" numFmtId="165" xfId="0" applyAlignment="1" applyBorder="1" applyFont="1" applyNumberFormat="1">
      <alignment horizontal="center"/>
    </xf>
    <xf borderId="18" fillId="4" fontId="11" numFmtId="168" xfId="0" applyAlignment="1" applyBorder="1" applyFont="1" applyNumberFormat="1">
      <alignment horizontal="center" vertical="center"/>
    </xf>
    <xf borderId="19" fillId="0" fontId="11" numFmtId="169" xfId="0" applyAlignment="1" applyBorder="1" applyFont="1" applyNumberFormat="1">
      <alignment horizontal="center" vertical="center"/>
    </xf>
    <xf borderId="20" fillId="0" fontId="11" numFmtId="167" xfId="0" applyAlignment="1" applyBorder="1" applyFont="1" applyNumberFormat="1">
      <alignment horizontal="center" vertical="center"/>
    </xf>
    <xf borderId="3" fillId="0" fontId="17" numFmtId="167" xfId="0" applyAlignment="1" applyBorder="1" applyFont="1" applyNumberFormat="1">
      <alignment horizontal="center" vertical="center"/>
    </xf>
    <xf borderId="41" fillId="8" fontId="17" numFmtId="167" xfId="0" applyAlignment="1" applyBorder="1" applyFont="1" applyNumberFormat="1">
      <alignment horizontal="center" vertical="center"/>
    </xf>
    <xf borderId="12" fillId="9" fontId="10" numFmtId="1" xfId="0" applyAlignment="1" applyBorder="1" applyFont="1" applyNumberFormat="1">
      <alignment horizontal="center"/>
    </xf>
    <xf borderId="14" fillId="9" fontId="10" numFmtId="165" xfId="0" applyAlignment="1" applyBorder="1" applyFont="1" applyNumberFormat="1">
      <alignment horizontal="center"/>
    </xf>
    <xf borderId="56" fillId="9" fontId="10" numFmtId="1" xfId="0" applyAlignment="1" applyBorder="1" applyFont="1" applyNumberFormat="1">
      <alignment horizontal="center"/>
    </xf>
    <xf borderId="57" fillId="9" fontId="10" numFmtId="165" xfId="0" applyAlignment="1" applyBorder="1" applyFont="1" applyNumberFormat="1">
      <alignment horizontal="center"/>
    </xf>
    <xf borderId="0" fillId="0" fontId="25" numFmtId="0" xfId="0" applyAlignment="1" applyFont="1">
      <alignment horizontal="center"/>
    </xf>
    <xf borderId="0" fillId="0" fontId="25" numFmtId="0" xfId="0" applyFont="1"/>
    <xf borderId="22" fillId="5" fontId="19" numFmtId="0" xfId="0" applyAlignment="1" applyBorder="1" applyFont="1">
      <alignment horizontal="center" shrinkToFit="0" vertical="center" wrapText="1"/>
    </xf>
    <xf borderId="27" fillId="5" fontId="21" numFmtId="0" xfId="0" applyAlignment="1" applyBorder="1" applyFont="1">
      <alignment horizontal="center"/>
    </xf>
    <xf borderId="58" fillId="5" fontId="22" numFmtId="0" xfId="0" applyAlignment="1" applyBorder="1" applyFont="1">
      <alignment horizontal="left"/>
    </xf>
    <xf borderId="59" fillId="5" fontId="19" numFmtId="0" xfId="0" applyBorder="1" applyFont="1"/>
    <xf borderId="59" fillId="5" fontId="19" numFmtId="0" xfId="0" applyAlignment="1" applyBorder="1" applyFont="1">
      <alignment horizontal="center"/>
    </xf>
    <xf borderId="59" fillId="5" fontId="19" numFmtId="0" xfId="0" applyAlignment="1" applyBorder="1" applyFont="1">
      <alignment horizontal="center" shrinkToFit="0" vertical="center" wrapText="1"/>
    </xf>
    <xf borderId="60" fillId="5" fontId="19" numFmtId="0" xfId="0" applyAlignment="1" applyBorder="1" applyFont="1">
      <alignment horizontal="center"/>
    </xf>
    <xf borderId="58" fillId="6" fontId="19" numFmtId="0" xfId="0" applyAlignment="1" applyBorder="1" applyFont="1">
      <alignment horizontal="left"/>
    </xf>
    <xf borderId="30" fillId="6" fontId="19" numFmtId="0" xfId="0" applyAlignment="1" applyBorder="1" applyFont="1">
      <alignment horizontal="center"/>
    </xf>
    <xf borderId="30" fillId="6" fontId="19" numFmtId="10" xfId="0" applyAlignment="1" applyBorder="1" applyFont="1" applyNumberFormat="1">
      <alignment horizontal="center"/>
    </xf>
    <xf borderId="3" fillId="7" fontId="26" numFmtId="0" xfId="0" applyAlignment="1" applyBorder="1" applyFont="1">
      <alignment horizontal="center" vertical="center"/>
    </xf>
    <xf borderId="41" fillId="0" fontId="27" numFmtId="0" xfId="0" applyBorder="1" applyFont="1"/>
    <xf borderId="44" fillId="0" fontId="28" numFmtId="0" xfId="0" applyBorder="1" applyFont="1"/>
    <xf borderId="44" fillId="0" fontId="1" numFmtId="0" xfId="0" applyBorder="1" applyFont="1"/>
    <xf borderId="42" fillId="0" fontId="17" numFmtId="0" xfId="0" applyBorder="1" applyFont="1"/>
    <xf borderId="61" fillId="0" fontId="17" numFmtId="0" xfId="0" applyAlignment="1" applyBorder="1" applyFont="1">
      <alignment horizontal="left"/>
    </xf>
    <xf borderId="61" fillId="0" fontId="17" numFmtId="1" xfId="0" applyAlignment="1" applyBorder="1" applyFont="1" applyNumberFormat="1">
      <alignment horizontal="center"/>
    </xf>
    <xf borderId="61" fillId="0" fontId="17" numFmtId="37" xfId="0" applyBorder="1" applyFont="1" applyNumberFormat="1"/>
    <xf borderId="61" fillId="0" fontId="17" numFmtId="164" xfId="0" applyBorder="1" applyFont="1" applyNumberFormat="1"/>
    <xf borderId="61" fillId="0" fontId="17" numFmtId="165" xfId="0" applyBorder="1" applyFont="1" applyNumberFormat="1"/>
    <xf borderId="61" fillId="0" fontId="17" numFmtId="170" xfId="0" applyBorder="1" applyFont="1" applyNumberFormat="1"/>
    <xf borderId="61" fillId="0" fontId="17" numFmtId="171" xfId="0" applyBorder="1" applyFont="1" applyNumberFormat="1"/>
    <xf borderId="61" fillId="0" fontId="11" numFmtId="167" xfId="0" applyAlignment="1" applyBorder="1" applyFont="1" applyNumberFormat="1">
      <alignment horizontal="center"/>
    </xf>
    <xf borderId="62" fillId="10" fontId="11" numFmtId="0" xfId="0" applyAlignment="1" applyBorder="1" applyFill="1" applyFont="1">
      <alignment horizontal="left"/>
    </xf>
    <xf borderId="18" fillId="0" fontId="11" numFmtId="16" xfId="0" applyAlignment="1" applyBorder="1" applyFont="1" applyNumberFormat="1">
      <alignment horizontal="left"/>
    </xf>
    <xf borderId="19" fillId="0" fontId="11" numFmtId="172" xfId="0" applyAlignment="1" applyBorder="1" applyFont="1" applyNumberFormat="1">
      <alignment horizontal="center"/>
    </xf>
    <xf borderId="19" fillId="0" fontId="11" numFmtId="164" xfId="0" applyAlignment="1" applyBorder="1" applyFont="1" applyNumberFormat="1">
      <alignment horizontal="center"/>
    </xf>
    <xf borderId="19" fillId="0" fontId="11" numFmtId="165" xfId="0" applyBorder="1" applyFont="1" applyNumberFormat="1"/>
    <xf borderId="19" fillId="0" fontId="11" numFmtId="170" xfId="0" applyBorder="1" applyFont="1" applyNumberFormat="1"/>
    <xf borderId="19" fillId="0" fontId="11" numFmtId="171" xfId="0" applyBorder="1" applyFont="1" applyNumberFormat="1"/>
    <xf borderId="20" fillId="0" fontId="11" numFmtId="167" xfId="0" applyAlignment="1" applyBorder="1" applyFont="1" applyNumberFormat="1">
      <alignment horizontal="center"/>
    </xf>
    <xf borderId="0" fillId="0" fontId="29" numFmtId="0" xfId="0" applyFont="1"/>
    <xf borderId="0" fillId="0" fontId="29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Font="1"/>
    <xf borderId="49" fillId="4" fontId="17" numFmtId="164" xfId="0" applyAlignment="1" applyBorder="1" applyFont="1" applyNumberFormat="1">
      <alignment readingOrder="0"/>
    </xf>
    <xf borderId="51" fillId="9" fontId="10" numFmtId="165" xfId="0" applyAlignment="1" applyBorder="1" applyFont="1" applyNumberFormat="1">
      <alignment horizontal="center" readingOrder="0"/>
    </xf>
    <xf borderId="52" fillId="9" fontId="10" numFmtId="1" xfId="0" applyAlignment="1" applyBorder="1" applyFont="1" applyNumberFormat="1">
      <alignment horizontal="center" readingOrder="0"/>
    </xf>
    <xf borderId="50" fillId="9" fontId="10" numFmtId="1" xfId="0" applyAlignment="1" applyBorder="1" applyFont="1" applyNumberFormat="1">
      <alignment horizontal="center" readingOrder="0"/>
    </xf>
    <xf borderId="12" fillId="9" fontId="10" numFmtId="1" xfId="0" applyAlignment="1" applyBorder="1" applyFont="1" applyNumberFormat="1">
      <alignment horizontal="center" vertical="bottom"/>
    </xf>
    <xf borderId="14" fillId="9" fontId="10" numFmtId="165" xfId="0" applyAlignment="1" applyBorder="1" applyFont="1" applyNumberFormat="1">
      <alignment horizontal="center" vertical="bottom"/>
    </xf>
    <xf borderId="56" fillId="9" fontId="10" numFmtId="1" xfId="0" applyAlignment="1" applyBorder="1" applyFont="1" applyNumberFormat="1">
      <alignment horizontal="center" vertical="bottom"/>
    </xf>
    <xf borderId="57" fillId="9" fontId="10" numFmtId="165" xfId="0" applyAlignment="1" applyBorder="1" applyFont="1" applyNumberFormat="1">
      <alignment horizontal="center" vertical="bottom"/>
    </xf>
    <xf borderId="56" fillId="9" fontId="16" numFmtId="1" xfId="0" applyAlignment="1" applyBorder="1" applyFont="1" applyNumberFormat="1">
      <alignment vertical="bottom"/>
    </xf>
    <xf borderId="57" fillId="9" fontId="16" numFmtId="165" xfId="0" applyAlignment="1" applyBorder="1" applyFont="1" applyNumberFormat="1">
      <alignment vertical="bottom"/>
    </xf>
    <xf borderId="12" fillId="9" fontId="16" numFmtId="1" xfId="0" applyAlignment="1" applyBorder="1" applyFont="1" applyNumberFormat="1">
      <alignment vertical="bottom"/>
    </xf>
    <xf borderId="14" fillId="9" fontId="16" numFmtId="165" xfId="0" applyAlignment="1" applyBorder="1" applyFont="1" applyNumberFormat="1">
      <alignment vertical="bottom"/>
    </xf>
    <xf borderId="0" fillId="0" fontId="1" numFmtId="167" xfId="0" applyFont="1" applyNumberFormat="1"/>
    <xf borderId="62" fillId="4" fontId="17" numFmtId="0" xfId="0" applyAlignment="1" applyBorder="1" applyFont="1">
      <alignment horizontal="left"/>
    </xf>
    <xf borderId="63" fillId="0" fontId="16" numFmtId="0" xfId="0" applyAlignment="1" applyBorder="1" applyFont="1">
      <alignment horizontal="center"/>
    </xf>
    <xf borderId="64" fillId="0" fontId="9" numFmtId="0" xfId="0" applyBorder="1" applyFont="1"/>
    <xf borderId="65" fillId="0" fontId="9" numFmtId="0" xfId="0" applyBorder="1" applyFont="1"/>
    <xf borderId="65" fillId="0" fontId="16" numFmtId="173" xfId="0" applyAlignment="1" applyBorder="1" applyFont="1" applyNumberFormat="1">
      <alignment horizontal="center"/>
    </xf>
    <xf borderId="48" fillId="0" fontId="16" numFmtId="0" xfId="0" applyAlignment="1" applyBorder="1" applyFont="1">
      <alignment horizontal="center"/>
    </xf>
    <xf borderId="66" fillId="0" fontId="9" numFmtId="0" xfId="0" applyBorder="1" applyFont="1"/>
    <xf borderId="67" fillId="0" fontId="9" numFmtId="0" xfId="0" applyBorder="1" applyFont="1"/>
    <xf borderId="67" fillId="0" fontId="16" numFmtId="174" xfId="0" applyAlignment="1" applyBorder="1" applyFont="1" applyNumberFormat="1">
      <alignment horizontal="center"/>
    </xf>
    <xf borderId="48" fillId="0" fontId="16" numFmtId="0" xfId="0" applyBorder="1" applyFont="1"/>
    <xf borderId="67" fillId="0" fontId="16" numFmtId="165" xfId="0" applyAlignment="1" applyBorder="1" applyFont="1" applyNumberFormat="1">
      <alignment horizontal="center"/>
    </xf>
    <xf borderId="67" fillId="0" fontId="16" numFmtId="173" xfId="0" applyAlignment="1" applyBorder="1" applyFont="1" applyNumberFormat="1">
      <alignment horizontal="center"/>
    </xf>
    <xf borderId="66" fillId="0" fontId="16" numFmtId="0" xfId="0" applyBorder="1" applyFont="1"/>
    <xf borderId="68" fillId="0" fontId="16" numFmtId="0" xfId="0" applyBorder="1" applyFont="1"/>
    <xf borderId="67" fillId="0" fontId="16" numFmtId="0" xfId="0" applyAlignment="1" applyBorder="1" applyFont="1">
      <alignment horizontal="right"/>
    </xf>
    <xf borderId="52" fillId="4" fontId="16" numFmtId="173" xfId="0" applyAlignment="1" applyBorder="1" applyFont="1" applyNumberFormat="1">
      <alignment horizontal="right"/>
    </xf>
    <xf borderId="0" fillId="0" fontId="30" numFmtId="0" xfId="0" applyAlignment="1" applyFont="1">
      <alignment horizontal="left"/>
    </xf>
    <xf borderId="0" fillId="0" fontId="31" numFmtId="0" xfId="0" applyAlignment="1" applyFont="1">
      <alignment horizontal="right"/>
    </xf>
    <xf borderId="0" fillId="0" fontId="31" numFmtId="0" xfId="0" applyAlignment="1" applyFont="1">
      <alignment horizontal="center"/>
    </xf>
    <xf borderId="0" fillId="0" fontId="31" numFmtId="0" xfId="0" applyFont="1"/>
    <xf borderId="0" fillId="0" fontId="31" numFmtId="167" xfId="0" applyFont="1" applyNumberFormat="1"/>
    <xf borderId="0" fillId="0" fontId="31" numFmtId="10" xfId="0" applyFont="1" applyNumberFormat="1"/>
    <xf borderId="0" fillId="0" fontId="27" numFmtId="0" xfId="0" applyAlignment="1" applyFont="1">
      <alignment horizontal="left"/>
    </xf>
    <xf borderId="0" fillId="0" fontId="28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7" numFmtId="1" xfId="0" applyAlignment="1" applyFont="1" applyNumberFormat="1">
      <alignment horizontal="left"/>
    </xf>
    <xf borderId="0" fillId="0" fontId="27" numFmtId="0" xfId="0" applyFont="1"/>
    <xf borderId="0" fillId="0" fontId="32" numFmtId="0" xfId="0" applyAlignment="1" applyFont="1">
      <alignment horizontal="center"/>
    </xf>
    <xf borderId="69" fillId="7" fontId="28" numFmtId="0" xfId="0" applyAlignment="1" applyBorder="1" applyFont="1">
      <alignment horizontal="center"/>
    </xf>
    <xf borderId="30" fillId="4" fontId="28" numFmtId="0" xfId="0" applyAlignment="1" applyBorder="1" applyFont="1">
      <alignment horizontal="center"/>
    </xf>
    <xf borderId="70" fillId="4" fontId="28" numFmtId="0" xfId="0" applyAlignment="1" applyBorder="1" applyFont="1">
      <alignment horizontal="center" vertical="center"/>
    </xf>
    <xf borderId="71" fillId="0" fontId="9" numFmtId="0" xfId="0" applyBorder="1" applyFont="1"/>
    <xf borderId="70" fillId="4" fontId="28" numFmtId="0" xfId="0" applyAlignment="1" applyBorder="1" applyFont="1">
      <alignment horizontal="center"/>
    </xf>
    <xf borderId="30" fillId="7" fontId="28" numFmtId="0" xfId="0" applyAlignment="1" applyBorder="1" applyFont="1">
      <alignment horizontal="center" shrinkToFit="0" wrapText="1"/>
    </xf>
    <xf borderId="30" fillId="4" fontId="28" numFmtId="0" xfId="0" applyAlignment="1" applyBorder="1" applyFont="1">
      <alignment horizontal="center" shrinkToFit="0" wrapText="1"/>
    </xf>
    <xf borderId="30" fillId="4" fontId="28" numFmtId="0" xfId="0" applyAlignment="1" applyBorder="1" applyFont="1">
      <alignment horizontal="center" shrinkToFit="0" vertical="center" wrapText="1"/>
    </xf>
    <xf borderId="30" fillId="4" fontId="28" numFmtId="167" xfId="0" applyAlignment="1" applyBorder="1" applyFont="1" applyNumberFormat="1">
      <alignment horizontal="center" shrinkToFit="0" vertical="center" wrapText="1"/>
    </xf>
    <xf borderId="0" fillId="0" fontId="31" numFmtId="0" xfId="0" applyAlignment="1" applyFont="1">
      <alignment horizontal="center" shrinkToFit="0" wrapText="1"/>
    </xf>
    <xf borderId="30" fillId="3" fontId="28" numFmtId="166" xfId="0" applyAlignment="1" applyBorder="1" applyFont="1" applyNumberFormat="1">
      <alignment horizontal="center"/>
    </xf>
    <xf borderId="30" fillId="4" fontId="28" numFmtId="166" xfId="0" applyAlignment="1" applyBorder="1" applyFont="1" applyNumberFormat="1">
      <alignment horizontal="center"/>
    </xf>
    <xf borderId="30" fillId="4" fontId="33" numFmtId="0" xfId="0" applyAlignment="1" applyBorder="1" applyFont="1">
      <alignment horizontal="center" vertical="center"/>
    </xf>
    <xf borderId="30" fillId="4" fontId="31" numFmtId="0" xfId="0" applyAlignment="1" applyBorder="1" applyFont="1">
      <alignment horizontal="center" vertical="center"/>
    </xf>
    <xf borderId="30" fillId="4" fontId="34" numFmtId="167" xfId="0" applyAlignment="1" applyBorder="1" applyFont="1" applyNumberFormat="1">
      <alignment horizontal="center" vertical="center"/>
    </xf>
    <xf borderId="30" fillId="4" fontId="31" numFmtId="0" xfId="0" applyAlignment="1" applyBorder="1" applyFont="1">
      <alignment horizontal="center"/>
    </xf>
    <xf borderId="30" fillId="4" fontId="35" numFmtId="10" xfId="0" applyBorder="1" applyFont="1" applyNumberFormat="1"/>
    <xf borderId="30" fillId="6" fontId="28" numFmtId="166" xfId="0" applyAlignment="1" applyBorder="1" applyFont="1" applyNumberFormat="1">
      <alignment horizontal="center"/>
    </xf>
    <xf borderId="1" fillId="3" fontId="36" numFmtId="166" xfId="0" applyBorder="1" applyFont="1" applyNumberFormat="1"/>
    <xf borderId="72" fillId="3" fontId="28" numFmtId="167" xfId="0" applyAlignment="1" applyBorder="1" applyFont="1" applyNumberFormat="1">
      <alignment horizontal="center"/>
    </xf>
    <xf borderId="73" fillId="0" fontId="9" numFmtId="0" xfId="0" applyBorder="1" applyFont="1"/>
    <xf borderId="74" fillId="0" fontId="9" numFmtId="0" xfId="0" applyBorder="1" applyFont="1"/>
    <xf borderId="72" fillId="7" fontId="28" numFmtId="0" xfId="0" applyAlignment="1" applyBorder="1" applyFont="1">
      <alignment horizontal="center"/>
    </xf>
    <xf borderId="72" fillId="3" fontId="28" numFmtId="0" xfId="0" applyAlignment="1" applyBorder="1" applyFont="1">
      <alignment horizontal="center"/>
    </xf>
    <xf borderId="75" fillId="3" fontId="28" numFmtId="166" xfId="0" applyAlignment="1" applyBorder="1" applyFont="1" applyNumberFormat="1">
      <alignment horizontal="center" shrinkToFit="0" wrapText="1"/>
    </xf>
    <xf borderId="50" fillId="3" fontId="28" numFmtId="0" xfId="0" applyAlignment="1" applyBorder="1" applyFont="1">
      <alignment horizontal="center" shrinkToFit="0" wrapText="1"/>
    </xf>
    <xf borderId="52" fillId="3" fontId="28" numFmtId="0" xfId="0" applyAlignment="1" applyBorder="1" applyFont="1">
      <alignment horizontal="center" shrinkToFit="0" wrapText="1"/>
    </xf>
    <xf borderId="31" fillId="6" fontId="28" numFmtId="167" xfId="0" applyAlignment="1" applyBorder="1" applyFont="1" applyNumberFormat="1">
      <alignment horizontal="center" shrinkToFit="0" wrapText="1"/>
    </xf>
    <xf borderId="50" fillId="7" fontId="28" numFmtId="0" xfId="0" applyAlignment="1" applyBorder="1" applyFont="1">
      <alignment horizontal="center" shrinkToFit="0" wrapText="1"/>
    </xf>
    <xf borderId="52" fillId="7" fontId="28" numFmtId="0" xfId="0" applyAlignment="1" applyBorder="1" applyFont="1">
      <alignment horizontal="center" shrinkToFit="0" wrapText="1"/>
    </xf>
    <xf borderId="52" fillId="7" fontId="28" numFmtId="10" xfId="0" applyAlignment="1" applyBorder="1" applyFont="1" applyNumberFormat="1">
      <alignment horizontal="center" shrinkToFit="0" wrapText="1"/>
    </xf>
    <xf borderId="31" fillId="7" fontId="28" numFmtId="0" xfId="0" applyAlignment="1" applyBorder="1" applyFont="1">
      <alignment horizontal="center" shrinkToFit="0" wrapText="1"/>
    </xf>
    <xf borderId="50" fillId="3" fontId="28" numFmtId="10" xfId="0" applyAlignment="1" applyBorder="1" applyFont="1" applyNumberFormat="1">
      <alignment horizontal="center" shrinkToFit="0" wrapText="1"/>
    </xf>
    <xf borderId="31" fillId="3" fontId="28" numFmtId="0" xfId="0" applyAlignment="1" applyBorder="1" applyFont="1">
      <alignment horizontal="center" shrinkToFit="0" wrapText="1"/>
    </xf>
    <xf borderId="75" fillId="6" fontId="28" numFmtId="14" xfId="0" applyAlignment="1" applyBorder="1" applyFont="1" applyNumberFormat="1">
      <alignment horizontal="center"/>
    </xf>
    <xf borderId="50" fillId="4" fontId="33" numFmtId="0" xfId="0" applyAlignment="1" applyBorder="1" applyFont="1">
      <alignment horizontal="center"/>
    </xf>
    <xf borderId="52" fillId="4" fontId="33" numFmtId="0" xfId="0" applyAlignment="1" applyBorder="1" applyFont="1">
      <alignment horizontal="center"/>
    </xf>
    <xf borderId="31" fillId="11" fontId="33" numFmtId="10" xfId="0" applyAlignment="1" applyBorder="1" applyFill="1" applyFont="1" applyNumberFormat="1">
      <alignment horizontal="center"/>
    </xf>
    <xf borderId="50" fillId="9" fontId="36" numFmtId="0" xfId="0" applyAlignment="1" applyBorder="1" applyFont="1">
      <alignment horizontal="center"/>
    </xf>
    <xf borderId="52" fillId="9" fontId="36" numFmtId="0" xfId="0" applyAlignment="1" applyBorder="1" applyFont="1">
      <alignment horizontal="center"/>
    </xf>
    <xf borderId="67" fillId="0" fontId="27" numFmtId="49" xfId="0" applyAlignment="1" applyBorder="1" applyFont="1" applyNumberFormat="1">
      <alignment horizontal="center"/>
    </xf>
    <xf borderId="67" fillId="0" fontId="16" numFmtId="49" xfId="0" applyAlignment="1" applyBorder="1" applyFont="1" applyNumberFormat="1">
      <alignment horizontal="center"/>
    </xf>
    <xf borderId="76" fillId="0" fontId="27" numFmtId="10" xfId="0" applyAlignment="1" applyBorder="1" applyFont="1" applyNumberFormat="1">
      <alignment horizontal="center"/>
    </xf>
    <xf borderId="67" fillId="0" fontId="27" numFmtId="0" xfId="0" applyAlignment="1" applyBorder="1" applyFont="1">
      <alignment horizontal="center"/>
    </xf>
    <xf borderId="77" fillId="6" fontId="28" numFmtId="166" xfId="0" applyAlignment="1" applyBorder="1" applyFont="1" applyNumberFormat="1">
      <alignment horizontal="center"/>
    </xf>
    <xf borderId="52" fillId="4" fontId="10" numFmtId="0" xfId="0" applyAlignment="1" applyBorder="1" applyFont="1">
      <alignment horizontal="center"/>
    </xf>
    <xf borderId="52" fillId="4" fontId="27" numFmtId="49" xfId="0" applyAlignment="1" applyBorder="1" applyFont="1" applyNumberFormat="1">
      <alignment horizontal="center"/>
    </xf>
    <xf borderId="52" fillId="4" fontId="16" numFmtId="49" xfId="0" applyAlignment="1" applyBorder="1" applyFont="1" applyNumberFormat="1">
      <alignment horizontal="center"/>
    </xf>
    <xf borderId="50" fillId="9" fontId="36" numFmtId="0" xfId="0" applyBorder="1" applyFont="1"/>
    <xf borderId="52" fillId="9" fontId="36" numFmtId="0" xfId="0" applyBorder="1" applyFont="1"/>
    <xf borderId="50" fillId="4" fontId="33" numFmtId="10" xfId="0" applyAlignment="1" applyBorder="1" applyFont="1" applyNumberFormat="1">
      <alignment horizontal="center"/>
    </xf>
    <xf borderId="52" fillId="4" fontId="36" numFmtId="0" xfId="0" applyBorder="1" applyFont="1"/>
    <xf borderId="50" fillId="4" fontId="36" numFmtId="10" xfId="0" applyBorder="1" applyFont="1" applyNumberFormat="1"/>
    <xf borderId="50" fillId="4" fontId="36" numFmtId="0" xfId="0" applyBorder="1" applyFont="1"/>
    <xf borderId="78" fillId="6" fontId="28" numFmtId="14" xfId="0" applyAlignment="1" applyBorder="1" applyFont="1" applyNumberFormat="1">
      <alignment horizontal="center"/>
    </xf>
    <xf borderId="79" fillId="4" fontId="33" numFmtId="0" xfId="0" applyAlignment="1" applyBorder="1" applyFont="1">
      <alignment horizontal="center"/>
    </xf>
    <xf borderId="80" fillId="4" fontId="36" numFmtId="0" xfId="0" applyBorder="1" applyFont="1"/>
    <xf borderId="80" fillId="4" fontId="33" numFmtId="0" xfId="0" applyAlignment="1" applyBorder="1" applyFont="1">
      <alignment horizontal="center"/>
    </xf>
    <xf borderId="79" fillId="9" fontId="36" numFmtId="0" xfId="0" applyBorder="1" applyFont="1"/>
    <xf borderId="80" fillId="9" fontId="36" numFmtId="0" xfId="0" applyBorder="1" applyFont="1"/>
    <xf borderId="81" fillId="0" fontId="27" numFmtId="49" xfId="0" applyAlignment="1" applyBorder="1" applyFont="1" applyNumberFormat="1">
      <alignment horizontal="center"/>
    </xf>
    <xf borderId="9" fillId="0" fontId="27" numFmtId="10" xfId="0" applyAlignment="1" applyBorder="1" applyFont="1" applyNumberFormat="1">
      <alignment horizontal="center"/>
    </xf>
    <xf borderId="79" fillId="4" fontId="36" numFmtId="0" xfId="0" applyBorder="1" applyFont="1"/>
    <xf borderId="81" fillId="0" fontId="27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.86"/>
    <col customWidth="1" min="2" max="3" width="42.14"/>
    <col customWidth="1" min="4" max="5" width="23.71"/>
    <col customWidth="1" min="6" max="6" width="29.43"/>
    <col customWidth="1" min="7" max="7" width="23.86"/>
    <col customWidth="1" min="8" max="8" width="23.43"/>
    <col customWidth="1" min="9" max="22" width="23.71"/>
    <col customWidth="1" min="23" max="27" width="15.14"/>
  </cols>
  <sheetData>
    <row r="1" ht="19.5" customHeight="1">
      <c r="A1" s="1"/>
      <c r="B1" s="2"/>
      <c r="C1" s="2" t="s">
        <v>0</v>
      </c>
      <c r="D1" s="3"/>
      <c r="E1" s="3"/>
      <c r="F1" s="3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8.75" customHeight="1">
      <c r="A2" s="1"/>
      <c r="B2" s="2"/>
      <c r="C2" s="2" t="s">
        <v>1</v>
      </c>
      <c r="D2" s="4" t="s">
        <v>2</v>
      </c>
      <c r="E2" s="3"/>
      <c r="F2" s="3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9.5" customHeight="1">
      <c r="A3" s="1"/>
      <c r="B3" s="2"/>
      <c r="C3" s="2" t="s">
        <v>3</v>
      </c>
      <c r="D3" s="5" t="s">
        <v>4</v>
      </c>
      <c r="E3" s="3"/>
      <c r="F3" s="3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9.5" customHeight="1">
      <c r="A4" s="1"/>
      <c r="B4" s="2"/>
      <c r="C4" s="2" t="s">
        <v>5</v>
      </c>
      <c r="D4" s="6">
        <v>45901.0</v>
      </c>
      <c r="E4" s="7">
        <f>D4+364</f>
        <v>46265</v>
      </c>
      <c r="F4" s="3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8.75" customHeight="1">
      <c r="A5" s="1"/>
      <c r="B5" s="2"/>
      <c r="C5" s="2" t="s">
        <v>6</v>
      </c>
      <c r="D5" s="8">
        <f>D34</f>
        <v>31</v>
      </c>
      <c r="E5" s="3"/>
      <c r="F5" s="3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8.75" customHeight="1">
      <c r="A6" s="1"/>
      <c r="B6" s="2"/>
      <c r="C6" s="2" t="s">
        <v>7</v>
      </c>
      <c r="D6" s="8">
        <f>E34</f>
        <v>109</v>
      </c>
      <c r="E6" s="9"/>
      <c r="F6" s="9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8.75" customHeight="1">
      <c r="A7" s="1"/>
      <c r="B7" s="2"/>
      <c r="C7" s="2"/>
      <c r="D7" s="8"/>
      <c r="E7" s="9"/>
      <c r="F7" s="9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20.25" customHeight="1">
      <c r="A8" s="1"/>
      <c r="B8" s="10"/>
      <c r="C8" s="10" t="s">
        <v>8</v>
      </c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8.75" customHeight="1">
      <c r="A9" s="1"/>
      <c r="B9" s="11"/>
      <c r="C9" s="12" t="s">
        <v>9</v>
      </c>
      <c r="D9" s="13"/>
      <c r="E9" s="13"/>
      <c r="F9" s="13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9.5" customHeight="1">
      <c r="A10" s="1"/>
      <c r="B10" s="11"/>
      <c r="C10" s="15"/>
      <c r="D10" s="16"/>
      <c r="E10" s="16"/>
      <c r="F10" s="16"/>
      <c r="G10" s="16"/>
      <c r="H10" s="1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8.75" customHeight="1">
      <c r="A11" s="1"/>
      <c r="B11" s="18" t="s">
        <v>10</v>
      </c>
      <c r="C11" s="18" t="s">
        <v>11</v>
      </c>
      <c r="D11" s="19" t="s">
        <v>12</v>
      </c>
      <c r="E11" s="19" t="s">
        <v>13</v>
      </c>
      <c r="F11" s="18" t="s">
        <v>14</v>
      </c>
      <c r="G11" s="19" t="s">
        <v>15</v>
      </c>
      <c r="H11" s="19" t="s">
        <v>16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8.75" customHeight="1">
      <c r="A12" s="1"/>
      <c r="B12" s="20" t="s">
        <v>17</v>
      </c>
      <c r="C12" s="20" t="s">
        <v>18</v>
      </c>
      <c r="D12" s="21">
        <v>4.0</v>
      </c>
      <c r="E12" s="21">
        <v>8.0</v>
      </c>
      <c r="F12" s="22">
        <v>1.0</v>
      </c>
      <c r="G12" s="23">
        <v>1412.5</v>
      </c>
      <c r="H12" s="24">
        <v>884.0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8.75" customHeight="1">
      <c r="A13" s="1"/>
      <c r="B13" s="20" t="s">
        <v>19</v>
      </c>
      <c r="C13" s="20" t="s">
        <v>20</v>
      </c>
      <c r="D13" s="21">
        <v>3.0</v>
      </c>
      <c r="E13" s="21">
        <v>12.0</v>
      </c>
      <c r="F13" s="25">
        <v>0.667</v>
      </c>
      <c r="G13" s="23">
        <v>1337.5</v>
      </c>
      <c r="H13" s="24">
        <v>1379.0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8.75" customHeight="1">
      <c r="A14" s="1"/>
      <c r="B14" s="20" t="s">
        <v>21</v>
      </c>
      <c r="C14" s="20" t="s">
        <v>22</v>
      </c>
      <c r="D14" s="21">
        <v>4.0</v>
      </c>
      <c r="E14" s="21">
        <v>16.0</v>
      </c>
      <c r="F14" s="22">
        <v>0.625</v>
      </c>
      <c r="G14" s="23">
        <v>1333.0</v>
      </c>
      <c r="H14" s="24">
        <v>1341.0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8.75" customHeight="1">
      <c r="A15" s="1"/>
      <c r="B15" s="20" t="s">
        <v>23</v>
      </c>
      <c r="C15" s="20" t="s">
        <v>24</v>
      </c>
      <c r="D15" s="21">
        <v>4.0</v>
      </c>
      <c r="E15" s="21">
        <v>16.0</v>
      </c>
      <c r="F15" s="22">
        <v>0.375</v>
      </c>
      <c r="G15" s="23">
        <v>1360.0</v>
      </c>
      <c r="H15" s="24">
        <v>1371.0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8.75" customHeight="1">
      <c r="A16" s="1"/>
      <c r="B16" s="20" t="s">
        <v>25</v>
      </c>
      <c r="C16" s="20" t="s">
        <v>26</v>
      </c>
      <c r="D16" s="21">
        <v>4.0</v>
      </c>
      <c r="E16" s="21">
        <v>16.0</v>
      </c>
      <c r="F16" s="25">
        <v>0.5</v>
      </c>
      <c r="G16" s="23">
        <v>1365.0</v>
      </c>
      <c r="H16" s="24">
        <v>1403.0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8.75" customHeight="1">
      <c r="A17" s="1"/>
      <c r="B17" s="20" t="s">
        <v>27</v>
      </c>
      <c r="C17" s="20" t="s">
        <v>28</v>
      </c>
      <c r="D17" s="21">
        <v>4.0</v>
      </c>
      <c r="E17" s="21">
        <v>4.0</v>
      </c>
      <c r="F17" s="22">
        <v>1.0</v>
      </c>
      <c r="G17" s="23">
        <v>1388.0</v>
      </c>
      <c r="H17" s="24">
        <v>1232.0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8.75" customHeight="1">
      <c r="A18" s="1"/>
      <c r="B18" s="20" t="s">
        <v>29</v>
      </c>
      <c r="C18" s="20" t="s">
        <v>30</v>
      </c>
      <c r="D18" s="21"/>
      <c r="E18" s="21">
        <v>8.0</v>
      </c>
      <c r="F18" s="25">
        <v>0.0</v>
      </c>
      <c r="G18" s="23">
        <v>1388.0</v>
      </c>
      <c r="H18" s="24">
        <v>1232.0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8.75" customHeight="1">
      <c r="A19" s="1"/>
      <c r="B19" s="20" t="s">
        <v>31</v>
      </c>
      <c r="C19" s="20" t="s">
        <v>32</v>
      </c>
      <c r="D19" s="21">
        <v>4.0</v>
      </c>
      <c r="E19" s="21">
        <v>4.0</v>
      </c>
      <c r="F19" s="22">
        <v>0.75</v>
      </c>
      <c r="G19" s="23">
        <v>1396.0</v>
      </c>
      <c r="H19" s="24">
        <v>1241.0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8.75" customHeight="1">
      <c r="A20" s="1"/>
      <c r="B20" s="20" t="s">
        <v>33</v>
      </c>
      <c r="C20" s="20" t="s">
        <v>34</v>
      </c>
      <c r="D20" s="21"/>
      <c r="E20" s="21">
        <v>8.0</v>
      </c>
      <c r="F20" s="22">
        <v>0.25</v>
      </c>
      <c r="G20" s="23">
        <v>1396.0</v>
      </c>
      <c r="H20" s="24">
        <v>1241.0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8.75" customHeight="1">
      <c r="A21" s="1"/>
      <c r="B21" s="20" t="s">
        <v>35</v>
      </c>
      <c r="C21" s="20" t="s">
        <v>36</v>
      </c>
      <c r="D21" s="21">
        <v>2.0</v>
      </c>
      <c r="E21" s="21">
        <v>8.0</v>
      </c>
      <c r="F21" s="22">
        <v>0.125</v>
      </c>
      <c r="G21" s="23">
        <v>1380.0</v>
      </c>
      <c r="H21" s="24">
        <v>1590.0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8.75" customHeight="1">
      <c r="A22" s="1"/>
      <c r="B22" s="20" t="s">
        <v>37</v>
      </c>
      <c r="C22" s="20" t="s">
        <v>38</v>
      </c>
      <c r="D22" s="21">
        <v>1.0</v>
      </c>
      <c r="E22" s="21">
        <v>4.0</v>
      </c>
      <c r="F22" s="22">
        <v>0.0</v>
      </c>
      <c r="G22" s="23">
        <v>1385.0</v>
      </c>
      <c r="H22" s="24">
        <v>1539.0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8.75" customHeight="1">
      <c r="A23" s="1"/>
      <c r="B23" s="20" t="s">
        <v>39</v>
      </c>
      <c r="C23" s="20" t="s">
        <v>40</v>
      </c>
      <c r="D23" s="21">
        <v>1.0</v>
      </c>
      <c r="E23" s="21">
        <v>4.0</v>
      </c>
      <c r="F23" s="22">
        <v>1.0</v>
      </c>
      <c r="G23" s="23">
        <v>1100.0</v>
      </c>
      <c r="H23" s="24">
        <v>1638.0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8.75" customHeight="1">
      <c r="A24" s="1"/>
      <c r="B24" s="20" t="s">
        <v>41</v>
      </c>
      <c r="C24" s="20" t="s">
        <v>42</v>
      </c>
      <c r="D24" s="21"/>
      <c r="E24" s="21">
        <v>1.0</v>
      </c>
      <c r="F24" s="25">
        <v>1.0</v>
      </c>
      <c r="G24" s="23">
        <v>1050.0</v>
      </c>
      <c r="H24" s="24">
        <v>1638.0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8.75" customHeight="1">
      <c r="A25" s="1"/>
      <c r="B25" s="26"/>
      <c r="C25" s="20"/>
      <c r="D25" s="21"/>
      <c r="E25" s="21"/>
      <c r="F25" s="22"/>
      <c r="G25" s="27"/>
      <c r="H25" s="2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8.75" customHeight="1">
      <c r="A26" s="1"/>
      <c r="B26" s="26"/>
      <c r="C26" s="20"/>
      <c r="D26" s="21"/>
      <c r="E26" s="21"/>
      <c r="F26" s="22"/>
      <c r="G26" s="27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8.75" customHeight="1">
      <c r="A27" s="1"/>
      <c r="B27" s="26"/>
      <c r="C27" s="20"/>
      <c r="D27" s="21"/>
      <c r="E27" s="21"/>
      <c r="F27" s="22"/>
      <c r="G27" s="27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8.75" customHeight="1">
      <c r="A28" s="1"/>
      <c r="B28" s="26"/>
      <c r="C28" s="20"/>
      <c r="D28" s="21"/>
      <c r="E28" s="21"/>
      <c r="F28" s="22"/>
      <c r="G28" s="27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8.75" customHeight="1">
      <c r="A29" s="1"/>
      <c r="B29" s="26"/>
      <c r="C29" s="20"/>
      <c r="D29" s="21"/>
      <c r="E29" s="21"/>
      <c r="F29" s="22"/>
      <c r="G29" s="27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8.75" customHeight="1">
      <c r="A30" s="1"/>
      <c r="B30" s="26"/>
      <c r="C30" s="20"/>
      <c r="D30" s="21"/>
      <c r="E30" s="21"/>
      <c r="F30" s="22"/>
      <c r="G30" s="27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8.75" hidden="1" customHeight="1">
      <c r="A31" s="1"/>
      <c r="B31" s="26"/>
      <c r="C31" s="28"/>
      <c r="D31" s="29"/>
      <c r="E31" s="29"/>
      <c r="F31" s="30"/>
      <c r="G31" s="31"/>
      <c r="H31" s="3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"/>
      <c r="X31" s="1"/>
      <c r="Y31" s="1"/>
      <c r="Z31" s="1"/>
      <c r="AA31" s="1"/>
    </row>
    <row r="32" ht="18.75" hidden="1" customHeight="1">
      <c r="A32" s="1"/>
      <c r="B32" s="26"/>
      <c r="C32" s="28"/>
      <c r="D32" s="29"/>
      <c r="E32" s="29"/>
      <c r="F32" s="30"/>
      <c r="G32" s="31"/>
      <c r="H32" s="3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"/>
      <c r="X32" s="1"/>
      <c r="Y32" s="1"/>
      <c r="Z32" s="1"/>
      <c r="AA32" s="1"/>
    </row>
    <row r="33" ht="19.5" hidden="1" customHeight="1">
      <c r="A33" s="1"/>
      <c r="B33" s="26"/>
      <c r="C33" s="28"/>
      <c r="D33" s="29"/>
      <c r="E33" s="29"/>
      <c r="F33" s="30"/>
      <c r="G33" s="31"/>
      <c r="H33" s="3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8.75" customHeight="1">
      <c r="A34" s="1"/>
      <c r="B34" s="33"/>
      <c r="C34" s="34" t="s">
        <v>43</v>
      </c>
      <c r="D34" s="35">
        <f t="shared" ref="D34:E34" si="1">SUM(D12:D33)</f>
        <v>31</v>
      </c>
      <c r="E34" s="35">
        <f t="shared" si="1"/>
        <v>109</v>
      </c>
      <c r="F34" s="35">
        <f>SUMPRODUCT(F12:F33,E12:E33)/E34</f>
        <v>0.5046238532</v>
      </c>
      <c r="G34" s="36">
        <f>SUMPRODUCT(E12:E33,G12:G33)/SUM(E12:E33)</f>
        <v>1355.192661</v>
      </c>
      <c r="H34" s="37">
        <f>SUMPRODUCT(E12:E33,H12:H33)/SUM(E12:E33)</f>
        <v>1341.302752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9.5" customHeight="1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8.75" customHeight="1">
      <c r="A37" s="1"/>
      <c r="H37" s="3"/>
      <c r="I37" s="1"/>
      <c r="J37" s="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9.5" customHeight="1">
      <c r="A38" s="1"/>
      <c r="H38" s="3"/>
      <c r="I38" s="1"/>
      <c r="J38" s="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8.75" customHeight="1">
      <c r="A39" s="1"/>
      <c r="H39" s="3"/>
      <c r="I39" s="1"/>
      <c r="J39" s="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8.75" customHeight="1">
      <c r="A40" s="1"/>
      <c r="H40" s="3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7.25" customHeight="1">
      <c r="A41" s="1"/>
      <c r="H41" s="3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9.5" customHeight="1">
      <c r="A42" s="1"/>
      <c r="H42" s="3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9.5" customHeight="1">
      <c r="A43" s="1"/>
      <c r="H43" s="3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9.5" customHeight="1">
      <c r="A44" s="1"/>
      <c r="B44" s="1"/>
      <c r="C44" s="1"/>
      <c r="D44" s="1"/>
      <c r="E44" s="1"/>
      <c r="F44" s="1"/>
      <c r="G44" s="1"/>
      <c r="H44" s="3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9.5" customHeight="1">
      <c r="A45" s="1"/>
      <c r="B45" s="1"/>
      <c r="C45" s="1"/>
      <c r="D45" s="1"/>
      <c r="E45" s="1"/>
      <c r="F45" s="1"/>
      <c r="G45" s="1"/>
      <c r="H45" s="3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9.5" customHeight="1">
      <c r="A46" s="1"/>
      <c r="B46" s="1"/>
      <c r="C46" s="1"/>
      <c r="D46" s="1"/>
      <c r="E46" s="1"/>
      <c r="F46" s="1"/>
      <c r="G46" s="1"/>
      <c r="H46" s="3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9.5" customHeight="1">
      <c r="A47" s="1"/>
      <c r="B47" s="1"/>
      <c r="C47" s="1"/>
      <c r="D47" s="1"/>
      <c r="E47" s="1"/>
      <c r="F47" s="1"/>
      <c r="G47" s="1"/>
      <c r="H47" s="3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8.75" customHeight="1">
      <c r="A48" s="1"/>
      <c r="B48" s="1"/>
      <c r="C48" s="1"/>
      <c r="D48" s="1"/>
      <c r="E48" s="1"/>
      <c r="F48" s="1"/>
      <c r="G48" s="1"/>
      <c r="H48" s="3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8.75" customHeight="1">
      <c r="A49" s="1"/>
      <c r="B49" s="1"/>
      <c r="C49" s="1"/>
      <c r="D49" s="1"/>
      <c r="E49" s="1"/>
      <c r="F49" s="1"/>
      <c r="G49" s="1"/>
      <c r="H49" s="3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8.75" customHeight="1">
      <c r="A50" s="1"/>
      <c r="B50" s="1"/>
      <c r="C50" s="1"/>
      <c r="D50" s="1"/>
      <c r="E50" s="1"/>
      <c r="F50" s="1"/>
      <c r="G50" s="1"/>
      <c r="H50" s="3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8.75" customHeight="1">
      <c r="A51" s="1"/>
      <c r="B51" s="1"/>
      <c r="C51" s="1"/>
      <c r="D51" s="1"/>
      <c r="E51" s="1"/>
      <c r="F51" s="1"/>
      <c r="G51" s="1"/>
      <c r="H51" s="3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8.75" customHeight="1">
      <c r="A52" s="1"/>
      <c r="B52" s="1"/>
      <c r="C52" s="1"/>
      <c r="D52" s="1"/>
      <c r="E52" s="1"/>
      <c r="F52" s="1"/>
      <c r="G52" s="1"/>
      <c r="H52" s="3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8.75" customHeight="1">
      <c r="A53" s="1"/>
      <c r="B53" s="1"/>
      <c r="C53" s="1"/>
      <c r="D53" s="1"/>
      <c r="E53" s="1"/>
      <c r="F53" s="1"/>
      <c r="G53" s="1"/>
      <c r="H53" s="3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8.75" customHeight="1">
      <c r="A54" s="1"/>
      <c r="B54" s="1"/>
      <c r="C54" s="1"/>
      <c r="D54" s="1"/>
      <c r="E54" s="1"/>
      <c r="F54" s="1"/>
      <c r="G54" s="1"/>
      <c r="H54" s="3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8.75" customHeight="1">
      <c r="A55" s="1"/>
      <c r="B55" s="1"/>
      <c r="C55" s="1"/>
      <c r="D55" s="1"/>
      <c r="E55" s="1"/>
      <c r="F55" s="1"/>
      <c r="G55" s="1"/>
      <c r="H55" s="3"/>
      <c r="I55" s="1"/>
      <c r="J55" s="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8.75" customHeight="1">
      <c r="A56" s="1"/>
      <c r="B56" s="1"/>
      <c r="C56" s="1"/>
      <c r="D56" s="1"/>
      <c r="E56" s="1"/>
      <c r="F56" s="1"/>
      <c r="G56" s="1"/>
      <c r="H56" s="3"/>
      <c r="I56" s="1"/>
      <c r="J56" s="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8.75" customHeight="1">
      <c r="A57" s="1"/>
      <c r="B57" s="1"/>
      <c r="C57" s="1"/>
      <c r="D57" s="1"/>
      <c r="E57" s="1"/>
      <c r="F57" s="1"/>
      <c r="G57" s="1"/>
      <c r="H57" s="3"/>
      <c r="I57" s="1"/>
      <c r="J57" s="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8.75" customHeight="1">
      <c r="A58" s="1"/>
      <c r="B58" s="1"/>
      <c r="C58" s="1"/>
      <c r="D58" s="1"/>
      <c r="E58" s="1"/>
      <c r="F58" s="1"/>
      <c r="G58" s="1"/>
      <c r="H58" s="3"/>
      <c r="I58" s="1"/>
      <c r="J58" s="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8.75" customHeight="1">
      <c r="A59" s="1"/>
      <c r="B59" s="1"/>
      <c r="C59" s="1"/>
      <c r="D59" s="1"/>
      <c r="E59" s="1"/>
      <c r="F59" s="1"/>
      <c r="G59" s="1"/>
      <c r="H59" s="3"/>
      <c r="I59" s="1"/>
      <c r="J59" s="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8.75" customHeight="1">
      <c r="A60" s="1"/>
      <c r="B60" s="1"/>
      <c r="C60" s="1"/>
      <c r="D60" s="1"/>
      <c r="E60" s="1"/>
      <c r="F60" s="1"/>
      <c r="G60" s="1"/>
      <c r="H60" s="3"/>
      <c r="I60" s="1"/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8.75" customHeight="1">
      <c r="A61" s="1"/>
      <c r="B61" s="38"/>
      <c r="C61" s="38" t="s">
        <v>44</v>
      </c>
      <c r="G61" s="38"/>
      <c r="H61" s="3"/>
      <c r="I61" s="1"/>
      <c r="J61" s="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8.75" customHeight="1">
      <c r="A62" s="1"/>
      <c r="B62" s="38"/>
      <c r="C62" s="38" t="s">
        <v>45</v>
      </c>
      <c r="D62" s="38" t="s">
        <v>46</v>
      </c>
      <c r="E62" s="38" t="s">
        <v>47</v>
      </c>
      <c r="F62" s="38" t="s">
        <v>48</v>
      </c>
      <c r="G62" s="38" t="s">
        <v>49</v>
      </c>
      <c r="H62" s="39"/>
      <c r="I62" s="1"/>
      <c r="J62" s="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8.75" customHeight="1">
      <c r="A63" s="1"/>
      <c r="B63" s="38"/>
      <c r="C63" s="38" t="s">
        <v>50</v>
      </c>
      <c r="D63" s="38" t="s">
        <v>51</v>
      </c>
      <c r="E63" s="38" t="s">
        <v>52</v>
      </c>
      <c r="F63" s="40" t="s">
        <v>53</v>
      </c>
      <c r="G63" s="38"/>
      <c r="H63" s="39"/>
      <c r="I63" s="1"/>
      <c r="J63" s="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8.75" customHeight="1">
      <c r="A64" s="1"/>
      <c r="B64" s="38"/>
      <c r="C64" s="38"/>
      <c r="D64" s="38"/>
      <c r="E64" s="38" t="s">
        <v>54</v>
      </c>
      <c r="F64" s="38" t="s">
        <v>55</v>
      </c>
      <c r="G64" s="38"/>
      <c r="H64" s="39"/>
      <c r="I64" s="1"/>
      <c r="J64" s="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8.75" customHeight="1">
      <c r="A65" s="1"/>
      <c r="B65" s="41"/>
      <c r="C65" s="41"/>
      <c r="D65" s="41"/>
      <c r="E65" s="38" t="s">
        <v>56</v>
      </c>
      <c r="F65" s="38" t="s">
        <v>57</v>
      </c>
      <c r="G65" s="41"/>
      <c r="H65" s="39"/>
      <c r="I65" s="1"/>
      <c r="J65" s="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8.75" customHeight="1">
      <c r="A66" s="1"/>
      <c r="B66" s="41"/>
      <c r="C66" s="41"/>
      <c r="D66" s="41"/>
      <c r="E66" s="38" t="s">
        <v>58</v>
      </c>
      <c r="F66" s="38"/>
      <c r="G66" s="41"/>
      <c r="H66" s="39"/>
      <c r="I66" s="1"/>
      <c r="J66" s="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8.75" customHeight="1">
      <c r="A67" s="1"/>
      <c r="B67" s="41"/>
      <c r="C67" s="41"/>
      <c r="D67" s="41"/>
      <c r="E67" s="38" t="s">
        <v>59</v>
      </c>
      <c r="F67" s="38"/>
      <c r="G67" s="41"/>
      <c r="H67" s="39"/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8.75" customHeight="1">
      <c r="A68" s="1"/>
      <c r="B68" s="42"/>
      <c r="C68" s="42"/>
      <c r="D68" s="42"/>
      <c r="E68" s="42"/>
      <c r="F68" s="42"/>
      <c r="G68" s="43"/>
      <c r="H68" s="44"/>
      <c r="I68" s="1"/>
      <c r="J68" s="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8.75" customHeight="1">
      <c r="A69" s="1"/>
      <c r="B69" s="42"/>
      <c r="C69" s="42"/>
      <c r="D69" s="42"/>
      <c r="E69" s="42"/>
      <c r="F69" s="42"/>
      <c r="G69" s="43"/>
      <c r="H69" s="44"/>
      <c r="I69" s="1"/>
      <c r="J69" s="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8.75" customHeight="1">
      <c r="A70" s="1"/>
      <c r="B70" s="42"/>
      <c r="C70" s="42"/>
      <c r="D70" s="42"/>
      <c r="E70" s="42"/>
      <c r="F70" s="42"/>
      <c r="G70" s="43"/>
      <c r="H70" s="44"/>
      <c r="I70" s="1"/>
      <c r="J70" s="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8.75" customHeight="1">
      <c r="A71" s="1"/>
      <c r="B71" s="42"/>
      <c r="C71" s="42"/>
      <c r="D71" s="42"/>
      <c r="E71" s="42"/>
      <c r="F71" s="42"/>
      <c r="G71" s="43"/>
      <c r="H71" s="44"/>
      <c r="I71" s="1"/>
      <c r="J71" s="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8.75" customHeight="1">
      <c r="A72" s="1"/>
      <c r="B72" s="43"/>
      <c r="C72" s="43"/>
      <c r="D72" s="43"/>
      <c r="E72" s="43"/>
      <c r="F72" s="43"/>
      <c r="G72" s="43"/>
      <c r="H72" s="44"/>
      <c r="I72" s="1"/>
      <c r="J72" s="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8.75" customHeight="1">
      <c r="A73" s="1"/>
      <c r="B73" s="43"/>
      <c r="C73" s="43"/>
      <c r="D73" s="43"/>
      <c r="E73" s="43"/>
      <c r="F73" s="43"/>
      <c r="G73" s="43"/>
      <c r="H73" s="44"/>
      <c r="I73" s="1"/>
      <c r="J73" s="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8.75" customHeight="1">
      <c r="A74" s="1"/>
      <c r="B74" s="1"/>
      <c r="C74" s="1"/>
      <c r="D74" s="1"/>
      <c r="E74" s="1"/>
      <c r="F74" s="1"/>
      <c r="G74" s="1"/>
      <c r="H74" s="3"/>
      <c r="I74" s="1"/>
      <c r="J74" s="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8.75" customHeight="1">
      <c r="A75" s="1"/>
      <c r="B75" s="1"/>
      <c r="C75" s="1"/>
      <c r="D75" s="1"/>
      <c r="E75" s="1"/>
      <c r="F75" s="1"/>
      <c r="G75" s="1"/>
      <c r="H75" s="3"/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8.75" customHeight="1">
      <c r="A76" s="1"/>
      <c r="B76" s="1"/>
      <c r="C76" s="1"/>
      <c r="D76" s="1"/>
      <c r="E76" s="1"/>
      <c r="F76" s="1"/>
      <c r="G76" s="1"/>
      <c r="H76" s="3"/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8.75" customHeight="1">
      <c r="A77" s="1"/>
      <c r="B77" s="1"/>
      <c r="C77" s="1"/>
      <c r="D77" s="1"/>
      <c r="E77" s="1"/>
      <c r="F77" s="1"/>
      <c r="G77" s="1"/>
      <c r="H77" s="3"/>
      <c r="I77" s="1"/>
      <c r="J77" s="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8.75" customHeight="1">
      <c r="A78" s="1"/>
      <c r="B78" s="1"/>
      <c r="C78" s="1"/>
      <c r="D78" s="1"/>
      <c r="E78" s="1"/>
      <c r="F78" s="1"/>
      <c r="G78" s="1"/>
      <c r="H78" s="3"/>
      <c r="I78" s="1"/>
      <c r="J78" s="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8.75" customHeight="1">
      <c r="A79" s="1"/>
      <c r="B79" s="1"/>
      <c r="C79" s="1"/>
      <c r="D79" s="1"/>
      <c r="E79" s="1"/>
      <c r="F79" s="1"/>
      <c r="G79" s="1"/>
      <c r="H79" s="3"/>
      <c r="I79" s="1"/>
      <c r="J79" s="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8.75" customHeight="1">
      <c r="A80" s="1"/>
      <c r="B80" s="1"/>
      <c r="C80" s="1"/>
      <c r="D80" s="1"/>
      <c r="E80" s="1"/>
      <c r="F80" s="1"/>
      <c r="G80" s="1"/>
      <c r="H80" s="3"/>
      <c r="I80" s="1"/>
      <c r="J80" s="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8.75" customHeight="1">
      <c r="A81" s="1"/>
      <c r="B81" s="1"/>
      <c r="C81" s="1"/>
      <c r="D81" s="1"/>
      <c r="E81" s="1"/>
      <c r="F81" s="1"/>
      <c r="G81" s="1"/>
      <c r="H81" s="3"/>
      <c r="I81" s="1"/>
      <c r="J81" s="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8.75" customHeight="1">
      <c r="A82" s="1"/>
      <c r="B82" s="1"/>
      <c r="C82" s="1"/>
      <c r="D82" s="1"/>
      <c r="E82" s="1"/>
      <c r="F82" s="1"/>
      <c r="G82" s="1"/>
      <c r="H82" s="3"/>
      <c r="I82" s="1"/>
      <c r="J82" s="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8.75" customHeight="1">
      <c r="A83" s="1"/>
      <c r="B83" s="1"/>
      <c r="C83" s="1"/>
      <c r="D83" s="1"/>
      <c r="E83" s="1"/>
      <c r="F83" s="1"/>
      <c r="G83" s="1"/>
      <c r="H83" s="3"/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8.75" customHeight="1">
      <c r="A84" s="1"/>
      <c r="B84" s="1"/>
      <c r="C84" s="1"/>
      <c r="D84" s="1"/>
      <c r="E84" s="1"/>
      <c r="F84" s="1"/>
      <c r="G84" s="1"/>
      <c r="H84" s="3"/>
      <c r="I84" s="1"/>
      <c r="J84" s="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8.75" customHeight="1">
      <c r="A85" s="1"/>
      <c r="B85" s="1"/>
      <c r="C85" s="1"/>
      <c r="D85" s="1"/>
      <c r="E85" s="1"/>
      <c r="F85" s="1"/>
      <c r="G85" s="1"/>
      <c r="H85" s="3"/>
      <c r="I85" s="1"/>
      <c r="J85" s="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8.75" customHeight="1">
      <c r="A86" s="1"/>
      <c r="B86" s="1"/>
      <c r="C86" s="1"/>
      <c r="D86" s="1"/>
      <c r="E86" s="1"/>
      <c r="F86" s="1"/>
      <c r="G86" s="1"/>
      <c r="H86" s="3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8.75" customHeight="1">
      <c r="A87" s="1"/>
      <c r="B87" s="1"/>
      <c r="C87" s="1"/>
      <c r="D87" s="1"/>
      <c r="E87" s="1"/>
      <c r="F87" s="1"/>
      <c r="G87" s="1"/>
      <c r="H87" s="3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8.75" customHeight="1">
      <c r="A88" s="1"/>
      <c r="B88" s="1"/>
      <c r="C88" s="1"/>
      <c r="D88" s="1"/>
      <c r="E88" s="1"/>
      <c r="F88" s="1"/>
      <c r="G88" s="1"/>
      <c r="H88" s="3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8.75" customHeight="1">
      <c r="A89" s="1"/>
      <c r="B89" s="1"/>
      <c r="C89" s="1"/>
      <c r="D89" s="1"/>
      <c r="E89" s="1"/>
      <c r="F89" s="1"/>
      <c r="G89" s="1"/>
      <c r="H89" s="3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8.75" customHeight="1">
      <c r="A90" s="1"/>
      <c r="B90" s="1"/>
      <c r="C90" s="1"/>
      <c r="D90" s="1"/>
      <c r="E90" s="1"/>
      <c r="F90" s="1"/>
      <c r="G90" s="1"/>
      <c r="H90" s="3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8.75" customHeight="1">
      <c r="A91" s="1"/>
      <c r="B91" s="1"/>
      <c r="C91" s="1"/>
      <c r="D91" s="1"/>
      <c r="E91" s="1"/>
      <c r="F91" s="1"/>
      <c r="G91" s="1"/>
      <c r="H91" s="3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8.75" customHeight="1">
      <c r="A92" s="1"/>
      <c r="B92" s="1"/>
      <c r="C92" s="1"/>
      <c r="D92" s="1"/>
      <c r="E92" s="1"/>
      <c r="F92" s="1"/>
      <c r="G92" s="1"/>
      <c r="H92" s="3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8.75" customHeight="1">
      <c r="A93" s="1"/>
      <c r="B93" s="1"/>
      <c r="C93" s="1"/>
      <c r="D93" s="1"/>
      <c r="E93" s="1"/>
      <c r="F93" s="1"/>
      <c r="G93" s="1"/>
      <c r="H93" s="3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8.75" customHeight="1">
      <c r="A94" s="1"/>
      <c r="B94" s="1"/>
      <c r="C94" s="1"/>
      <c r="D94" s="1"/>
      <c r="E94" s="1"/>
      <c r="F94" s="1"/>
      <c r="G94" s="1"/>
      <c r="H94" s="3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8.75" customHeight="1">
      <c r="A95" s="1"/>
      <c r="B95" s="1"/>
      <c r="C95" s="1"/>
      <c r="D95" s="1"/>
      <c r="E95" s="1"/>
      <c r="F95" s="1"/>
      <c r="G95" s="1"/>
      <c r="H95" s="3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8.75" customHeight="1">
      <c r="A96" s="1"/>
      <c r="B96" s="1"/>
      <c r="C96" s="1"/>
      <c r="D96" s="1"/>
      <c r="E96" s="1"/>
      <c r="F96" s="1"/>
      <c r="G96" s="1"/>
      <c r="H96" s="3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8.75" customHeight="1">
      <c r="A97" s="1"/>
      <c r="B97" s="1"/>
      <c r="C97" s="1"/>
      <c r="D97" s="1"/>
      <c r="E97" s="1"/>
      <c r="F97" s="1"/>
      <c r="G97" s="1"/>
      <c r="H97" s="3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8.75" customHeight="1">
      <c r="A98" s="1"/>
      <c r="B98" s="1"/>
      <c r="C98" s="1"/>
      <c r="D98" s="1"/>
      <c r="E98" s="1"/>
      <c r="F98" s="1"/>
      <c r="G98" s="1"/>
      <c r="H98" s="3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8.75" customHeight="1">
      <c r="A99" s="1"/>
      <c r="B99" s="1"/>
      <c r="C99" s="1"/>
      <c r="D99" s="1"/>
      <c r="E99" s="1"/>
      <c r="F99" s="1"/>
      <c r="G99" s="1"/>
      <c r="H99" s="3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8.75" customHeight="1">
      <c r="A100" s="1"/>
      <c r="B100" s="1"/>
      <c r="C100" s="1"/>
      <c r="D100" s="1"/>
      <c r="E100" s="1"/>
      <c r="F100" s="1"/>
      <c r="G100" s="1"/>
      <c r="H100" s="3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8.75" customHeight="1">
      <c r="A101" s="1"/>
      <c r="B101" s="1"/>
      <c r="C101" s="1"/>
      <c r="D101" s="1"/>
      <c r="E101" s="1"/>
      <c r="F101" s="1"/>
      <c r="G101" s="1"/>
      <c r="H101" s="3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8.75" customHeight="1">
      <c r="A102" s="1"/>
      <c r="B102" s="1"/>
      <c r="C102" s="1"/>
      <c r="D102" s="1"/>
      <c r="E102" s="1"/>
      <c r="F102" s="1"/>
      <c r="G102" s="1"/>
      <c r="H102" s="3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8.75" customHeight="1">
      <c r="A103" s="1"/>
      <c r="B103" s="1"/>
      <c r="C103" s="1"/>
      <c r="D103" s="1"/>
      <c r="E103" s="1"/>
      <c r="F103" s="1"/>
      <c r="G103" s="1"/>
      <c r="H103" s="3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8.75" customHeight="1">
      <c r="A104" s="1"/>
      <c r="B104" s="1"/>
      <c r="C104" s="1"/>
      <c r="D104" s="1"/>
      <c r="E104" s="1"/>
      <c r="F104" s="1"/>
      <c r="G104" s="1"/>
      <c r="H104" s="3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8.75" customHeight="1">
      <c r="A105" s="1"/>
      <c r="B105" s="1"/>
      <c r="C105" s="1"/>
      <c r="D105" s="1"/>
      <c r="E105" s="1"/>
      <c r="F105" s="1"/>
      <c r="G105" s="1"/>
      <c r="H105" s="3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8.75" customHeight="1">
      <c r="A106" s="1"/>
      <c r="B106" s="1"/>
      <c r="C106" s="1"/>
      <c r="D106" s="1"/>
      <c r="E106" s="1"/>
      <c r="F106" s="1"/>
      <c r="G106" s="1"/>
      <c r="H106" s="3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8.75" customHeight="1">
      <c r="A107" s="1"/>
      <c r="B107" s="1"/>
      <c r="C107" s="1"/>
      <c r="D107" s="1"/>
      <c r="E107" s="1"/>
      <c r="F107" s="1"/>
      <c r="G107" s="1"/>
      <c r="H107" s="3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8.75" customHeight="1">
      <c r="A108" s="1"/>
      <c r="B108" s="1"/>
      <c r="C108" s="1"/>
      <c r="D108" s="1"/>
      <c r="E108" s="1"/>
      <c r="F108" s="1"/>
      <c r="G108" s="1"/>
      <c r="H108" s="3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8.75" customHeight="1">
      <c r="A109" s="1"/>
      <c r="B109" s="1"/>
      <c r="C109" s="1"/>
      <c r="D109" s="1"/>
      <c r="E109" s="1"/>
      <c r="F109" s="1"/>
      <c r="G109" s="1"/>
      <c r="H109" s="3"/>
      <c r="I109" s="1"/>
      <c r="J109" s="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8.75" customHeight="1">
      <c r="A110" s="1"/>
      <c r="B110" s="1"/>
      <c r="C110" s="1"/>
      <c r="D110" s="1"/>
      <c r="E110" s="1"/>
      <c r="F110" s="1"/>
      <c r="G110" s="1"/>
      <c r="H110" s="3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8.75" customHeight="1">
      <c r="A111" s="1"/>
      <c r="B111" s="1"/>
      <c r="C111" s="1"/>
      <c r="D111" s="1"/>
      <c r="E111" s="1"/>
      <c r="F111" s="1"/>
      <c r="G111" s="1"/>
      <c r="H111" s="3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8.75" customHeight="1">
      <c r="A112" s="1"/>
      <c r="B112" s="1"/>
      <c r="C112" s="1"/>
      <c r="D112" s="1"/>
      <c r="E112" s="1"/>
      <c r="F112" s="1"/>
      <c r="G112" s="1"/>
      <c r="H112" s="3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8.75" customHeight="1">
      <c r="A113" s="1"/>
      <c r="B113" s="1"/>
      <c r="C113" s="1"/>
      <c r="D113" s="1"/>
      <c r="E113" s="1"/>
      <c r="F113" s="1"/>
      <c r="G113" s="1"/>
      <c r="H113" s="3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8.75" customHeight="1">
      <c r="A114" s="1"/>
      <c r="B114" s="1"/>
      <c r="C114" s="1"/>
      <c r="D114" s="1"/>
      <c r="E114" s="1"/>
      <c r="F114" s="1"/>
      <c r="G114" s="1"/>
      <c r="H114" s="3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8.75" customHeight="1">
      <c r="A115" s="1"/>
      <c r="B115" s="1"/>
      <c r="C115" s="1"/>
      <c r="D115" s="1"/>
      <c r="E115" s="1"/>
      <c r="F115" s="1"/>
      <c r="G115" s="1"/>
      <c r="H115" s="3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8.75" customHeight="1">
      <c r="A116" s="1"/>
      <c r="B116" s="1"/>
      <c r="C116" s="1"/>
      <c r="D116" s="1"/>
      <c r="E116" s="1"/>
      <c r="F116" s="1"/>
      <c r="G116" s="1"/>
      <c r="H116" s="3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8.75" customHeight="1">
      <c r="A117" s="1"/>
      <c r="B117" s="1"/>
      <c r="C117" s="1"/>
      <c r="D117" s="1"/>
      <c r="E117" s="1"/>
      <c r="F117" s="1"/>
      <c r="G117" s="1"/>
      <c r="H117" s="3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8.75" customHeight="1">
      <c r="A118" s="1"/>
      <c r="B118" s="1"/>
      <c r="C118" s="1"/>
      <c r="D118" s="1"/>
      <c r="E118" s="1"/>
      <c r="F118" s="1"/>
      <c r="G118" s="1"/>
      <c r="H118" s="3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8.75" customHeight="1">
      <c r="A119" s="1"/>
      <c r="B119" s="1"/>
      <c r="C119" s="1"/>
      <c r="D119" s="1"/>
      <c r="E119" s="1"/>
      <c r="F119" s="1"/>
      <c r="G119" s="1"/>
      <c r="H119" s="3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8.75" customHeight="1">
      <c r="A120" s="1"/>
      <c r="B120" s="1"/>
      <c r="C120" s="1"/>
      <c r="D120" s="1"/>
      <c r="E120" s="1"/>
      <c r="F120" s="1"/>
      <c r="G120" s="1"/>
      <c r="H120" s="3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8.75" customHeight="1">
      <c r="A121" s="1"/>
      <c r="B121" s="1"/>
      <c r="C121" s="1"/>
      <c r="D121" s="1"/>
      <c r="E121" s="1"/>
      <c r="F121" s="1"/>
      <c r="G121" s="1"/>
      <c r="H121" s="3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8.75" customHeight="1">
      <c r="A122" s="1"/>
      <c r="B122" s="1"/>
      <c r="C122" s="1"/>
      <c r="D122" s="1"/>
      <c r="E122" s="1"/>
      <c r="F122" s="1"/>
      <c r="G122" s="1"/>
      <c r="H122" s="3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8.75" customHeight="1">
      <c r="A123" s="1"/>
      <c r="B123" s="1"/>
      <c r="C123" s="1"/>
      <c r="D123" s="1"/>
      <c r="E123" s="1"/>
      <c r="F123" s="1"/>
      <c r="G123" s="1"/>
      <c r="H123" s="3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8.75" customHeight="1">
      <c r="A124" s="1"/>
      <c r="B124" s="1"/>
      <c r="C124" s="1"/>
      <c r="D124" s="1"/>
      <c r="E124" s="1"/>
      <c r="F124" s="1"/>
      <c r="G124" s="1"/>
      <c r="H124" s="3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8.75" customHeight="1">
      <c r="A125" s="1"/>
      <c r="B125" s="1"/>
      <c r="C125" s="1"/>
      <c r="D125" s="1"/>
      <c r="E125" s="1"/>
      <c r="F125" s="1"/>
      <c r="G125" s="1"/>
      <c r="H125" s="3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8.75" customHeight="1">
      <c r="A126" s="1"/>
      <c r="B126" s="1"/>
      <c r="C126" s="1"/>
      <c r="D126" s="1"/>
      <c r="E126" s="1"/>
      <c r="F126" s="1"/>
      <c r="G126" s="1"/>
      <c r="H126" s="3"/>
      <c r="I126" s="1"/>
      <c r="J126" s="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8.75" customHeight="1">
      <c r="A127" s="1"/>
      <c r="B127" s="1"/>
      <c r="C127" s="1"/>
      <c r="D127" s="1"/>
      <c r="E127" s="1"/>
      <c r="F127" s="1"/>
      <c r="G127" s="1"/>
      <c r="H127" s="3"/>
      <c r="I127" s="1"/>
      <c r="J127" s="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8.75" customHeight="1">
      <c r="A128" s="1"/>
      <c r="B128" s="1"/>
      <c r="C128" s="1"/>
      <c r="D128" s="1"/>
      <c r="E128" s="1"/>
      <c r="F128" s="1"/>
      <c r="G128" s="1"/>
      <c r="H128" s="3"/>
      <c r="I128" s="1"/>
      <c r="J128" s="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8.75" customHeight="1">
      <c r="A129" s="1"/>
      <c r="B129" s="1"/>
      <c r="C129" s="1"/>
      <c r="D129" s="1"/>
      <c r="E129" s="1"/>
      <c r="F129" s="1"/>
      <c r="G129" s="1"/>
      <c r="H129" s="3"/>
      <c r="I129" s="1"/>
      <c r="J129" s="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8.75" customHeight="1">
      <c r="A130" s="1"/>
      <c r="B130" s="1"/>
      <c r="C130" s="1"/>
      <c r="D130" s="1"/>
      <c r="E130" s="1"/>
      <c r="F130" s="1"/>
      <c r="G130" s="1"/>
      <c r="H130" s="3"/>
      <c r="I130" s="1"/>
      <c r="J130" s="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8.75" customHeight="1">
      <c r="A131" s="1"/>
      <c r="B131" s="1"/>
      <c r="C131" s="1"/>
      <c r="D131" s="1"/>
      <c r="E131" s="1"/>
      <c r="F131" s="1"/>
      <c r="G131" s="1"/>
      <c r="H131" s="3"/>
      <c r="I131" s="1"/>
      <c r="J131" s="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8.75" customHeight="1">
      <c r="A132" s="1"/>
      <c r="B132" s="1"/>
      <c r="C132" s="1"/>
      <c r="D132" s="1"/>
      <c r="E132" s="1"/>
      <c r="F132" s="1"/>
      <c r="G132" s="1"/>
      <c r="H132" s="3"/>
      <c r="I132" s="1"/>
      <c r="J132" s="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8.75" customHeight="1">
      <c r="A133" s="1"/>
      <c r="B133" s="1"/>
      <c r="C133" s="1"/>
      <c r="D133" s="1"/>
      <c r="E133" s="1"/>
      <c r="F133" s="1"/>
      <c r="G133" s="1"/>
      <c r="H133" s="3"/>
      <c r="I133" s="1"/>
      <c r="J133" s="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8.75" customHeight="1">
      <c r="A134" s="1"/>
      <c r="B134" s="1"/>
      <c r="C134" s="1"/>
      <c r="D134" s="1"/>
      <c r="E134" s="1"/>
      <c r="F134" s="1"/>
      <c r="G134" s="1"/>
      <c r="H134" s="3"/>
      <c r="I134" s="1"/>
      <c r="J134" s="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8.75" customHeight="1">
      <c r="A135" s="1"/>
      <c r="B135" s="1"/>
      <c r="C135" s="1"/>
      <c r="D135" s="1"/>
      <c r="E135" s="1"/>
      <c r="F135" s="1"/>
      <c r="G135" s="1"/>
      <c r="H135" s="3"/>
      <c r="I135" s="1"/>
      <c r="J135" s="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8.75" customHeight="1">
      <c r="A136" s="1"/>
      <c r="B136" s="45"/>
      <c r="C136" s="45"/>
      <c r="D136" s="3"/>
      <c r="E136" s="3"/>
      <c r="F136" s="3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8.75" customHeight="1">
      <c r="A137" s="1"/>
      <c r="B137" s="45"/>
      <c r="C137" s="45"/>
      <c r="D137" s="3"/>
      <c r="E137" s="3"/>
      <c r="F137" s="3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8.75" customHeight="1">
      <c r="A138" s="1"/>
      <c r="B138" s="45"/>
      <c r="C138" s="45"/>
      <c r="D138" s="3"/>
      <c r="E138" s="3"/>
      <c r="F138" s="3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8.75" customHeight="1">
      <c r="A139" s="1"/>
      <c r="B139" s="45"/>
      <c r="C139" s="45"/>
      <c r="D139" s="3"/>
      <c r="E139" s="3"/>
      <c r="F139" s="3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8.75" customHeight="1">
      <c r="A140" s="1"/>
      <c r="B140" s="45"/>
      <c r="C140" s="45"/>
      <c r="D140" s="3"/>
      <c r="E140" s="3"/>
      <c r="F140" s="3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8.75" customHeight="1">
      <c r="A141" s="1"/>
      <c r="B141" s="45"/>
      <c r="C141" s="45"/>
      <c r="D141" s="3"/>
      <c r="E141" s="3"/>
      <c r="F141" s="3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8.75" customHeight="1">
      <c r="A142" s="1"/>
      <c r="B142" s="45"/>
      <c r="C142" s="45"/>
      <c r="D142" s="3"/>
      <c r="E142" s="3"/>
      <c r="F142" s="3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8.75" customHeight="1">
      <c r="A143" s="1"/>
      <c r="B143" s="45"/>
      <c r="C143" s="45"/>
      <c r="D143" s="3"/>
      <c r="E143" s="3"/>
      <c r="F143" s="3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8.75" customHeight="1">
      <c r="A144" s="1"/>
      <c r="B144" s="45"/>
      <c r="C144" s="45"/>
      <c r="D144" s="3"/>
      <c r="E144" s="3"/>
      <c r="F144" s="3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8.75" customHeight="1">
      <c r="A145" s="1"/>
      <c r="B145" s="45"/>
      <c r="C145" s="45"/>
      <c r="D145" s="3"/>
      <c r="E145" s="3"/>
      <c r="F145" s="3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8.75" customHeight="1">
      <c r="A146" s="1"/>
      <c r="B146" s="45"/>
      <c r="C146" s="45"/>
      <c r="D146" s="3"/>
      <c r="E146" s="3"/>
      <c r="F146" s="3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8.75" customHeight="1">
      <c r="A147" s="1"/>
      <c r="B147" s="45"/>
      <c r="C147" s="45"/>
      <c r="D147" s="3"/>
      <c r="E147" s="3"/>
      <c r="F147" s="3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8.75" customHeight="1">
      <c r="A148" s="1"/>
      <c r="B148" s="45"/>
      <c r="C148" s="45"/>
      <c r="D148" s="3"/>
      <c r="E148" s="3"/>
      <c r="F148" s="3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8.75" customHeight="1">
      <c r="A149" s="1"/>
      <c r="B149" s="45"/>
      <c r="C149" s="45"/>
      <c r="D149" s="3"/>
      <c r="E149" s="3"/>
      <c r="F149" s="3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8.75" customHeight="1">
      <c r="A150" s="1"/>
      <c r="B150" s="45"/>
      <c r="C150" s="45"/>
      <c r="D150" s="3"/>
      <c r="E150" s="3"/>
      <c r="F150" s="3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8.75" customHeight="1">
      <c r="A151" s="1"/>
      <c r="B151" s="45"/>
      <c r="C151" s="45"/>
      <c r="D151" s="3"/>
      <c r="E151" s="3"/>
      <c r="F151" s="3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8.75" customHeight="1">
      <c r="A152" s="1"/>
      <c r="B152" s="45"/>
      <c r="C152" s="45"/>
      <c r="D152" s="3"/>
      <c r="E152" s="3"/>
      <c r="F152" s="3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8.75" customHeight="1">
      <c r="A153" s="1"/>
      <c r="B153" s="45"/>
      <c r="C153" s="45"/>
      <c r="D153" s="3"/>
      <c r="E153" s="3"/>
      <c r="F153" s="3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8.75" customHeight="1">
      <c r="A154" s="1"/>
      <c r="B154" s="45"/>
      <c r="C154" s="45"/>
      <c r="D154" s="3"/>
      <c r="E154" s="3"/>
      <c r="F154" s="3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8.75" customHeight="1">
      <c r="A155" s="1"/>
      <c r="B155" s="45"/>
      <c r="C155" s="45"/>
      <c r="D155" s="3"/>
      <c r="E155" s="3"/>
      <c r="F155" s="3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8.75" customHeight="1">
      <c r="A156" s="1"/>
      <c r="B156" s="45"/>
      <c r="C156" s="45"/>
      <c r="D156" s="3"/>
      <c r="E156" s="3"/>
      <c r="F156" s="3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8.75" customHeight="1">
      <c r="A157" s="1"/>
      <c r="B157" s="45"/>
      <c r="C157" s="45"/>
      <c r="D157" s="3"/>
      <c r="E157" s="3"/>
      <c r="F157" s="3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8.75" customHeight="1">
      <c r="A158" s="1"/>
      <c r="B158" s="45"/>
      <c r="C158" s="45"/>
      <c r="D158" s="3"/>
      <c r="E158" s="3"/>
      <c r="F158" s="3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8.75" customHeight="1">
      <c r="A159" s="1"/>
      <c r="B159" s="45"/>
      <c r="C159" s="45"/>
      <c r="D159" s="3"/>
      <c r="E159" s="3"/>
      <c r="F159" s="3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8.75" customHeight="1">
      <c r="A160" s="1"/>
      <c r="B160" s="45"/>
      <c r="C160" s="45"/>
      <c r="D160" s="3"/>
      <c r="E160" s="3"/>
      <c r="F160" s="3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8.75" customHeight="1">
      <c r="A161" s="1"/>
      <c r="B161" s="45"/>
      <c r="C161" s="45"/>
      <c r="D161" s="3"/>
      <c r="E161" s="3"/>
      <c r="F161" s="3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8.75" customHeight="1">
      <c r="A162" s="1"/>
      <c r="B162" s="45"/>
      <c r="C162" s="45"/>
      <c r="D162" s="3"/>
      <c r="E162" s="3"/>
      <c r="F162" s="3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8.75" customHeight="1">
      <c r="A163" s="1"/>
      <c r="B163" s="45"/>
      <c r="C163" s="45"/>
      <c r="D163" s="3"/>
      <c r="E163" s="3"/>
      <c r="F163" s="3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8.75" customHeight="1">
      <c r="A164" s="1"/>
      <c r="B164" s="45"/>
      <c r="C164" s="45"/>
      <c r="D164" s="3"/>
      <c r="E164" s="3"/>
      <c r="F164" s="3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8.75" customHeight="1">
      <c r="A165" s="1"/>
      <c r="B165" s="45"/>
      <c r="C165" s="45"/>
      <c r="D165" s="3"/>
      <c r="E165" s="3"/>
      <c r="F165" s="3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8.75" customHeight="1">
      <c r="A166" s="1"/>
      <c r="B166" s="45"/>
      <c r="C166" s="45"/>
      <c r="D166" s="3"/>
      <c r="E166" s="3"/>
      <c r="F166" s="3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8.75" customHeight="1">
      <c r="A167" s="1"/>
      <c r="B167" s="45"/>
      <c r="C167" s="45"/>
      <c r="D167" s="3"/>
      <c r="E167" s="3"/>
      <c r="F167" s="3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8.75" customHeight="1">
      <c r="A168" s="1"/>
      <c r="B168" s="45"/>
      <c r="C168" s="45"/>
      <c r="D168" s="3"/>
      <c r="E168" s="3"/>
      <c r="F168" s="3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8.75" customHeight="1">
      <c r="A169" s="1"/>
      <c r="B169" s="45"/>
      <c r="C169" s="45"/>
      <c r="D169" s="3"/>
      <c r="E169" s="3"/>
      <c r="F169" s="3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8.75" customHeight="1">
      <c r="A170" s="1"/>
      <c r="B170" s="45"/>
      <c r="C170" s="45"/>
      <c r="D170" s="3"/>
      <c r="E170" s="3"/>
      <c r="F170" s="3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8.75" customHeight="1">
      <c r="A171" s="1"/>
      <c r="B171" s="45"/>
      <c r="C171" s="45"/>
      <c r="D171" s="3"/>
      <c r="E171" s="3"/>
      <c r="F171" s="3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8.75" customHeight="1">
      <c r="A172" s="1"/>
      <c r="B172" s="45"/>
      <c r="C172" s="45"/>
      <c r="D172" s="3"/>
      <c r="E172" s="3"/>
      <c r="F172" s="3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8.75" customHeight="1">
      <c r="A173" s="1"/>
      <c r="B173" s="45"/>
      <c r="C173" s="45"/>
      <c r="D173" s="3"/>
      <c r="E173" s="3"/>
      <c r="F173" s="3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8.75" customHeight="1">
      <c r="A174" s="1"/>
      <c r="B174" s="45"/>
      <c r="C174" s="45"/>
      <c r="D174" s="3"/>
      <c r="E174" s="3"/>
      <c r="F174" s="3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8.75" customHeight="1">
      <c r="A175" s="1"/>
      <c r="B175" s="45"/>
      <c r="C175" s="45"/>
      <c r="D175" s="3"/>
      <c r="E175" s="3"/>
      <c r="F175" s="3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8.75" customHeight="1">
      <c r="A176" s="1"/>
      <c r="B176" s="45"/>
      <c r="C176" s="45"/>
      <c r="D176" s="3"/>
      <c r="E176" s="3"/>
      <c r="F176" s="3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8.75" customHeight="1">
      <c r="A177" s="1"/>
      <c r="B177" s="45"/>
      <c r="C177" s="45"/>
      <c r="D177" s="3"/>
      <c r="E177" s="3"/>
      <c r="F177" s="3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8.75" customHeight="1">
      <c r="A178" s="1"/>
      <c r="B178" s="45"/>
      <c r="C178" s="45"/>
      <c r="D178" s="3"/>
      <c r="E178" s="3"/>
      <c r="F178" s="3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8.75" customHeight="1">
      <c r="A179" s="1"/>
      <c r="B179" s="45"/>
      <c r="C179" s="45"/>
      <c r="D179" s="3"/>
      <c r="E179" s="3"/>
      <c r="F179" s="3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8.75" customHeight="1">
      <c r="A180" s="1"/>
      <c r="B180" s="45"/>
      <c r="C180" s="45"/>
      <c r="D180" s="3"/>
      <c r="E180" s="3"/>
      <c r="F180" s="3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8.75" customHeight="1">
      <c r="A181" s="1"/>
      <c r="B181" s="45"/>
      <c r="C181" s="45"/>
      <c r="D181" s="3"/>
      <c r="E181" s="3"/>
      <c r="F181" s="3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8.75" customHeight="1">
      <c r="A182" s="1"/>
      <c r="B182" s="45"/>
      <c r="C182" s="45"/>
      <c r="D182" s="3"/>
      <c r="E182" s="3"/>
      <c r="F182" s="3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8.75" customHeight="1">
      <c r="A183" s="1"/>
      <c r="B183" s="45"/>
      <c r="C183" s="45"/>
      <c r="D183" s="3"/>
      <c r="E183" s="3"/>
      <c r="F183" s="3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8.75" customHeight="1">
      <c r="A184" s="1"/>
      <c r="B184" s="45"/>
      <c r="C184" s="45"/>
      <c r="D184" s="3"/>
      <c r="E184" s="3"/>
      <c r="F184" s="3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8.75" customHeight="1">
      <c r="A185" s="1"/>
      <c r="B185" s="45"/>
      <c r="C185" s="45"/>
      <c r="D185" s="3"/>
      <c r="E185" s="3"/>
      <c r="F185" s="3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8.75" customHeight="1">
      <c r="A186" s="1"/>
      <c r="B186" s="45"/>
      <c r="C186" s="45"/>
      <c r="D186" s="3"/>
      <c r="E186" s="3"/>
      <c r="F186" s="3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8.75" customHeight="1">
      <c r="A187" s="1"/>
      <c r="B187" s="45"/>
      <c r="C187" s="45"/>
      <c r="D187" s="3"/>
      <c r="E187" s="3"/>
      <c r="F187" s="3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8.75" customHeight="1">
      <c r="A188" s="1"/>
      <c r="B188" s="45"/>
      <c r="C188" s="45"/>
      <c r="D188" s="3"/>
      <c r="E188" s="3"/>
      <c r="F188" s="3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8.75" customHeight="1">
      <c r="A189" s="1"/>
      <c r="B189" s="45"/>
      <c r="C189" s="45"/>
      <c r="D189" s="3"/>
      <c r="E189" s="3"/>
      <c r="F189" s="3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8.75" customHeight="1">
      <c r="A190" s="1"/>
      <c r="B190" s="45"/>
      <c r="C190" s="45"/>
      <c r="D190" s="3"/>
      <c r="E190" s="3"/>
      <c r="F190" s="3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8.75" customHeight="1">
      <c r="A191" s="1"/>
      <c r="B191" s="45"/>
      <c r="C191" s="45"/>
      <c r="D191" s="3"/>
      <c r="E191" s="3"/>
      <c r="F191" s="3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8.75" customHeight="1">
      <c r="A192" s="1"/>
      <c r="B192" s="45"/>
      <c r="C192" s="45"/>
      <c r="D192" s="3"/>
      <c r="E192" s="3"/>
      <c r="F192" s="3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8.75" customHeight="1">
      <c r="A193" s="1"/>
      <c r="B193" s="45"/>
      <c r="C193" s="45"/>
      <c r="D193" s="3"/>
      <c r="E193" s="3"/>
      <c r="F193" s="3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8.75" customHeight="1">
      <c r="A194" s="1"/>
      <c r="B194" s="45"/>
      <c r="C194" s="45"/>
      <c r="D194" s="3"/>
      <c r="E194" s="3"/>
      <c r="F194" s="3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8.75" customHeight="1">
      <c r="A195" s="1"/>
      <c r="B195" s="45"/>
      <c r="C195" s="45"/>
      <c r="D195" s="3"/>
      <c r="E195" s="3"/>
      <c r="F195" s="3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8.75" customHeight="1">
      <c r="A196" s="1"/>
      <c r="B196" s="45"/>
      <c r="C196" s="45"/>
      <c r="D196" s="3"/>
      <c r="E196" s="3"/>
      <c r="F196" s="3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8.75" customHeight="1">
      <c r="A197" s="1"/>
      <c r="B197" s="45"/>
      <c r="C197" s="45"/>
      <c r="D197" s="3"/>
      <c r="E197" s="3"/>
      <c r="F197" s="3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8.75" customHeight="1">
      <c r="A198" s="1"/>
      <c r="B198" s="45"/>
      <c r="C198" s="45"/>
      <c r="D198" s="3"/>
      <c r="E198" s="3"/>
      <c r="F198" s="3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8.75" customHeight="1">
      <c r="A199" s="1"/>
      <c r="B199" s="45"/>
      <c r="C199" s="45"/>
      <c r="D199" s="3"/>
      <c r="E199" s="3"/>
      <c r="F199" s="3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8.75" customHeight="1">
      <c r="A200" s="1"/>
      <c r="B200" s="45"/>
      <c r="C200" s="45"/>
      <c r="D200" s="3"/>
      <c r="E200" s="3"/>
      <c r="F200" s="3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8.75" customHeight="1">
      <c r="A201" s="1"/>
      <c r="B201" s="45"/>
      <c r="C201" s="45"/>
      <c r="D201" s="3"/>
      <c r="E201" s="3"/>
      <c r="F201" s="3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8.75" customHeight="1">
      <c r="A202" s="1"/>
      <c r="B202" s="45"/>
      <c r="C202" s="45"/>
      <c r="D202" s="3"/>
      <c r="E202" s="3"/>
      <c r="F202" s="3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8.75" customHeight="1">
      <c r="A203" s="1"/>
      <c r="B203" s="45"/>
      <c r="C203" s="45"/>
      <c r="D203" s="3"/>
      <c r="E203" s="3"/>
      <c r="F203" s="3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8.75" customHeight="1">
      <c r="A204" s="1"/>
      <c r="B204" s="45"/>
      <c r="C204" s="45"/>
      <c r="D204" s="3"/>
      <c r="E204" s="3"/>
      <c r="F204" s="3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8.75" customHeight="1">
      <c r="A205" s="1"/>
      <c r="B205" s="45"/>
      <c r="C205" s="45"/>
      <c r="D205" s="3"/>
      <c r="E205" s="3"/>
      <c r="F205" s="3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8.75" customHeight="1">
      <c r="A206" s="1"/>
      <c r="B206" s="45"/>
      <c r="C206" s="45"/>
      <c r="D206" s="3"/>
      <c r="E206" s="3"/>
      <c r="F206" s="3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8.75" customHeight="1">
      <c r="A207" s="1"/>
      <c r="B207" s="45"/>
      <c r="C207" s="45"/>
      <c r="D207" s="3"/>
      <c r="E207" s="3"/>
      <c r="F207" s="3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8.75" customHeight="1">
      <c r="A208" s="1"/>
      <c r="B208" s="45"/>
      <c r="C208" s="45"/>
      <c r="D208" s="3"/>
      <c r="E208" s="3"/>
      <c r="F208" s="3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8.75" customHeight="1">
      <c r="A209" s="1"/>
      <c r="B209" s="45"/>
      <c r="C209" s="45"/>
      <c r="D209" s="3"/>
      <c r="E209" s="3"/>
      <c r="F209" s="3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8.75" customHeight="1">
      <c r="A210" s="1"/>
      <c r="B210" s="45"/>
      <c r="C210" s="45"/>
      <c r="D210" s="3"/>
      <c r="E210" s="3"/>
      <c r="F210" s="3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8.75" customHeight="1">
      <c r="A211" s="1"/>
      <c r="B211" s="45"/>
      <c r="C211" s="45"/>
      <c r="D211" s="3"/>
      <c r="E211" s="3"/>
      <c r="F211" s="3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8.75" customHeight="1">
      <c r="A212" s="1"/>
      <c r="B212" s="45"/>
      <c r="C212" s="45"/>
      <c r="D212" s="3"/>
      <c r="E212" s="3"/>
      <c r="F212" s="3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8.75" customHeight="1">
      <c r="A213" s="1"/>
      <c r="B213" s="45"/>
      <c r="C213" s="45"/>
      <c r="D213" s="3"/>
      <c r="E213" s="3"/>
      <c r="F213" s="3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8.75" customHeight="1">
      <c r="A214" s="1"/>
      <c r="B214" s="45"/>
      <c r="C214" s="45"/>
      <c r="D214" s="3"/>
      <c r="E214" s="3"/>
      <c r="F214" s="3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8.75" customHeight="1">
      <c r="A215" s="1"/>
      <c r="B215" s="45"/>
      <c r="C215" s="45"/>
      <c r="D215" s="3"/>
      <c r="E215" s="3"/>
      <c r="F215" s="3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8.75" customHeight="1">
      <c r="A216" s="1"/>
      <c r="B216" s="45"/>
      <c r="C216" s="45"/>
      <c r="D216" s="3"/>
      <c r="E216" s="3"/>
      <c r="F216" s="3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8.75" customHeight="1">
      <c r="A217" s="1"/>
      <c r="B217" s="45"/>
      <c r="C217" s="45"/>
      <c r="D217" s="3"/>
      <c r="E217" s="3"/>
      <c r="F217" s="3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8.75" customHeight="1">
      <c r="A218" s="1"/>
      <c r="B218" s="45"/>
      <c r="C218" s="45"/>
      <c r="D218" s="3"/>
      <c r="E218" s="3"/>
      <c r="F218" s="3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8.75" customHeight="1">
      <c r="A219" s="1"/>
      <c r="B219" s="45"/>
      <c r="C219" s="45"/>
      <c r="D219" s="3"/>
      <c r="E219" s="3"/>
      <c r="F219" s="3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8.75" customHeight="1">
      <c r="A220" s="1"/>
      <c r="B220" s="45"/>
      <c r="C220" s="45"/>
      <c r="D220" s="3"/>
      <c r="E220" s="3"/>
      <c r="F220" s="3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8.75" customHeight="1">
      <c r="A221" s="1"/>
      <c r="B221" s="45"/>
      <c r="C221" s="45"/>
      <c r="D221" s="3"/>
      <c r="E221" s="3"/>
      <c r="F221" s="3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8.75" customHeight="1">
      <c r="A222" s="1"/>
      <c r="B222" s="45"/>
      <c r="C222" s="45"/>
      <c r="D222" s="3"/>
      <c r="E222" s="3"/>
      <c r="F222" s="3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8.75" customHeight="1">
      <c r="A223" s="1"/>
      <c r="B223" s="45"/>
      <c r="C223" s="45"/>
      <c r="D223" s="3"/>
      <c r="E223" s="3"/>
      <c r="F223" s="3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8.75" customHeight="1">
      <c r="A224" s="1"/>
      <c r="B224" s="45"/>
      <c r="C224" s="45"/>
      <c r="D224" s="3"/>
      <c r="E224" s="3"/>
      <c r="F224" s="3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8.75" customHeight="1">
      <c r="A225" s="1"/>
      <c r="B225" s="45"/>
      <c r="C225" s="45"/>
      <c r="D225" s="3"/>
      <c r="E225" s="3"/>
      <c r="F225" s="3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8.75" customHeight="1">
      <c r="A226" s="1"/>
      <c r="B226" s="45"/>
      <c r="C226" s="45"/>
      <c r="D226" s="3"/>
      <c r="E226" s="3"/>
      <c r="F226" s="3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8.75" customHeight="1">
      <c r="A227" s="1"/>
      <c r="B227" s="45"/>
      <c r="C227" s="45"/>
      <c r="D227" s="3"/>
      <c r="E227" s="3"/>
      <c r="F227" s="3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8.75" customHeight="1">
      <c r="A228" s="1"/>
      <c r="B228" s="45"/>
      <c r="C228" s="45"/>
      <c r="D228" s="3"/>
      <c r="E228" s="3"/>
      <c r="F228" s="3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8.75" customHeight="1">
      <c r="A229" s="1"/>
      <c r="B229" s="45"/>
      <c r="C229" s="45"/>
      <c r="D229" s="3"/>
      <c r="E229" s="3"/>
      <c r="F229" s="3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8.75" customHeight="1">
      <c r="A230" s="1"/>
      <c r="B230" s="45"/>
      <c r="C230" s="45"/>
      <c r="D230" s="3"/>
      <c r="E230" s="3"/>
      <c r="F230" s="3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8.75" customHeight="1">
      <c r="A231" s="1"/>
      <c r="B231" s="45"/>
      <c r="C231" s="45"/>
      <c r="D231" s="3"/>
      <c r="E231" s="3"/>
      <c r="F231" s="3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8.75" customHeight="1">
      <c r="A232" s="1"/>
      <c r="B232" s="45"/>
      <c r="C232" s="45"/>
      <c r="D232" s="3"/>
      <c r="E232" s="3"/>
      <c r="F232" s="3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8.75" customHeight="1">
      <c r="A233" s="1"/>
      <c r="B233" s="45"/>
      <c r="C233" s="45"/>
      <c r="D233" s="3"/>
      <c r="E233" s="3"/>
      <c r="F233" s="3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8.75" customHeight="1">
      <c r="A234" s="1"/>
      <c r="B234" s="45"/>
      <c r="C234" s="45"/>
      <c r="D234" s="3"/>
      <c r="E234" s="3"/>
      <c r="F234" s="3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8.75" customHeight="1">
      <c r="A235" s="1"/>
      <c r="B235" s="45"/>
      <c r="C235" s="45"/>
      <c r="D235" s="3"/>
      <c r="E235" s="3"/>
      <c r="F235" s="3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8.75" customHeight="1">
      <c r="A236" s="1"/>
      <c r="B236" s="45"/>
      <c r="C236" s="45"/>
      <c r="D236" s="3"/>
      <c r="E236" s="3"/>
      <c r="F236" s="3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8.75" customHeight="1">
      <c r="A237" s="1"/>
      <c r="B237" s="45"/>
      <c r="C237" s="45"/>
      <c r="D237" s="3"/>
      <c r="E237" s="3"/>
      <c r="F237" s="3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8.75" customHeight="1">
      <c r="A238" s="1"/>
      <c r="B238" s="45"/>
      <c r="C238" s="45"/>
      <c r="D238" s="3"/>
      <c r="E238" s="3"/>
      <c r="F238" s="3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8.75" customHeight="1">
      <c r="A239" s="1"/>
      <c r="B239" s="45"/>
      <c r="C239" s="45"/>
      <c r="D239" s="3"/>
      <c r="E239" s="3"/>
      <c r="F239" s="3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8.75" customHeight="1">
      <c r="A240" s="1"/>
      <c r="B240" s="45"/>
      <c r="C240" s="45"/>
      <c r="D240" s="3"/>
      <c r="E240" s="3"/>
      <c r="F240" s="3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8.75" customHeight="1">
      <c r="A241" s="1"/>
      <c r="B241" s="45"/>
      <c r="C241" s="45"/>
      <c r="D241" s="3"/>
      <c r="E241" s="3"/>
      <c r="F241" s="3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8.75" customHeight="1">
      <c r="A242" s="1"/>
      <c r="B242" s="45"/>
      <c r="C242" s="45"/>
      <c r="D242" s="3"/>
      <c r="E242" s="3"/>
      <c r="F242" s="3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8.75" customHeight="1">
      <c r="A243" s="1"/>
      <c r="B243" s="45"/>
      <c r="C243" s="45"/>
      <c r="D243" s="3"/>
      <c r="E243" s="3"/>
      <c r="F243" s="3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8.75" customHeight="1">
      <c r="A244" s="1"/>
      <c r="B244" s="45"/>
      <c r="C244" s="45"/>
      <c r="D244" s="3"/>
      <c r="E244" s="3"/>
      <c r="F244" s="3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8.75" customHeight="1">
      <c r="A245" s="1"/>
      <c r="B245" s="45"/>
      <c r="C245" s="45"/>
      <c r="D245" s="3"/>
      <c r="E245" s="3"/>
      <c r="F245" s="3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8.75" customHeight="1">
      <c r="A246" s="1"/>
      <c r="B246" s="45"/>
      <c r="C246" s="45"/>
      <c r="D246" s="3"/>
      <c r="E246" s="3"/>
      <c r="F246" s="3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8.75" customHeight="1">
      <c r="A247" s="1"/>
      <c r="B247" s="45"/>
      <c r="C247" s="45"/>
      <c r="D247" s="3"/>
      <c r="E247" s="3"/>
      <c r="F247" s="3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8.75" customHeight="1">
      <c r="A248" s="1"/>
      <c r="B248" s="45"/>
      <c r="C248" s="45"/>
      <c r="D248" s="3"/>
      <c r="E248" s="3"/>
      <c r="F248" s="3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8.75" customHeight="1">
      <c r="A249" s="1"/>
      <c r="B249" s="45"/>
      <c r="C249" s="45"/>
      <c r="D249" s="3"/>
      <c r="E249" s="3"/>
      <c r="F249" s="3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8.75" customHeight="1">
      <c r="A250" s="1"/>
      <c r="B250" s="45"/>
      <c r="C250" s="45"/>
      <c r="D250" s="3"/>
      <c r="E250" s="3"/>
      <c r="F250" s="3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8.75" customHeight="1">
      <c r="A251" s="1"/>
      <c r="B251" s="45"/>
      <c r="C251" s="45"/>
      <c r="D251" s="3"/>
      <c r="E251" s="3"/>
      <c r="F251" s="3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8.75" customHeight="1">
      <c r="A252" s="1"/>
      <c r="B252" s="45"/>
      <c r="C252" s="45"/>
      <c r="D252" s="3"/>
      <c r="E252" s="3"/>
      <c r="F252" s="3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8.75" customHeight="1">
      <c r="A253" s="1"/>
      <c r="B253" s="45"/>
      <c r="C253" s="45"/>
      <c r="D253" s="3"/>
      <c r="E253" s="3"/>
      <c r="F253" s="3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8.75" customHeight="1">
      <c r="A254" s="1"/>
      <c r="B254" s="45"/>
      <c r="C254" s="45"/>
      <c r="D254" s="3"/>
      <c r="E254" s="3"/>
      <c r="F254" s="3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8.75" customHeight="1">
      <c r="A255" s="1"/>
      <c r="B255" s="45"/>
      <c r="C255" s="45"/>
      <c r="D255" s="3"/>
      <c r="E255" s="3"/>
      <c r="F255" s="3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8.75" customHeight="1">
      <c r="A256" s="1"/>
      <c r="B256" s="45"/>
      <c r="C256" s="45"/>
      <c r="D256" s="3"/>
      <c r="E256" s="3"/>
      <c r="F256" s="3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8.75" customHeight="1">
      <c r="A257" s="1"/>
      <c r="B257" s="45"/>
      <c r="C257" s="45"/>
      <c r="D257" s="3"/>
      <c r="E257" s="3"/>
      <c r="F257" s="3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8.75" customHeight="1">
      <c r="A258" s="1"/>
      <c r="B258" s="45"/>
      <c r="C258" s="45"/>
      <c r="D258" s="3"/>
      <c r="E258" s="3"/>
      <c r="F258" s="3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8.75" customHeight="1">
      <c r="A259" s="1"/>
      <c r="B259" s="45"/>
      <c r="C259" s="45"/>
      <c r="D259" s="3"/>
      <c r="E259" s="3"/>
      <c r="F259" s="3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8.75" customHeight="1">
      <c r="A260" s="1"/>
      <c r="B260" s="45"/>
      <c r="C260" s="45"/>
      <c r="D260" s="3"/>
      <c r="E260" s="3"/>
      <c r="F260" s="3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8.75" customHeight="1">
      <c r="A261" s="1"/>
      <c r="B261" s="45"/>
      <c r="C261" s="45"/>
      <c r="D261" s="3"/>
      <c r="E261" s="3"/>
      <c r="F261" s="3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8.75" customHeight="1">
      <c r="A262" s="1"/>
      <c r="B262" s="45"/>
      <c r="C262" s="45"/>
      <c r="D262" s="3"/>
      <c r="E262" s="3"/>
      <c r="F262" s="3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8.75" customHeight="1">
      <c r="A263" s="1"/>
      <c r="B263" s="45"/>
      <c r="C263" s="45"/>
      <c r="D263" s="3"/>
      <c r="E263" s="3"/>
      <c r="F263" s="3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8.75" customHeight="1">
      <c r="A264" s="1"/>
      <c r="B264" s="45"/>
      <c r="C264" s="45"/>
      <c r="D264" s="3"/>
      <c r="E264" s="3"/>
      <c r="F264" s="3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8.75" customHeight="1">
      <c r="A265" s="1"/>
      <c r="B265" s="45"/>
      <c r="C265" s="45"/>
      <c r="D265" s="3"/>
      <c r="E265" s="3"/>
      <c r="F265" s="3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8.75" customHeight="1">
      <c r="A266" s="1"/>
      <c r="B266" s="45"/>
      <c r="C266" s="45"/>
      <c r="D266" s="3"/>
      <c r="E266" s="3"/>
      <c r="F266" s="3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8.75" customHeight="1">
      <c r="A267" s="1"/>
      <c r="B267" s="45"/>
      <c r="C267" s="45"/>
      <c r="D267" s="3"/>
      <c r="E267" s="3"/>
      <c r="F267" s="3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8:F8"/>
    <mergeCell ref="C9:H10"/>
    <mergeCell ref="C61:F6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48.29"/>
    <col customWidth="1" min="3" max="3" width="17.43"/>
    <col customWidth="1" min="4" max="5" width="14.0"/>
    <col customWidth="1" min="6" max="6" width="15.29"/>
    <col customWidth="1" min="7" max="14" width="13.71"/>
    <col customWidth="1" min="15" max="15" width="2.14"/>
    <col customWidth="1" min="16" max="18" width="13.71"/>
    <col customWidth="1" min="19" max="19" width="19.43"/>
    <col customWidth="1" min="20" max="28" width="8.0"/>
  </cols>
  <sheetData>
    <row r="1" ht="18.75" customHeight="1">
      <c r="A1" s="1"/>
      <c r="B1" s="2" t="s">
        <v>60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47"/>
      <c r="R1" s="47"/>
      <c r="S1" s="48" t="s">
        <v>61</v>
      </c>
      <c r="T1" s="46"/>
      <c r="U1" s="46"/>
      <c r="V1" s="46"/>
      <c r="W1" s="46"/>
      <c r="X1" s="46"/>
      <c r="Y1" s="46"/>
      <c r="Z1" s="46"/>
      <c r="AA1" s="46"/>
      <c r="AB1" s="46"/>
    </row>
    <row r="2" ht="19.5" customHeight="1">
      <c r="A2" s="1"/>
      <c r="B2" s="2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7"/>
      <c r="R2" s="47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ht="15.75" customHeight="1">
      <c r="A3" s="1"/>
      <c r="B3" s="49"/>
      <c r="C3" s="50"/>
      <c r="D3" s="51" t="s">
        <v>62</v>
      </c>
      <c r="E3" s="51" t="s">
        <v>63</v>
      </c>
      <c r="F3" s="52" t="s">
        <v>64</v>
      </c>
      <c r="G3" s="53" t="s">
        <v>65</v>
      </c>
      <c r="H3" s="54"/>
      <c r="I3" s="55" t="s">
        <v>66</v>
      </c>
      <c r="J3" s="56"/>
      <c r="K3" s="53" t="s">
        <v>67</v>
      </c>
      <c r="L3" s="54"/>
      <c r="M3" s="55" t="s">
        <v>68</v>
      </c>
      <c r="N3" s="54"/>
      <c r="O3" s="57"/>
      <c r="P3" s="58" t="s">
        <v>69</v>
      </c>
      <c r="Q3" s="59" t="s">
        <v>70</v>
      </c>
      <c r="R3" s="60" t="s">
        <v>70</v>
      </c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ht="15.75" customHeight="1">
      <c r="A4" s="1"/>
      <c r="B4" s="61"/>
      <c r="C4" s="62" t="s">
        <v>71</v>
      </c>
      <c r="D4" s="63" t="s">
        <v>72</v>
      </c>
      <c r="E4" s="64" t="s">
        <v>73</v>
      </c>
      <c r="F4" s="65" t="s">
        <v>74</v>
      </c>
      <c r="G4" s="66" t="s">
        <v>75</v>
      </c>
      <c r="H4" s="67" t="s">
        <v>76</v>
      </c>
      <c r="I4" s="63" t="s">
        <v>75</v>
      </c>
      <c r="J4" s="63" t="s">
        <v>76</v>
      </c>
      <c r="K4" s="66" t="s">
        <v>75</v>
      </c>
      <c r="L4" s="67" t="s">
        <v>76</v>
      </c>
      <c r="M4" s="63" t="s">
        <v>75</v>
      </c>
      <c r="N4" s="67" t="s">
        <v>76</v>
      </c>
      <c r="O4" s="57"/>
      <c r="P4" s="68" t="s">
        <v>74</v>
      </c>
      <c r="Q4" s="69" t="s">
        <v>77</v>
      </c>
      <c r="R4" s="70" t="s">
        <v>78</v>
      </c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ht="16.5" customHeight="1">
      <c r="A5" s="1"/>
      <c r="B5" s="71" t="s">
        <v>79</v>
      </c>
      <c r="C5" s="72"/>
      <c r="D5" s="72"/>
      <c r="E5" s="72"/>
      <c r="F5" s="73"/>
      <c r="G5" s="74" t="s">
        <v>80</v>
      </c>
      <c r="H5" s="75"/>
      <c r="I5" s="76" t="s">
        <v>80</v>
      </c>
      <c r="J5" s="77"/>
      <c r="K5" s="74" t="s">
        <v>80</v>
      </c>
      <c r="L5" s="75"/>
      <c r="M5" s="76" t="s">
        <v>80</v>
      </c>
      <c r="N5" s="75"/>
      <c r="O5" s="1"/>
      <c r="P5" s="78"/>
      <c r="Q5" s="79"/>
      <c r="R5" s="80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ht="31.5" customHeight="1">
      <c r="A6" s="1"/>
      <c r="B6" s="81" t="s">
        <v>81</v>
      </c>
      <c r="C6" s="82" t="s">
        <v>82</v>
      </c>
      <c r="D6" s="83">
        <v>0.65</v>
      </c>
      <c r="E6" s="84"/>
      <c r="F6" s="85"/>
      <c r="G6" s="86"/>
      <c r="H6" s="85"/>
      <c r="I6" s="87"/>
      <c r="J6" s="88"/>
      <c r="K6" s="86"/>
      <c r="L6" s="85"/>
      <c r="M6" s="87"/>
      <c r="N6" s="85"/>
      <c r="O6" s="89"/>
      <c r="P6" s="90"/>
      <c r="Q6" s="47"/>
      <c r="R6" s="91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ht="15.75" customHeight="1">
      <c r="A7" s="1"/>
      <c r="B7" s="92" t="str">
        <f>'DATA SET UP SHEET'!C12</f>
        <v>Apex</v>
      </c>
      <c r="C7" s="93">
        <f>'DATA SET UP SHEET'!E12</f>
        <v>8</v>
      </c>
      <c r="D7" s="94">
        <f t="shared" ref="D7:D28" si="1">ROUND(C7*$D$6,0)</f>
        <v>5</v>
      </c>
      <c r="E7" s="95">
        <f>'DATA SET UP SHEET'!F12</f>
        <v>1</v>
      </c>
      <c r="F7" s="96">
        <f>'DATA SET UP SHEET'!G12</f>
        <v>1412.5</v>
      </c>
      <c r="G7" s="97">
        <v>2.0</v>
      </c>
      <c r="H7" s="98">
        <v>1950.0</v>
      </c>
      <c r="I7" s="99">
        <v>6.0</v>
      </c>
      <c r="J7" s="100">
        <v>1975.0</v>
      </c>
      <c r="K7" s="97">
        <v>10.0</v>
      </c>
      <c r="L7" s="98">
        <v>1999.0</v>
      </c>
      <c r="M7" s="99">
        <v>4.0</v>
      </c>
      <c r="N7" s="98">
        <v>2025.0</v>
      </c>
      <c r="O7" s="1"/>
      <c r="P7" s="101">
        <f t="shared" ref="P7:P28" si="2">IF(D7=0,0,((G7*H7)+(I7*J7)+(K7*L7)+(M7*N7))/D7)</f>
        <v>8768</v>
      </c>
      <c r="Q7" s="102">
        <f t="shared" ref="Q7:Q29" si="3">P7-F7</f>
        <v>7355.5</v>
      </c>
      <c r="R7" s="103">
        <f t="shared" ref="R7:R29" si="4">Q7/F7</f>
        <v>5.207433628</v>
      </c>
      <c r="S7" s="104">
        <f t="shared" ref="S7:S28" si="5">D7-G7-I7-K7-M7</f>
        <v>-17</v>
      </c>
      <c r="T7" s="46"/>
      <c r="U7" s="46"/>
      <c r="V7" s="46"/>
      <c r="W7" s="46"/>
      <c r="X7" s="46"/>
      <c r="Y7" s="46"/>
      <c r="Z7" s="46"/>
      <c r="AA7" s="46"/>
      <c r="AB7" s="46"/>
    </row>
    <row r="8" ht="15.75" customHeight="1">
      <c r="A8" s="1"/>
      <c r="B8" s="92" t="str">
        <f>'DATA SET UP SHEET'!C13</f>
        <v>Paramount </v>
      </c>
      <c r="C8" s="93">
        <f>'DATA SET UP SHEET'!E13</f>
        <v>12</v>
      </c>
      <c r="D8" s="94">
        <f t="shared" si="1"/>
        <v>8</v>
      </c>
      <c r="E8" s="95">
        <f>'DATA SET UP SHEET'!F13</f>
        <v>0.667</v>
      </c>
      <c r="F8" s="96">
        <f>'DATA SET UP SHEET'!G13</f>
        <v>1337.5</v>
      </c>
      <c r="G8" s="97">
        <v>10.0</v>
      </c>
      <c r="H8" s="98">
        <v>1310.0</v>
      </c>
      <c r="I8" s="99">
        <v>20.0</v>
      </c>
      <c r="J8" s="100">
        <v>1329.0</v>
      </c>
      <c r="K8" s="97">
        <v>20.0</v>
      </c>
      <c r="L8" s="98">
        <v>1349.0</v>
      </c>
      <c r="M8" s="99">
        <v>25.0</v>
      </c>
      <c r="N8" s="98">
        <v>1369.0</v>
      </c>
      <c r="O8" s="1"/>
      <c r="P8" s="101">
        <f t="shared" si="2"/>
        <v>12610.625</v>
      </c>
      <c r="Q8" s="102">
        <f t="shared" si="3"/>
        <v>11273.125</v>
      </c>
      <c r="R8" s="103">
        <f t="shared" si="4"/>
        <v>8.428504673</v>
      </c>
      <c r="S8" s="104">
        <f t="shared" si="5"/>
        <v>-67</v>
      </c>
      <c r="T8" s="46"/>
      <c r="U8" s="46"/>
      <c r="V8" s="46"/>
      <c r="W8" s="46"/>
      <c r="X8" s="46"/>
      <c r="Y8" s="46"/>
      <c r="Z8" s="46"/>
      <c r="AA8" s="46"/>
      <c r="AB8" s="46"/>
    </row>
    <row r="9" ht="15.75" customHeight="1">
      <c r="A9" s="1"/>
      <c r="B9" s="92" t="str">
        <f>'DATA SET UP SHEET'!C14</f>
        <v>Newark </v>
      </c>
      <c r="C9" s="93">
        <f>'DATA SET UP SHEET'!E14</f>
        <v>16</v>
      </c>
      <c r="D9" s="94">
        <f t="shared" si="1"/>
        <v>10</v>
      </c>
      <c r="E9" s="95">
        <f>'DATA SET UP SHEET'!F14</f>
        <v>0.625</v>
      </c>
      <c r="F9" s="96">
        <f>'DATA SET UP SHEET'!G14</f>
        <v>1333</v>
      </c>
      <c r="G9" s="97">
        <v>6.0</v>
      </c>
      <c r="H9" s="98">
        <v>1249.0</v>
      </c>
      <c r="I9" s="99">
        <v>6.0</v>
      </c>
      <c r="J9" s="100">
        <v>1429.0</v>
      </c>
      <c r="K9" s="97">
        <v>5.0</v>
      </c>
      <c r="L9" s="98">
        <v>1455.0</v>
      </c>
      <c r="M9" s="99"/>
      <c r="N9" s="98"/>
      <c r="O9" s="1"/>
      <c r="P9" s="101">
        <f t="shared" si="2"/>
        <v>2334.3</v>
      </c>
      <c r="Q9" s="102">
        <f t="shared" si="3"/>
        <v>1001.3</v>
      </c>
      <c r="R9" s="103">
        <f t="shared" si="4"/>
        <v>0.7511627907</v>
      </c>
      <c r="S9" s="104">
        <f t="shared" si="5"/>
        <v>-7</v>
      </c>
      <c r="T9" s="46"/>
      <c r="U9" s="46"/>
      <c r="V9" s="46"/>
      <c r="W9" s="46"/>
      <c r="X9" s="46"/>
      <c r="Y9" s="46"/>
      <c r="Z9" s="46"/>
      <c r="AA9" s="46"/>
      <c r="AB9" s="46"/>
    </row>
    <row r="10" ht="15.75" customHeight="1">
      <c r="A10" s="1"/>
      <c r="B10" s="92" t="str">
        <f>'DATA SET UP SHEET'!C15</f>
        <v>The Main </v>
      </c>
      <c r="C10" s="93">
        <f>'DATA SET UP SHEET'!E15</f>
        <v>16</v>
      </c>
      <c r="D10" s="94">
        <f t="shared" si="1"/>
        <v>10</v>
      </c>
      <c r="E10" s="95">
        <f>'DATA SET UP SHEET'!F15</f>
        <v>0.375</v>
      </c>
      <c r="F10" s="96">
        <f>'DATA SET UP SHEET'!G15</f>
        <v>1360</v>
      </c>
      <c r="G10" s="97">
        <v>1.0</v>
      </c>
      <c r="H10" s="98">
        <v>1348.0</v>
      </c>
      <c r="I10" s="99"/>
      <c r="J10" s="100"/>
      <c r="K10" s="97"/>
      <c r="L10" s="98"/>
      <c r="M10" s="99"/>
      <c r="N10" s="98"/>
      <c r="O10" s="1"/>
      <c r="P10" s="101">
        <f t="shared" si="2"/>
        <v>134.8</v>
      </c>
      <c r="Q10" s="102">
        <f t="shared" si="3"/>
        <v>-1225.2</v>
      </c>
      <c r="R10" s="103">
        <f t="shared" si="4"/>
        <v>-0.9008823529</v>
      </c>
      <c r="S10" s="104">
        <f t="shared" si="5"/>
        <v>9</v>
      </c>
      <c r="T10" s="46"/>
      <c r="U10" s="46"/>
      <c r="V10" s="46"/>
      <c r="W10" s="46"/>
      <c r="X10" s="46"/>
      <c r="Y10" s="46"/>
      <c r="Z10" s="46"/>
      <c r="AA10" s="46"/>
      <c r="AB10" s="46"/>
    </row>
    <row r="11" ht="15.75" customHeight="1">
      <c r="A11" s="1"/>
      <c r="B11" s="92" t="str">
        <f>'DATA SET UP SHEET'!C16</f>
        <v>Meridian </v>
      </c>
      <c r="C11" s="93">
        <f>'DATA SET UP SHEET'!E16</f>
        <v>16</v>
      </c>
      <c r="D11" s="94">
        <f t="shared" si="1"/>
        <v>10</v>
      </c>
      <c r="E11" s="95">
        <f>'DATA SET UP SHEET'!F16</f>
        <v>0.5</v>
      </c>
      <c r="F11" s="96">
        <f>'DATA SET UP SHEET'!G16</f>
        <v>1365</v>
      </c>
      <c r="G11" s="97">
        <v>1.0</v>
      </c>
      <c r="H11" s="98">
        <v>1458.0</v>
      </c>
      <c r="I11" s="99"/>
      <c r="J11" s="100"/>
      <c r="K11" s="97"/>
      <c r="L11" s="98"/>
      <c r="M11" s="99"/>
      <c r="N11" s="98"/>
      <c r="O11" s="1"/>
      <c r="P11" s="101">
        <f t="shared" si="2"/>
        <v>145.8</v>
      </c>
      <c r="Q11" s="102">
        <f t="shared" si="3"/>
        <v>-1219.2</v>
      </c>
      <c r="R11" s="103">
        <f t="shared" si="4"/>
        <v>-0.8931868132</v>
      </c>
      <c r="S11" s="104">
        <f t="shared" si="5"/>
        <v>9</v>
      </c>
      <c r="T11" s="46"/>
      <c r="U11" s="46"/>
      <c r="V11" s="46"/>
      <c r="W11" s="46"/>
      <c r="X11" s="46"/>
      <c r="Y11" s="46"/>
      <c r="Z11" s="46"/>
      <c r="AA11" s="46"/>
      <c r="AB11" s="46"/>
    </row>
    <row r="12" ht="15.75" customHeight="1">
      <c r="A12" s="1"/>
      <c r="B12" s="92" t="str">
        <f>'DATA SET UP SHEET'!C17</f>
        <v>Vertex (Single) </v>
      </c>
      <c r="C12" s="93">
        <f>'DATA SET UP SHEET'!E17</f>
        <v>4</v>
      </c>
      <c r="D12" s="94">
        <f t="shared" si="1"/>
        <v>3</v>
      </c>
      <c r="E12" s="95">
        <f>'DATA SET UP SHEET'!F17</f>
        <v>1</v>
      </c>
      <c r="F12" s="96">
        <f>'DATA SET UP SHEET'!G17</f>
        <v>1388</v>
      </c>
      <c r="G12" s="97">
        <v>4.0</v>
      </c>
      <c r="H12" s="98">
        <v>1499.0</v>
      </c>
      <c r="I12" s="99">
        <v>4.0</v>
      </c>
      <c r="J12" s="100">
        <v>1531.0</v>
      </c>
      <c r="K12" s="97">
        <v>4.0</v>
      </c>
      <c r="L12" s="98">
        <v>1558.0</v>
      </c>
      <c r="M12" s="99">
        <v>4.0</v>
      </c>
      <c r="N12" s="98">
        <v>1640.0</v>
      </c>
      <c r="O12" s="1"/>
      <c r="P12" s="101">
        <f t="shared" si="2"/>
        <v>8304</v>
      </c>
      <c r="Q12" s="102">
        <f t="shared" si="3"/>
        <v>6916</v>
      </c>
      <c r="R12" s="103">
        <f t="shared" si="4"/>
        <v>4.982708934</v>
      </c>
      <c r="S12" s="104">
        <f t="shared" si="5"/>
        <v>-13</v>
      </c>
      <c r="T12" s="46"/>
      <c r="U12" s="46"/>
      <c r="V12" s="46"/>
      <c r="W12" s="46"/>
      <c r="X12" s="46"/>
      <c r="Y12" s="46"/>
      <c r="Z12" s="46"/>
      <c r="AA12" s="46"/>
      <c r="AB12" s="46"/>
    </row>
    <row r="13" ht="15.75" customHeight="1">
      <c r="A13" s="1"/>
      <c r="B13" s="92" t="str">
        <f>'DATA SET UP SHEET'!C18</f>
        <v>Vertex (Double) </v>
      </c>
      <c r="C13" s="93">
        <f>'DATA SET UP SHEET'!E18</f>
        <v>8</v>
      </c>
      <c r="D13" s="94">
        <f t="shared" si="1"/>
        <v>5</v>
      </c>
      <c r="E13" s="95">
        <f>'DATA SET UP SHEET'!F18</f>
        <v>0</v>
      </c>
      <c r="F13" s="96">
        <f>'DATA SET UP SHEET'!G18</f>
        <v>1388</v>
      </c>
      <c r="G13" s="97">
        <v>1.0</v>
      </c>
      <c r="H13" s="98">
        <v>1528.0</v>
      </c>
      <c r="I13" s="99"/>
      <c r="J13" s="100"/>
      <c r="K13" s="97"/>
      <c r="L13" s="98"/>
      <c r="M13" s="99"/>
      <c r="N13" s="98"/>
      <c r="O13" s="1"/>
      <c r="P13" s="101">
        <f t="shared" si="2"/>
        <v>305.6</v>
      </c>
      <c r="Q13" s="102">
        <f t="shared" si="3"/>
        <v>-1082.4</v>
      </c>
      <c r="R13" s="103">
        <f t="shared" si="4"/>
        <v>-0.7798270893</v>
      </c>
      <c r="S13" s="104">
        <f t="shared" si="5"/>
        <v>4</v>
      </c>
      <c r="T13" s="46"/>
      <c r="U13" s="46"/>
      <c r="V13" s="46"/>
      <c r="W13" s="46"/>
      <c r="X13" s="46"/>
      <c r="Y13" s="46"/>
      <c r="Z13" s="46"/>
      <c r="AA13" s="46"/>
      <c r="AB13" s="46"/>
    </row>
    <row r="14" ht="15.75" customHeight="1">
      <c r="A14" s="1"/>
      <c r="B14" s="92" t="str">
        <f>'DATA SET UP SHEET'!C19</f>
        <v>Peak  (Single)</v>
      </c>
      <c r="C14" s="93">
        <f>'DATA SET UP SHEET'!E19</f>
        <v>4</v>
      </c>
      <c r="D14" s="94">
        <f t="shared" si="1"/>
        <v>3</v>
      </c>
      <c r="E14" s="95">
        <f>'DATA SET UP SHEET'!F19</f>
        <v>0.75</v>
      </c>
      <c r="F14" s="96">
        <f>'DATA SET UP SHEET'!G19</f>
        <v>1396</v>
      </c>
      <c r="G14" s="97">
        <v>6.0</v>
      </c>
      <c r="H14" s="98">
        <v>1208.0</v>
      </c>
      <c r="I14" s="99">
        <v>6.0</v>
      </c>
      <c r="J14" s="100">
        <v>1230.0</v>
      </c>
      <c r="K14" s="97">
        <v>6.0</v>
      </c>
      <c r="L14" s="98">
        <v>1252.0</v>
      </c>
      <c r="M14" s="99">
        <v>7.0</v>
      </c>
      <c r="N14" s="98">
        <v>1317.0</v>
      </c>
      <c r="O14" s="1"/>
      <c r="P14" s="101">
        <f t="shared" si="2"/>
        <v>10453</v>
      </c>
      <c r="Q14" s="102">
        <f t="shared" si="3"/>
        <v>9057</v>
      </c>
      <c r="R14" s="103">
        <f t="shared" si="4"/>
        <v>6.48782235</v>
      </c>
      <c r="S14" s="104">
        <f t="shared" si="5"/>
        <v>-22</v>
      </c>
      <c r="T14" s="46"/>
      <c r="U14" s="46"/>
      <c r="V14" s="46"/>
      <c r="W14" s="46"/>
      <c r="X14" s="46"/>
      <c r="Y14" s="46"/>
      <c r="Z14" s="46"/>
      <c r="AA14" s="46"/>
      <c r="AB14" s="46"/>
    </row>
    <row r="15" ht="15.75" customHeight="1">
      <c r="A15" s="1"/>
      <c r="B15" s="92" t="str">
        <f>'DATA SET UP SHEET'!C20</f>
        <v>Peak (Double) </v>
      </c>
      <c r="C15" s="93">
        <f>'DATA SET UP SHEET'!E20</f>
        <v>8</v>
      </c>
      <c r="D15" s="94">
        <f t="shared" si="1"/>
        <v>5</v>
      </c>
      <c r="E15" s="95">
        <f>'DATA SET UP SHEET'!F20</f>
        <v>0.25</v>
      </c>
      <c r="F15" s="96">
        <f>'DATA SET UP SHEET'!G20</f>
        <v>1396</v>
      </c>
      <c r="G15" s="97">
        <v>6.0</v>
      </c>
      <c r="H15" s="98">
        <v>1249.0</v>
      </c>
      <c r="I15" s="99">
        <v>6.0</v>
      </c>
      <c r="J15" s="100">
        <v>1272.0</v>
      </c>
      <c r="K15" s="97">
        <v>9.0</v>
      </c>
      <c r="L15" s="98">
        <v>1294.0</v>
      </c>
      <c r="M15" s="99"/>
      <c r="N15" s="98"/>
      <c r="O15" s="1"/>
      <c r="P15" s="101">
        <f t="shared" si="2"/>
        <v>5354.4</v>
      </c>
      <c r="Q15" s="102">
        <f t="shared" si="3"/>
        <v>3958.4</v>
      </c>
      <c r="R15" s="103">
        <f t="shared" si="4"/>
        <v>2.835530086</v>
      </c>
      <c r="S15" s="104">
        <f t="shared" si="5"/>
        <v>-16</v>
      </c>
      <c r="T15" s="46"/>
      <c r="U15" s="46"/>
      <c r="V15" s="46"/>
      <c r="W15" s="46"/>
      <c r="X15" s="46"/>
      <c r="Y15" s="46"/>
      <c r="Z15" s="46"/>
      <c r="AA15" s="46"/>
      <c r="AB15" s="46"/>
    </row>
    <row r="16" ht="15.75" customHeight="1">
      <c r="A16" s="1"/>
      <c r="B16" s="92" t="str">
        <f>'DATA SET UP SHEET'!C21</f>
        <v>Summit </v>
      </c>
      <c r="C16" s="93">
        <f>'DATA SET UP SHEET'!E21</f>
        <v>8</v>
      </c>
      <c r="D16" s="94">
        <f t="shared" si="1"/>
        <v>5</v>
      </c>
      <c r="E16" s="95">
        <f>'DATA SET UP SHEET'!F21</f>
        <v>0.125</v>
      </c>
      <c r="F16" s="96">
        <f>'DATA SET UP SHEET'!G21</f>
        <v>1380</v>
      </c>
      <c r="G16" s="97">
        <v>10.0</v>
      </c>
      <c r="H16" s="98">
        <v>1110.0</v>
      </c>
      <c r="I16" s="99">
        <v>10.0</v>
      </c>
      <c r="J16" s="100">
        <v>1131.0</v>
      </c>
      <c r="K16" s="97">
        <v>14.0</v>
      </c>
      <c r="L16" s="98">
        <v>1151.0</v>
      </c>
      <c r="M16" s="99"/>
      <c r="N16" s="98"/>
      <c r="O16" s="1"/>
      <c r="P16" s="101">
        <f t="shared" si="2"/>
        <v>7704.8</v>
      </c>
      <c r="Q16" s="102">
        <f t="shared" si="3"/>
        <v>6324.8</v>
      </c>
      <c r="R16" s="103">
        <f t="shared" si="4"/>
        <v>4.583188406</v>
      </c>
      <c r="S16" s="104">
        <f t="shared" si="5"/>
        <v>-29</v>
      </c>
      <c r="T16" s="46"/>
      <c r="U16" s="46"/>
      <c r="V16" s="46"/>
      <c r="W16" s="46"/>
      <c r="X16" s="46"/>
      <c r="Y16" s="46"/>
      <c r="Z16" s="46"/>
      <c r="AA16" s="46"/>
      <c r="AB16" s="46"/>
    </row>
    <row r="17" ht="15.75" customHeight="1">
      <c r="A17" s="1"/>
      <c r="B17" s="92" t="str">
        <f>'DATA SET UP SHEET'!C22</f>
        <v>Crest </v>
      </c>
      <c r="C17" s="93">
        <f>'DATA SET UP SHEET'!E22</f>
        <v>4</v>
      </c>
      <c r="D17" s="94">
        <f t="shared" si="1"/>
        <v>3</v>
      </c>
      <c r="E17" s="95">
        <f>'DATA SET UP SHEET'!F22</f>
        <v>0</v>
      </c>
      <c r="F17" s="96">
        <f>'DATA SET UP SHEET'!G22</f>
        <v>1385</v>
      </c>
      <c r="G17" s="97">
        <v>10.0</v>
      </c>
      <c r="H17" s="98">
        <v>1134.0</v>
      </c>
      <c r="I17" s="99">
        <v>10.0</v>
      </c>
      <c r="J17" s="100">
        <v>1154.0</v>
      </c>
      <c r="K17" s="97">
        <v>14.0</v>
      </c>
      <c r="L17" s="98">
        <v>1175.0</v>
      </c>
      <c r="M17" s="99"/>
      <c r="N17" s="98"/>
      <c r="O17" s="1"/>
      <c r="P17" s="101">
        <f t="shared" si="2"/>
        <v>13110</v>
      </c>
      <c r="Q17" s="102">
        <f t="shared" si="3"/>
        <v>11725</v>
      </c>
      <c r="R17" s="103">
        <f t="shared" si="4"/>
        <v>8.465703971</v>
      </c>
      <c r="S17" s="104">
        <f t="shared" si="5"/>
        <v>-31</v>
      </c>
      <c r="T17" s="46"/>
      <c r="U17" s="46"/>
      <c r="V17" s="46"/>
      <c r="W17" s="46"/>
      <c r="X17" s="46"/>
      <c r="Y17" s="46"/>
      <c r="Z17" s="46"/>
      <c r="AA17" s="46"/>
      <c r="AB17" s="46"/>
    </row>
    <row r="18" ht="15.75" customHeight="1">
      <c r="A18" s="1"/>
      <c r="B18" s="92" t="str">
        <f>'DATA SET UP SHEET'!C23</f>
        <v>Skyline</v>
      </c>
      <c r="C18" s="93">
        <f>'DATA SET UP SHEET'!E23</f>
        <v>4</v>
      </c>
      <c r="D18" s="94">
        <f t="shared" si="1"/>
        <v>3</v>
      </c>
      <c r="E18" s="95">
        <f>'DATA SET UP SHEET'!F23</f>
        <v>1</v>
      </c>
      <c r="F18" s="96">
        <f>'DATA SET UP SHEET'!G23</f>
        <v>1100</v>
      </c>
      <c r="G18" s="97">
        <v>4.0</v>
      </c>
      <c r="H18" s="98">
        <v>1321.0</v>
      </c>
      <c r="I18" s="99">
        <v>4.0</v>
      </c>
      <c r="J18" s="100">
        <v>1345.0</v>
      </c>
      <c r="K18" s="97">
        <v>4.0</v>
      </c>
      <c r="L18" s="98">
        <v>1369.0</v>
      </c>
      <c r="M18" s="99">
        <v>4.0</v>
      </c>
      <c r="N18" s="98">
        <v>1441.0</v>
      </c>
      <c r="O18" s="1"/>
      <c r="P18" s="101">
        <f t="shared" si="2"/>
        <v>7301.333333</v>
      </c>
      <c r="Q18" s="102">
        <f t="shared" si="3"/>
        <v>6201.333333</v>
      </c>
      <c r="R18" s="103">
        <f t="shared" si="4"/>
        <v>5.637575758</v>
      </c>
      <c r="S18" s="104">
        <f t="shared" si="5"/>
        <v>-13</v>
      </c>
      <c r="T18" s="46"/>
      <c r="U18" s="46"/>
      <c r="V18" s="46"/>
      <c r="W18" s="46"/>
      <c r="X18" s="46"/>
      <c r="Y18" s="46"/>
      <c r="Z18" s="46"/>
      <c r="AA18" s="46"/>
      <c r="AB18" s="46"/>
    </row>
    <row r="19" ht="15.75" customHeight="1">
      <c r="A19" s="1"/>
      <c r="B19" s="92" t="str">
        <f>'DATA SET UP SHEET'!C24</f>
        <v>Skyline (Room w/ Nook) </v>
      </c>
      <c r="C19" s="93">
        <f>'DATA SET UP SHEET'!E24</f>
        <v>1</v>
      </c>
      <c r="D19" s="94">
        <f t="shared" si="1"/>
        <v>1</v>
      </c>
      <c r="E19" s="95">
        <f>'DATA SET UP SHEET'!F24</f>
        <v>1</v>
      </c>
      <c r="F19" s="96">
        <f>'DATA SET UP SHEET'!G24</f>
        <v>1050</v>
      </c>
      <c r="G19" s="97">
        <v>4.0</v>
      </c>
      <c r="H19" s="98">
        <v>1330.0</v>
      </c>
      <c r="I19" s="99">
        <v>4.0</v>
      </c>
      <c r="J19" s="100">
        <v>1354.0</v>
      </c>
      <c r="K19" s="97">
        <v>4.0</v>
      </c>
      <c r="L19" s="98">
        <v>1378.0</v>
      </c>
      <c r="M19" s="99">
        <v>4.0</v>
      </c>
      <c r="N19" s="98">
        <v>1451.0</v>
      </c>
      <c r="O19" s="1"/>
      <c r="P19" s="101">
        <f t="shared" si="2"/>
        <v>22052</v>
      </c>
      <c r="Q19" s="102">
        <f t="shared" si="3"/>
        <v>21002</v>
      </c>
      <c r="R19" s="103">
        <f t="shared" si="4"/>
        <v>20.00190476</v>
      </c>
      <c r="S19" s="104">
        <f t="shared" si="5"/>
        <v>-15</v>
      </c>
      <c r="T19" s="46"/>
      <c r="U19" s="46"/>
      <c r="V19" s="46"/>
      <c r="W19" s="46"/>
      <c r="X19" s="46"/>
      <c r="Y19" s="46"/>
      <c r="Z19" s="46"/>
      <c r="AA19" s="46"/>
      <c r="AB19" s="46"/>
    </row>
    <row r="20" ht="15.75" customHeight="1">
      <c r="A20" s="1"/>
      <c r="B20" s="92" t="str">
        <f>'DATA SET UP SHEET'!C25</f>
        <v/>
      </c>
      <c r="C20" s="93" t="str">
        <f>'DATA SET UP SHEET'!E25</f>
        <v/>
      </c>
      <c r="D20" s="94">
        <f t="shared" si="1"/>
        <v>0</v>
      </c>
      <c r="E20" s="95" t="str">
        <f>'DATA SET UP SHEET'!F25</f>
        <v/>
      </c>
      <c r="F20" s="96" t="str">
        <f>'DATA SET UP SHEET'!G25</f>
        <v/>
      </c>
      <c r="G20" s="97">
        <v>4.0</v>
      </c>
      <c r="H20" s="98">
        <v>1335.0</v>
      </c>
      <c r="I20" s="99">
        <v>4.0</v>
      </c>
      <c r="J20" s="100">
        <v>1360.0</v>
      </c>
      <c r="K20" s="97">
        <v>4.0</v>
      </c>
      <c r="L20" s="98">
        <v>1384.0</v>
      </c>
      <c r="M20" s="99">
        <v>4.0</v>
      </c>
      <c r="N20" s="98">
        <v>1457.0</v>
      </c>
      <c r="O20" s="1"/>
      <c r="P20" s="101">
        <f t="shared" si="2"/>
        <v>0</v>
      </c>
      <c r="Q20" s="102">
        <f t="shared" si="3"/>
        <v>0</v>
      </c>
      <c r="R20" s="103" t="str">
        <f t="shared" si="4"/>
        <v>#DIV/0!</v>
      </c>
      <c r="S20" s="104">
        <f t="shared" si="5"/>
        <v>-16</v>
      </c>
      <c r="T20" s="46"/>
      <c r="U20" s="46"/>
      <c r="V20" s="46"/>
      <c r="W20" s="46"/>
      <c r="X20" s="46"/>
      <c r="Y20" s="46"/>
      <c r="Z20" s="46"/>
      <c r="AA20" s="46"/>
      <c r="AB20" s="46"/>
    </row>
    <row r="21" ht="15.75" customHeight="1">
      <c r="A21" s="1"/>
      <c r="B21" s="92" t="str">
        <f>'DATA SET UP SHEET'!C26</f>
        <v/>
      </c>
      <c r="C21" s="93" t="str">
        <f>'DATA SET UP SHEET'!E26</f>
        <v/>
      </c>
      <c r="D21" s="94">
        <f t="shared" si="1"/>
        <v>0</v>
      </c>
      <c r="E21" s="95" t="str">
        <f>'DATA SET UP SHEET'!F26</f>
        <v/>
      </c>
      <c r="F21" s="96" t="str">
        <f>'DATA SET UP SHEET'!G26</f>
        <v/>
      </c>
      <c r="G21" s="97">
        <v>40.0</v>
      </c>
      <c r="H21" s="98">
        <v>839.0</v>
      </c>
      <c r="I21" s="99">
        <v>47.0</v>
      </c>
      <c r="J21" s="100">
        <v>849.0</v>
      </c>
      <c r="K21" s="97">
        <v>40.0</v>
      </c>
      <c r="L21" s="98">
        <v>869.0</v>
      </c>
      <c r="M21" s="99"/>
      <c r="N21" s="98"/>
      <c r="O21" s="1"/>
      <c r="P21" s="101">
        <f t="shared" si="2"/>
        <v>0</v>
      </c>
      <c r="Q21" s="102">
        <f t="shared" si="3"/>
        <v>0</v>
      </c>
      <c r="R21" s="103" t="str">
        <f t="shared" si="4"/>
        <v>#DIV/0!</v>
      </c>
      <c r="S21" s="104">
        <f t="shared" si="5"/>
        <v>-127</v>
      </c>
      <c r="T21" s="46"/>
      <c r="U21" s="46"/>
      <c r="V21" s="46"/>
      <c r="W21" s="46"/>
      <c r="X21" s="46"/>
      <c r="Y21" s="46"/>
      <c r="Z21" s="46"/>
      <c r="AA21" s="46"/>
      <c r="AB21" s="46"/>
    </row>
    <row r="22" ht="15.75" customHeight="1">
      <c r="A22" s="1"/>
      <c r="B22" s="92" t="str">
        <f>'DATA SET UP SHEET'!C27</f>
        <v/>
      </c>
      <c r="C22" s="93" t="str">
        <f>'DATA SET UP SHEET'!E27</f>
        <v/>
      </c>
      <c r="D22" s="94">
        <f t="shared" si="1"/>
        <v>0</v>
      </c>
      <c r="E22" s="95" t="str">
        <f>'DATA SET UP SHEET'!F27</f>
        <v/>
      </c>
      <c r="F22" s="96" t="str">
        <f>'DATA SET UP SHEET'!G27</f>
        <v/>
      </c>
      <c r="G22" s="97">
        <v>15.0</v>
      </c>
      <c r="H22" s="98">
        <v>849.0</v>
      </c>
      <c r="I22" s="99">
        <v>15.0</v>
      </c>
      <c r="J22" s="100">
        <v>869.0</v>
      </c>
      <c r="K22" s="97">
        <v>12.0</v>
      </c>
      <c r="L22" s="98">
        <v>889.0</v>
      </c>
      <c r="M22" s="99"/>
      <c r="N22" s="98"/>
      <c r="O22" s="1"/>
      <c r="P22" s="101">
        <f t="shared" si="2"/>
        <v>0</v>
      </c>
      <c r="Q22" s="102">
        <f t="shared" si="3"/>
        <v>0</v>
      </c>
      <c r="R22" s="103" t="str">
        <f t="shared" si="4"/>
        <v>#DIV/0!</v>
      </c>
      <c r="S22" s="104">
        <f t="shared" si="5"/>
        <v>-42</v>
      </c>
      <c r="T22" s="46"/>
      <c r="U22" s="46"/>
      <c r="V22" s="46"/>
      <c r="W22" s="46"/>
      <c r="X22" s="46"/>
      <c r="Y22" s="46"/>
      <c r="Z22" s="46"/>
      <c r="AA22" s="46"/>
      <c r="AB22" s="46"/>
    </row>
    <row r="23" ht="15.75" customHeight="1">
      <c r="A23" s="1"/>
      <c r="B23" s="92" t="str">
        <f>'DATA SET UP SHEET'!C28</f>
        <v/>
      </c>
      <c r="C23" s="93" t="str">
        <f>'DATA SET UP SHEET'!E28</f>
        <v/>
      </c>
      <c r="D23" s="94">
        <f t="shared" si="1"/>
        <v>0</v>
      </c>
      <c r="E23" s="95" t="str">
        <f>'DATA SET UP SHEET'!F28</f>
        <v/>
      </c>
      <c r="F23" s="96" t="str">
        <f>'DATA SET UP SHEET'!G28</f>
        <v/>
      </c>
      <c r="G23" s="97">
        <v>8.0</v>
      </c>
      <c r="H23" s="98">
        <v>1114.0</v>
      </c>
      <c r="I23" s="99">
        <v>8.0</v>
      </c>
      <c r="J23" s="100">
        <v>1135.0</v>
      </c>
      <c r="K23" s="97">
        <v>7.0</v>
      </c>
      <c r="L23" s="98">
        <v>1216.0</v>
      </c>
      <c r="M23" s="99"/>
      <c r="N23" s="98"/>
      <c r="O23" s="1"/>
      <c r="P23" s="101">
        <f t="shared" si="2"/>
        <v>0</v>
      </c>
      <c r="Q23" s="102">
        <f t="shared" si="3"/>
        <v>0</v>
      </c>
      <c r="R23" s="103" t="str">
        <f t="shared" si="4"/>
        <v>#DIV/0!</v>
      </c>
      <c r="S23" s="104">
        <f t="shared" si="5"/>
        <v>-23</v>
      </c>
      <c r="T23" s="46"/>
      <c r="U23" s="46"/>
      <c r="V23" s="46"/>
      <c r="W23" s="46"/>
      <c r="X23" s="46"/>
      <c r="Y23" s="46"/>
      <c r="Z23" s="46"/>
      <c r="AA23" s="46"/>
      <c r="AB23" s="46"/>
    </row>
    <row r="24" ht="15.75" customHeight="1">
      <c r="A24" s="1"/>
      <c r="B24" s="92" t="str">
        <f>'DATA SET UP SHEET'!C29</f>
        <v/>
      </c>
      <c r="C24" s="93" t="str">
        <f>'DATA SET UP SHEET'!E29</f>
        <v/>
      </c>
      <c r="D24" s="94">
        <f t="shared" si="1"/>
        <v>0</v>
      </c>
      <c r="E24" s="95" t="str">
        <f>'DATA SET UP SHEET'!F29</f>
        <v/>
      </c>
      <c r="F24" s="96" t="str">
        <f>'DATA SET UP SHEET'!G29</f>
        <v/>
      </c>
      <c r="G24" s="97">
        <v>4.0</v>
      </c>
      <c r="H24" s="98">
        <v>1575.0</v>
      </c>
      <c r="I24" s="99">
        <v>2.0</v>
      </c>
      <c r="J24" s="100">
        <v>1595.0</v>
      </c>
      <c r="K24" s="97">
        <v>2.0</v>
      </c>
      <c r="L24" s="98">
        <v>1625.0</v>
      </c>
      <c r="M24" s="99"/>
      <c r="N24" s="98"/>
      <c r="O24" s="1"/>
      <c r="P24" s="101">
        <f t="shared" si="2"/>
        <v>0</v>
      </c>
      <c r="Q24" s="102">
        <f t="shared" si="3"/>
        <v>0</v>
      </c>
      <c r="R24" s="103" t="str">
        <f t="shared" si="4"/>
        <v>#DIV/0!</v>
      </c>
      <c r="S24" s="104">
        <f t="shared" si="5"/>
        <v>-8</v>
      </c>
      <c r="T24" s="46"/>
      <c r="U24" s="46"/>
      <c r="V24" s="46"/>
      <c r="W24" s="46"/>
      <c r="X24" s="46"/>
      <c r="Y24" s="46"/>
      <c r="Z24" s="46"/>
      <c r="AA24" s="46"/>
      <c r="AB24" s="46"/>
    </row>
    <row r="25" ht="15.75" customHeight="1">
      <c r="A25" s="1"/>
      <c r="B25" s="92" t="str">
        <f>'DATA SET UP SHEET'!C30</f>
        <v/>
      </c>
      <c r="C25" s="93" t="str">
        <f>'DATA SET UP SHEET'!E30</f>
        <v/>
      </c>
      <c r="D25" s="94">
        <f t="shared" si="1"/>
        <v>0</v>
      </c>
      <c r="E25" s="95" t="str">
        <f>'DATA SET UP SHEET'!F30</f>
        <v/>
      </c>
      <c r="F25" s="96" t="str">
        <f>'DATA SET UP SHEET'!G30</f>
        <v/>
      </c>
      <c r="G25" s="97">
        <v>8.0</v>
      </c>
      <c r="H25" s="98">
        <v>1629.0</v>
      </c>
      <c r="I25" s="99">
        <v>8.0</v>
      </c>
      <c r="J25" s="100">
        <v>1649.0</v>
      </c>
      <c r="K25" s="97">
        <v>9.0</v>
      </c>
      <c r="L25" s="98">
        <v>1669.0</v>
      </c>
      <c r="M25" s="99"/>
      <c r="N25" s="98"/>
      <c r="O25" s="1"/>
      <c r="P25" s="101">
        <f t="shared" si="2"/>
        <v>0</v>
      </c>
      <c r="Q25" s="102">
        <f t="shared" si="3"/>
        <v>0</v>
      </c>
      <c r="R25" s="103" t="str">
        <f t="shared" si="4"/>
        <v>#DIV/0!</v>
      </c>
      <c r="S25" s="104">
        <f t="shared" si="5"/>
        <v>-25</v>
      </c>
      <c r="T25" s="46"/>
      <c r="U25" s="46"/>
      <c r="V25" s="46"/>
      <c r="W25" s="46"/>
      <c r="X25" s="46"/>
      <c r="Y25" s="46"/>
      <c r="Z25" s="46"/>
      <c r="AA25" s="46"/>
      <c r="AB25" s="46"/>
    </row>
    <row r="26" ht="16.5" hidden="1" customHeight="1">
      <c r="A26" s="1"/>
      <c r="B26" s="92" t="str">
        <f>'DATA SET UP SHEET'!C31</f>
        <v/>
      </c>
      <c r="C26" s="93" t="str">
        <f>'DATA SET UP SHEET'!E31</f>
        <v/>
      </c>
      <c r="D26" s="94">
        <f t="shared" si="1"/>
        <v>0</v>
      </c>
      <c r="E26" s="95" t="str">
        <f>'DATA SET UP SHEET'!F31</f>
        <v/>
      </c>
      <c r="F26" s="96" t="str">
        <f>'DATA SET UP SHEET'!G31</f>
        <v/>
      </c>
      <c r="G26" s="97"/>
      <c r="H26" s="98"/>
      <c r="I26" s="99"/>
      <c r="J26" s="100"/>
      <c r="K26" s="97"/>
      <c r="L26" s="98"/>
      <c r="M26" s="99"/>
      <c r="N26" s="98"/>
      <c r="O26" s="1"/>
      <c r="P26" s="101">
        <f t="shared" si="2"/>
        <v>0</v>
      </c>
      <c r="Q26" s="102">
        <f t="shared" si="3"/>
        <v>0</v>
      </c>
      <c r="R26" s="103" t="str">
        <f t="shared" si="4"/>
        <v>#DIV/0!</v>
      </c>
      <c r="S26" s="104">
        <f t="shared" si="5"/>
        <v>0</v>
      </c>
      <c r="T26" s="46"/>
      <c r="U26" s="46"/>
      <c r="V26" s="46"/>
      <c r="W26" s="46"/>
      <c r="X26" s="46"/>
      <c r="Y26" s="46"/>
      <c r="Z26" s="46"/>
      <c r="AA26" s="46"/>
      <c r="AB26" s="46"/>
    </row>
    <row r="27" ht="16.5" hidden="1" customHeight="1">
      <c r="A27" s="1"/>
      <c r="B27" s="92" t="str">
        <f>'DATA SET UP SHEET'!C32</f>
        <v/>
      </c>
      <c r="C27" s="93" t="str">
        <f>'DATA SET UP SHEET'!E32</f>
        <v/>
      </c>
      <c r="D27" s="94">
        <f t="shared" si="1"/>
        <v>0</v>
      </c>
      <c r="E27" s="95" t="str">
        <f>'DATA SET UP SHEET'!F32</f>
        <v/>
      </c>
      <c r="F27" s="96" t="str">
        <f>'DATA SET UP SHEET'!G32</f>
        <v/>
      </c>
      <c r="G27" s="97"/>
      <c r="H27" s="98"/>
      <c r="I27" s="99"/>
      <c r="J27" s="100"/>
      <c r="K27" s="97"/>
      <c r="L27" s="98"/>
      <c r="M27" s="99"/>
      <c r="N27" s="98"/>
      <c r="O27" s="1"/>
      <c r="P27" s="101">
        <f t="shared" si="2"/>
        <v>0</v>
      </c>
      <c r="Q27" s="102">
        <f t="shared" si="3"/>
        <v>0</v>
      </c>
      <c r="R27" s="103" t="str">
        <f t="shared" si="4"/>
        <v>#DIV/0!</v>
      </c>
      <c r="S27" s="104">
        <f t="shared" si="5"/>
        <v>0</v>
      </c>
      <c r="T27" s="46"/>
      <c r="U27" s="46"/>
      <c r="V27" s="46"/>
      <c r="W27" s="46"/>
      <c r="X27" s="46"/>
      <c r="Y27" s="46"/>
      <c r="Z27" s="46"/>
      <c r="AA27" s="46"/>
      <c r="AB27" s="46"/>
    </row>
    <row r="28" ht="16.5" hidden="1" customHeight="1">
      <c r="A28" s="1"/>
      <c r="B28" s="92" t="str">
        <f>'DATA SET UP SHEET'!C33</f>
        <v/>
      </c>
      <c r="C28" s="93" t="str">
        <f>'DATA SET UP SHEET'!E33</f>
        <v/>
      </c>
      <c r="D28" s="94">
        <f t="shared" si="1"/>
        <v>0</v>
      </c>
      <c r="E28" s="95" t="str">
        <f>'DATA SET UP SHEET'!F33</f>
        <v/>
      </c>
      <c r="F28" s="96" t="str">
        <f>'DATA SET UP SHEET'!G33</f>
        <v/>
      </c>
      <c r="G28" s="97"/>
      <c r="H28" s="98"/>
      <c r="I28" s="99"/>
      <c r="J28" s="100"/>
      <c r="K28" s="97"/>
      <c r="L28" s="98"/>
      <c r="M28" s="99"/>
      <c r="N28" s="98"/>
      <c r="O28" s="1"/>
      <c r="P28" s="101">
        <f t="shared" si="2"/>
        <v>0</v>
      </c>
      <c r="Q28" s="102">
        <f t="shared" si="3"/>
        <v>0</v>
      </c>
      <c r="R28" s="103" t="str">
        <f t="shared" si="4"/>
        <v>#DIV/0!</v>
      </c>
      <c r="S28" s="104">
        <f t="shared" si="5"/>
        <v>0</v>
      </c>
      <c r="T28" s="46"/>
      <c r="U28" s="46"/>
      <c r="V28" s="46"/>
      <c r="W28" s="46"/>
      <c r="X28" s="46"/>
      <c r="Y28" s="46"/>
      <c r="Z28" s="46"/>
      <c r="AA28" s="46"/>
      <c r="AB28" s="46"/>
    </row>
    <row r="29" ht="16.5" customHeight="1">
      <c r="A29" s="1"/>
      <c r="B29" s="105" t="s">
        <v>43</v>
      </c>
      <c r="C29" s="106">
        <f t="shared" ref="C29:D29" si="6">SUM(C7:C28)</f>
        <v>109</v>
      </c>
      <c r="D29" s="107">
        <f t="shared" si="6"/>
        <v>71</v>
      </c>
      <c r="E29" s="108">
        <f>'DATA SET UP SHEET'!F34</f>
        <v>0.5046238532</v>
      </c>
      <c r="F29" s="109">
        <f>SUMPRODUCT(C7:C28,F7:F28)/C29</f>
        <v>1355.192661</v>
      </c>
      <c r="G29" s="110">
        <f>SUM(G7:G28)</f>
        <v>144</v>
      </c>
      <c r="H29" s="111">
        <f>SUMPRODUCT(G7:G28,H7:H28)/G29</f>
        <v>1128.395833</v>
      </c>
      <c r="I29" s="112">
        <f>SUM(I7:I28)</f>
        <v>160</v>
      </c>
      <c r="J29" s="113">
        <f>SUMPRODUCT(I7:I28,J7:J28)/I29</f>
        <v>1160.1625</v>
      </c>
      <c r="K29" s="110">
        <f>SUM(K7:K28)</f>
        <v>164</v>
      </c>
      <c r="L29" s="111">
        <f>SUMPRODUCT(K7:K28,L7:L28)/K29</f>
        <v>1225.207317</v>
      </c>
      <c r="M29" s="112">
        <f>SUM(M7:M28)</f>
        <v>52</v>
      </c>
      <c r="N29" s="111">
        <v>0.0</v>
      </c>
      <c r="O29" s="1"/>
      <c r="P29" s="114">
        <f>SUMPRODUCT(D7:D28,P7:P28)/D29</f>
        <v>5313.450704</v>
      </c>
      <c r="Q29" s="115">
        <f t="shared" si="3"/>
        <v>3958.258044</v>
      </c>
      <c r="R29" s="116">
        <f t="shared" si="4"/>
        <v>2.920808354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9"/>
      <c r="Q30" s="89"/>
      <c r="R30" s="89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49"/>
      <c r="C31" s="50"/>
      <c r="D31" s="51" t="s">
        <v>62</v>
      </c>
      <c r="E31" s="51" t="s">
        <v>63</v>
      </c>
      <c r="F31" s="52" t="s">
        <v>64</v>
      </c>
      <c r="G31" s="53" t="s">
        <v>65</v>
      </c>
      <c r="H31" s="54"/>
      <c r="I31" s="55" t="s">
        <v>66</v>
      </c>
      <c r="J31" s="56"/>
      <c r="K31" s="53" t="s">
        <v>67</v>
      </c>
      <c r="L31" s="54"/>
      <c r="M31" s="55" t="s">
        <v>68</v>
      </c>
      <c r="N31" s="54"/>
      <c r="O31" s="57"/>
      <c r="P31" s="58" t="s">
        <v>69</v>
      </c>
      <c r="Q31" s="59" t="s">
        <v>70</v>
      </c>
      <c r="R31" s="60" t="s">
        <v>70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15.75" customHeight="1">
      <c r="A32" s="1"/>
      <c r="B32" s="61"/>
      <c r="C32" s="62" t="s">
        <v>71</v>
      </c>
      <c r="D32" s="63" t="s">
        <v>72</v>
      </c>
      <c r="E32" s="64" t="s">
        <v>73</v>
      </c>
      <c r="F32" s="65" t="s">
        <v>74</v>
      </c>
      <c r="G32" s="66" t="s">
        <v>75</v>
      </c>
      <c r="H32" s="67" t="s">
        <v>76</v>
      </c>
      <c r="I32" s="63" t="s">
        <v>75</v>
      </c>
      <c r="J32" s="63" t="s">
        <v>76</v>
      </c>
      <c r="K32" s="66" t="s">
        <v>75</v>
      </c>
      <c r="L32" s="67" t="s">
        <v>76</v>
      </c>
      <c r="M32" s="63" t="s">
        <v>75</v>
      </c>
      <c r="N32" s="67" t="s">
        <v>76</v>
      </c>
      <c r="O32" s="57"/>
      <c r="P32" s="68" t="s">
        <v>74</v>
      </c>
      <c r="Q32" s="69" t="s">
        <v>77</v>
      </c>
      <c r="R32" s="70" t="s">
        <v>78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16.5" customHeight="1">
      <c r="A33" s="1"/>
      <c r="B33" s="71" t="s">
        <v>79</v>
      </c>
      <c r="C33" s="72"/>
      <c r="D33" s="72"/>
      <c r="E33" s="72"/>
      <c r="F33" s="73"/>
      <c r="G33" s="74" t="s">
        <v>80</v>
      </c>
      <c r="H33" s="75"/>
      <c r="I33" s="76" t="s">
        <v>80</v>
      </c>
      <c r="J33" s="77"/>
      <c r="K33" s="74" t="s">
        <v>80</v>
      </c>
      <c r="L33" s="75"/>
      <c r="M33" s="76" t="s">
        <v>80</v>
      </c>
      <c r="N33" s="75"/>
      <c r="O33" s="1"/>
      <c r="P33" s="78"/>
      <c r="Q33" s="79"/>
      <c r="R33" s="80"/>
      <c r="S33" s="46"/>
      <c r="T33" s="1"/>
      <c r="U33" s="1"/>
      <c r="V33" s="1"/>
      <c r="W33" s="1"/>
      <c r="X33" s="1"/>
      <c r="Y33" s="1"/>
      <c r="Z33" s="1"/>
      <c r="AA33" s="1"/>
      <c r="AB33" s="1"/>
    </row>
    <row r="34" ht="40.5" customHeight="1">
      <c r="A34" s="1"/>
      <c r="B34" s="81" t="s">
        <v>83</v>
      </c>
      <c r="C34" s="82" t="s">
        <v>84</v>
      </c>
      <c r="D34" s="117">
        <f>1-D6</f>
        <v>0.35</v>
      </c>
      <c r="E34" s="118"/>
      <c r="F34" s="85"/>
      <c r="G34" s="86"/>
      <c r="H34" s="85"/>
      <c r="I34" s="87"/>
      <c r="J34" s="88"/>
      <c r="K34" s="86"/>
      <c r="L34" s="85"/>
      <c r="M34" s="87"/>
      <c r="N34" s="85"/>
      <c r="O34" s="89"/>
      <c r="P34" s="90"/>
      <c r="Q34" s="47"/>
      <c r="R34" s="91"/>
      <c r="S34" s="46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92" t="str">
        <f t="shared" ref="B35:C35" si="7">B7</f>
        <v>Apex</v>
      </c>
      <c r="C35" s="93">
        <f t="shared" si="7"/>
        <v>8</v>
      </c>
      <c r="D35" s="94">
        <f t="shared" ref="D35:D56" si="10">C7-D7</f>
        <v>3</v>
      </c>
      <c r="E35" s="95">
        <f t="shared" ref="E35:F35" si="8">E7</f>
        <v>1</v>
      </c>
      <c r="F35" s="96">
        <f t="shared" si="8"/>
        <v>1412.5</v>
      </c>
      <c r="G35" s="119">
        <v>6.0</v>
      </c>
      <c r="H35" s="120">
        <v>1890.0</v>
      </c>
      <c r="I35" s="121">
        <v>6.0</v>
      </c>
      <c r="J35" s="122">
        <v>1900.0</v>
      </c>
      <c r="K35" s="119"/>
      <c r="L35" s="120"/>
      <c r="M35" s="121"/>
      <c r="N35" s="120"/>
      <c r="O35" s="1"/>
      <c r="P35" s="101">
        <f t="shared" ref="P35:P56" si="12">IF(D35=0,0,((G35*H35)+(I35*J35)+(K35*L35)+(M35*N35))/D35)</f>
        <v>7580</v>
      </c>
      <c r="Q35" s="102">
        <f t="shared" ref="Q35:Q57" si="13">P35-F35</f>
        <v>6167.5</v>
      </c>
      <c r="R35" s="103">
        <f t="shared" ref="R35:R57" si="14">Q35/F35</f>
        <v>4.366371681</v>
      </c>
      <c r="S35" s="104">
        <f t="shared" ref="S35:S56" si="15">D35-G35-I35-K35-M35</f>
        <v>-9</v>
      </c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92" t="str">
        <f t="shared" ref="B36:C36" si="9">B8</f>
        <v>Paramount </v>
      </c>
      <c r="C36" s="93">
        <f t="shared" si="9"/>
        <v>12</v>
      </c>
      <c r="D36" s="94">
        <f t="shared" si="10"/>
        <v>4</v>
      </c>
      <c r="E36" s="95">
        <f t="shared" ref="E36:F36" si="11">E8</f>
        <v>0.667</v>
      </c>
      <c r="F36" s="96">
        <f t="shared" si="11"/>
        <v>1337.5</v>
      </c>
      <c r="G36" s="119">
        <v>10.0</v>
      </c>
      <c r="H36" s="120">
        <v>1310.0</v>
      </c>
      <c r="I36" s="121">
        <v>10.0</v>
      </c>
      <c r="J36" s="122">
        <v>1329.0</v>
      </c>
      <c r="K36" s="119">
        <v>11.0</v>
      </c>
      <c r="L36" s="120">
        <v>1349.0</v>
      </c>
      <c r="M36" s="121">
        <v>10.0</v>
      </c>
      <c r="N36" s="120">
        <v>1369.0</v>
      </c>
      <c r="O36" s="1"/>
      <c r="P36" s="101">
        <f t="shared" si="12"/>
        <v>13729.75</v>
      </c>
      <c r="Q36" s="102">
        <f t="shared" si="13"/>
        <v>12392.25</v>
      </c>
      <c r="R36" s="103">
        <f t="shared" si="14"/>
        <v>9.265233645</v>
      </c>
      <c r="S36" s="104">
        <f t="shared" si="15"/>
        <v>-37</v>
      </c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92" t="str">
        <f t="shared" ref="B37:C37" si="16">B9</f>
        <v>Newark </v>
      </c>
      <c r="C37" s="93">
        <f t="shared" si="16"/>
        <v>16</v>
      </c>
      <c r="D37" s="94">
        <f t="shared" si="10"/>
        <v>6</v>
      </c>
      <c r="E37" s="95">
        <f t="shared" ref="E37:F37" si="17">E9</f>
        <v>0.625</v>
      </c>
      <c r="F37" s="96">
        <f t="shared" si="17"/>
        <v>1333</v>
      </c>
      <c r="G37" s="119">
        <v>5.0</v>
      </c>
      <c r="H37" s="120">
        <v>1249.0</v>
      </c>
      <c r="I37" s="121">
        <v>4.0</v>
      </c>
      <c r="J37" s="122">
        <v>1429.0</v>
      </c>
      <c r="K37" s="119"/>
      <c r="L37" s="120"/>
      <c r="M37" s="121"/>
      <c r="N37" s="120"/>
      <c r="O37" s="1"/>
      <c r="P37" s="101">
        <f t="shared" si="12"/>
        <v>1993.5</v>
      </c>
      <c r="Q37" s="102">
        <f t="shared" si="13"/>
        <v>660.5</v>
      </c>
      <c r="R37" s="103">
        <f t="shared" si="14"/>
        <v>0.4954988747</v>
      </c>
      <c r="S37" s="104">
        <f t="shared" si="15"/>
        <v>-3</v>
      </c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92" t="str">
        <f t="shared" ref="B38:C38" si="18">B10</f>
        <v>The Main </v>
      </c>
      <c r="C38" s="93">
        <f t="shared" si="18"/>
        <v>16</v>
      </c>
      <c r="D38" s="94">
        <f t="shared" si="10"/>
        <v>6</v>
      </c>
      <c r="E38" s="95">
        <f t="shared" ref="E38:F38" si="19">E10</f>
        <v>0.375</v>
      </c>
      <c r="F38" s="96">
        <f t="shared" si="19"/>
        <v>1360</v>
      </c>
      <c r="G38" s="119">
        <v>1.0</v>
      </c>
      <c r="H38" s="120">
        <v>1348.0</v>
      </c>
      <c r="I38" s="121"/>
      <c r="J38" s="122"/>
      <c r="K38" s="119"/>
      <c r="L38" s="120"/>
      <c r="M38" s="121"/>
      <c r="N38" s="120"/>
      <c r="O38" s="1"/>
      <c r="P38" s="101">
        <f t="shared" si="12"/>
        <v>224.6666667</v>
      </c>
      <c r="Q38" s="102">
        <f t="shared" si="13"/>
        <v>-1135.333333</v>
      </c>
      <c r="R38" s="103">
        <f t="shared" si="14"/>
        <v>-0.8348039216</v>
      </c>
      <c r="S38" s="104">
        <f t="shared" si="15"/>
        <v>5</v>
      </c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92" t="str">
        <f t="shared" ref="B39:C39" si="20">B11</f>
        <v>Meridian </v>
      </c>
      <c r="C39" s="93">
        <f t="shared" si="20"/>
        <v>16</v>
      </c>
      <c r="D39" s="94">
        <f t="shared" si="10"/>
        <v>6</v>
      </c>
      <c r="E39" s="95">
        <f t="shared" ref="E39:F39" si="21">E11</f>
        <v>0.5</v>
      </c>
      <c r="F39" s="96">
        <f t="shared" si="21"/>
        <v>1365</v>
      </c>
      <c r="G39" s="119">
        <v>1.0</v>
      </c>
      <c r="H39" s="120">
        <v>1458.0</v>
      </c>
      <c r="I39" s="121"/>
      <c r="J39" s="122"/>
      <c r="K39" s="119"/>
      <c r="L39" s="120"/>
      <c r="M39" s="121"/>
      <c r="N39" s="120"/>
      <c r="O39" s="1"/>
      <c r="P39" s="101">
        <f t="shared" si="12"/>
        <v>243</v>
      </c>
      <c r="Q39" s="102">
        <f t="shared" si="13"/>
        <v>-1122</v>
      </c>
      <c r="R39" s="103">
        <f t="shared" si="14"/>
        <v>-0.821978022</v>
      </c>
      <c r="S39" s="104">
        <f t="shared" si="15"/>
        <v>5</v>
      </c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92" t="str">
        <f t="shared" ref="B40:C40" si="22">B12</f>
        <v>Vertex (Single) </v>
      </c>
      <c r="C40" s="93">
        <f t="shared" si="22"/>
        <v>4</v>
      </c>
      <c r="D40" s="94">
        <f t="shared" si="10"/>
        <v>1</v>
      </c>
      <c r="E40" s="95">
        <f t="shared" ref="E40:F40" si="23">E12</f>
        <v>1</v>
      </c>
      <c r="F40" s="96">
        <f t="shared" si="23"/>
        <v>1388</v>
      </c>
      <c r="G40" s="119">
        <v>4.0</v>
      </c>
      <c r="H40" s="120">
        <v>1450.0</v>
      </c>
      <c r="I40" s="121">
        <v>4.0</v>
      </c>
      <c r="J40" s="122">
        <v>1475.0</v>
      </c>
      <c r="K40" s="119"/>
      <c r="L40" s="120"/>
      <c r="M40" s="121"/>
      <c r="N40" s="120"/>
      <c r="O40" s="1"/>
      <c r="P40" s="101">
        <f t="shared" si="12"/>
        <v>11700</v>
      </c>
      <c r="Q40" s="102">
        <f t="shared" si="13"/>
        <v>10312</v>
      </c>
      <c r="R40" s="103">
        <f t="shared" si="14"/>
        <v>7.429394813</v>
      </c>
      <c r="S40" s="104">
        <f t="shared" si="15"/>
        <v>-7</v>
      </c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92" t="str">
        <f t="shared" ref="B41:C41" si="24">B13</f>
        <v>Vertex (Double) </v>
      </c>
      <c r="C41" s="93">
        <f t="shared" si="24"/>
        <v>8</v>
      </c>
      <c r="D41" s="94">
        <f t="shared" si="10"/>
        <v>3</v>
      </c>
      <c r="E41" s="95">
        <f t="shared" ref="E41:F41" si="25">E13</f>
        <v>0</v>
      </c>
      <c r="F41" s="96">
        <f t="shared" si="25"/>
        <v>1388</v>
      </c>
      <c r="G41" s="119">
        <v>1.0</v>
      </c>
      <c r="H41" s="120">
        <v>1528.0</v>
      </c>
      <c r="I41" s="121"/>
      <c r="J41" s="122"/>
      <c r="K41" s="119"/>
      <c r="L41" s="120"/>
      <c r="M41" s="121"/>
      <c r="N41" s="120"/>
      <c r="O41" s="1"/>
      <c r="P41" s="101">
        <f t="shared" si="12"/>
        <v>509.3333333</v>
      </c>
      <c r="Q41" s="102">
        <f t="shared" si="13"/>
        <v>-878.6666667</v>
      </c>
      <c r="R41" s="103">
        <f t="shared" si="14"/>
        <v>-0.6330451489</v>
      </c>
      <c r="S41" s="104">
        <f t="shared" si="15"/>
        <v>2</v>
      </c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92" t="str">
        <f t="shared" ref="B42:C42" si="26">B14</f>
        <v>Peak  (Single)</v>
      </c>
      <c r="C42" s="93">
        <f t="shared" si="26"/>
        <v>4</v>
      </c>
      <c r="D42" s="94">
        <f t="shared" si="10"/>
        <v>1</v>
      </c>
      <c r="E42" s="95">
        <f t="shared" ref="E42:F42" si="27">E14</f>
        <v>0.75</v>
      </c>
      <c r="F42" s="96">
        <f t="shared" si="27"/>
        <v>1396</v>
      </c>
      <c r="G42" s="119">
        <v>6.0</v>
      </c>
      <c r="H42" s="120">
        <v>1208.0</v>
      </c>
      <c r="I42" s="121">
        <v>6.0</v>
      </c>
      <c r="J42" s="122">
        <v>1230.0</v>
      </c>
      <c r="K42" s="119">
        <v>2.0</v>
      </c>
      <c r="L42" s="120">
        <v>1252.0</v>
      </c>
      <c r="M42" s="121"/>
      <c r="N42" s="120"/>
      <c r="O42" s="1"/>
      <c r="P42" s="101">
        <f t="shared" si="12"/>
        <v>17132</v>
      </c>
      <c r="Q42" s="102">
        <f t="shared" si="13"/>
        <v>15736</v>
      </c>
      <c r="R42" s="103">
        <f t="shared" si="14"/>
        <v>11.2722063</v>
      </c>
      <c r="S42" s="104">
        <f t="shared" si="15"/>
        <v>-13</v>
      </c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92" t="str">
        <f t="shared" ref="B43:C43" si="28">B15</f>
        <v>Peak (Double) </v>
      </c>
      <c r="C43" s="93">
        <f t="shared" si="28"/>
        <v>8</v>
      </c>
      <c r="D43" s="94">
        <f t="shared" si="10"/>
        <v>3</v>
      </c>
      <c r="E43" s="95">
        <f t="shared" ref="E43:F43" si="29">E15</f>
        <v>0.25</v>
      </c>
      <c r="F43" s="96">
        <f t="shared" si="29"/>
        <v>1396</v>
      </c>
      <c r="G43" s="119">
        <v>6.0</v>
      </c>
      <c r="H43" s="120">
        <v>1249.0</v>
      </c>
      <c r="I43" s="121">
        <v>6.0</v>
      </c>
      <c r="J43" s="122">
        <v>1272.0</v>
      </c>
      <c r="K43" s="119"/>
      <c r="L43" s="120"/>
      <c r="M43" s="121"/>
      <c r="N43" s="120"/>
      <c r="O43" s="1"/>
      <c r="P43" s="101">
        <f t="shared" si="12"/>
        <v>5042</v>
      </c>
      <c r="Q43" s="102">
        <f t="shared" si="13"/>
        <v>3646</v>
      </c>
      <c r="R43" s="103">
        <f t="shared" si="14"/>
        <v>2.611747851</v>
      </c>
      <c r="S43" s="104">
        <f t="shared" si="15"/>
        <v>-9</v>
      </c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92" t="str">
        <f t="shared" ref="B44:C44" si="30">B16</f>
        <v>Summit </v>
      </c>
      <c r="C44" s="93">
        <f t="shared" si="30"/>
        <v>8</v>
      </c>
      <c r="D44" s="94">
        <f t="shared" si="10"/>
        <v>3</v>
      </c>
      <c r="E44" s="95">
        <f t="shared" ref="E44:F44" si="31">E16</f>
        <v>0.125</v>
      </c>
      <c r="F44" s="96">
        <f t="shared" si="31"/>
        <v>1380</v>
      </c>
      <c r="G44" s="119">
        <v>6.0</v>
      </c>
      <c r="H44" s="120">
        <v>1110.0</v>
      </c>
      <c r="I44" s="121">
        <v>6.0</v>
      </c>
      <c r="J44" s="122">
        <v>1131.0</v>
      </c>
      <c r="K44" s="119">
        <v>6.0</v>
      </c>
      <c r="L44" s="120">
        <v>1151.0</v>
      </c>
      <c r="M44" s="121"/>
      <c r="N44" s="120"/>
      <c r="O44" s="1"/>
      <c r="P44" s="101">
        <f t="shared" si="12"/>
        <v>6784</v>
      </c>
      <c r="Q44" s="102">
        <f t="shared" si="13"/>
        <v>5404</v>
      </c>
      <c r="R44" s="103">
        <f t="shared" si="14"/>
        <v>3.915942029</v>
      </c>
      <c r="S44" s="104">
        <f t="shared" si="15"/>
        <v>-15</v>
      </c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92" t="str">
        <f t="shared" ref="B45:C45" si="32">B17</f>
        <v>Crest </v>
      </c>
      <c r="C45" s="93">
        <f t="shared" si="32"/>
        <v>4</v>
      </c>
      <c r="D45" s="94">
        <f t="shared" si="10"/>
        <v>1</v>
      </c>
      <c r="E45" s="95">
        <f t="shared" ref="E45:F45" si="33">E17</f>
        <v>0</v>
      </c>
      <c r="F45" s="96">
        <f t="shared" si="33"/>
        <v>1385</v>
      </c>
      <c r="G45" s="119">
        <v>6.0</v>
      </c>
      <c r="H45" s="120">
        <v>1134.0</v>
      </c>
      <c r="I45" s="121">
        <v>6.0</v>
      </c>
      <c r="J45" s="122">
        <v>1154.0</v>
      </c>
      <c r="K45" s="119">
        <v>6.0</v>
      </c>
      <c r="L45" s="120">
        <v>1175.0</v>
      </c>
      <c r="M45" s="121"/>
      <c r="N45" s="120"/>
      <c r="O45" s="1"/>
      <c r="P45" s="101">
        <f t="shared" si="12"/>
        <v>20778</v>
      </c>
      <c r="Q45" s="102">
        <f t="shared" si="13"/>
        <v>19393</v>
      </c>
      <c r="R45" s="103">
        <f t="shared" si="14"/>
        <v>14.00216606</v>
      </c>
      <c r="S45" s="104">
        <f t="shared" si="15"/>
        <v>-17</v>
      </c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92" t="str">
        <f t="shared" ref="B46:C46" si="34">B18</f>
        <v>Skyline</v>
      </c>
      <c r="C46" s="93">
        <f t="shared" si="34"/>
        <v>4</v>
      </c>
      <c r="D46" s="94">
        <f t="shared" si="10"/>
        <v>1</v>
      </c>
      <c r="E46" s="95">
        <f t="shared" ref="E46:F46" si="35">E18</f>
        <v>1</v>
      </c>
      <c r="F46" s="96">
        <f t="shared" si="35"/>
        <v>1100</v>
      </c>
      <c r="G46" s="119">
        <v>4.0</v>
      </c>
      <c r="H46" s="120">
        <v>1321.0</v>
      </c>
      <c r="I46" s="121">
        <v>4.0</v>
      </c>
      <c r="J46" s="122">
        <v>1345.0</v>
      </c>
      <c r="K46" s="119"/>
      <c r="L46" s="120"/>
      <c r="M46" s="121"/>
      <c r="N46" s="120"/>
      <c r="O46" s="1"/>
      <c r="P46" s="101">
        <f t="shared" si="12"/>
        <v>10664</v>
      </c>
      <c r="Q46" s="102">
        <f t="shared" si="13"/>
        <v>9564</v>
      </c>
      <c r="R46" s="103">
        <f t="shared" si="14"/>
        <v>8.694545455</v>
      </c>
      <c r="S46" s="104">
        <f t="shared" si="15"/>
        <v>-7</v>
      </c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92" t="str">
        <f t="shared" ref="B47:C47" si="36">B19</f>
        <v>Skyline (Room w/ Nook) </v>
      </c>
      <c r="C47" s="93">
        <f t="shared" si="36"/>
        <v>1</v>
      </c>
      <c r="D47" s="94">
        <f t="shared" si="10"/>
        <v>0</v>
      </c>
      <c r="E47" s="95">
        <f t="shared" ref="E47:F47" si="37">E19</f>
        <v>1</v>
      </c>
      <c r="F47" s="96">
        <f t="shared" si="37"/>
        <v>1050</v>
      </c>
      <c r="G47" s="119">
        <v>4.0</v>
      </c>
      <c r="H47" s="120">
        <v>1330.0</v>
      </c>
      <c r="I47" s="121">
        <v>4.0</v>
      </c>
      <c r="J47" s="122">
        <v>1354.0</v>
      </c>
      <c r="K47" s="119"/>
      <c r="L47" s="120"/>
      <c r="M47" s="121"/>
      <c r="N47" s="120"/>
      <c r="O47" s="1"/>
      <c r="P47" s="101">
        <f t="shared" si="12"/>
        <v>0</v>
      </c>
      <c r="Q47" s="102">
        <f t="shared" si="13"/>
        <v>-1050</v>
      </c>
      <c r="R47" s="103">
        <f t="shared" si="14"/>
        <v>-1</v>
      </c>
      <c r="S47" s="104">
        <f t="shared" si="15"/>
        <v>-8</v>
      </c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92" t="str">
        <f t="shared" ref="B48:C48" si="38">B20</f>
        <v/>
      </c>
      <c r="C48" s="93" t="str">
        <f t="shared" si="38"/>
        <v/>
      </c>
      <c r="D48" s="94">
        <f t="shared" si="10"/>
        <v>0</v>
      </c>
      <c r="E48" s="95" t="str">
        <f t="shared" ref="E48:F48" si="39">E20</f>
        <v/>
      </c>
      <c r="F48" s="96" t="str">
        <f t="shared" si="39"/>
        <v/>
      </c>
      <c r="G48" s="119">
        <v>4.0</v>
      </c>
      <c r="H48" s="120">
        <v>1335.0</v>
      </c>
      <c r="I48" s="121">
        <v>4.0</v>
      </c>
      <c r="J48" s="122">
        <v>1360.0</v>
      </c>
      <c r="K48" s="119"/>
      <c r="L48" s="120"/>
      <c r="M48" s="121"/>
      <c r="N48" s="120"/>
      <c r="O48" s="1"/>
      <c r="P48" s="101">
        <f t="shared" si="12"/>
        <v>0</v>
      </c>
      <c r="Q48" s="102">
        <f t="shared" si="13"/>
        <v>0</v>
      </c>
      <c r="R48" s="103" t="str">
        <f t="shared" si="14"/>
        <v>#DIV/0!</v>
      </c>
      <c r="S48" s="104">
        <f t="shared" si="15"/>
        <v>-8</v>
      </c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92" t="str">
        <f t="shared" ref="B49:C49" si="40">B21</f>
        <v/>
      </c>
      <c r="C49" s="93" t="str">
        <f t="shared" si="40"/>
        <v/>
      </c>
      <c r="D49" s="94">
        <f t="shared" si="10"/>
        <v>0</v>
      </c>
      <c r="E49" s="95" t="str">
        <f t="shared" ref="E49:F49" si="41">E21</f>
        <v/>
      </c>
      <c r="F49" s="96" t="str">
        <f t="shared" si="41"/>
        <v/>
      </c>
      <c r="G49" s="119">
        <v>25.0</v>
      </c>
      <c r="H49" s="120">
        <v>839.0</v>
      </c>
      <c r="I49" s="121">
        <v>23.0</v>
      </c>
      <c r="J49" s="122">
        <v>849.0</v>
      </c>
      <c r="K49" s="119">
        <v>20.0</v>
      </c>
      <c r="L49" s="120">
        <v>869.0</v>
      </c>
      <c r="M49" s="121"/>
      <c r="N49" s="120"/>
      <c r="O49" s="1"/>
      <c r="P49" s="101">
        <f t="shared" si="12"/>
        <v>0</v>
      </c>
      <c r="Q49" s="102">
        <f t="shared" si="13"/>
        <v>0</v>
      </c>
      <c r="R49" s="103" t="str">
        <f t="shared" si="14"/>
        <v>#DIV/0!</v>
      </c>
      <c r="S49" s="104">
        <f t="shared" si="15"/>
        <v>-68</v>
      </c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92" t="str">
        <f t="shared" ref="B50:C50" si="42">B22</f>
        <v/>
      </c>
      <c r="C50" s="93" t="str">
        <f t="shared" si="42"/>
        <v/>
      </c>
      <c r="D50" s="94">
        <f t="shared" si="10"/>
        <v>0</v>
      </c>
      <c r="E50" s="95" t="str">
        <f t="shared" ref="E50:F50" si="43">E22</f>
        <v/>
      </c>
      <c r="F50" s="96" t="str">
        <f t="shared" si="43"/>
        <v/>
      </c>
      <c r="G50" s="119">
        <v>10.0</v>
      </c>
      <c r="H50" s="120">
        <v>849.0</v>
      </c>
      <c r="I50" s="121">
        <v>10.0</v>
      </c>
      <c r="J50" s="122">
        <v>869.0</v>
      </c>
      <c r="K50" s="119">
        <v>3.0</v>
      </c>
      <c r="L50" s="120">
        <v>889.0</v>
      </c>
      <c r="M50" s="121"/>
      <c r="N50" s="120"/>
      <c r="O50" s="1"/>
      <c r="P50" s="101">
        <f t="shared" si="12"/>
        <v>0</v>
      </c>
      <c r="Q50" s="102">
        <f t="shared" si="13"/>
        <v>0</v>
      </c>
      <c r="R50" s="103" t="str">
        <f t="shared" si="14"/>
        <v>#DIV/0!</v>
      </c>
      <c r="S50" s="104">
        <f t="shared" si="15"/>
        <v>-23</v>
      </c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92" t="str">
        <f t="shared" ref="B51:C51" si="44">B23</f>
        <v/>
      </c>
      <c r="C51" s="93" t="str">
        <f t="shared" si="44"/>
        <v/>
      </c>
      <c r="D51" s="94">
        <f t="shared" si="10"/>
        <v>0</v>
      </c>
      <c r="E51" s="95" t="str">
        <f t="shared" ref="E51:F51" si="45">E23</f>
        <v/>
      </c>
      <c r="F51" s="96" t="str">
        <f t="shared" si="45"/>
        <v/>
      </c>
      <c r="G51" s="119">
        <v>5.0</v>
      </c>
      <c r="H51" s="120">
        <v>1114.0</v>
      </c>
      <c r="I51" s="121">
        <v>5.0</v>
      </c>
      <c r="J51" s="122">
        <v>1135.0</v>
      </c>
      <c r="K51" s="119">
        <v>3.0</v>
      </c>
      <c r="L51" s="120">
        <v>1216.0</v>
      </c>
      <c r="M51" s="121"/>
      <c r="N51" s="120"/>
      <c r="O51" s="1"/>
      <c r="P51" s="101">
        <f t="shared" si="12"/>
        <v>0</v>
      </c>
      <c r="Q51" s="102">
        <f t="shared" si="13"/>
        <v>0</v>
      </c>
      <c r="R51" s="103" t="str">
        <f t="shared" si="14"/>
        <v>#DIV/0!</v>
      </c>
      <c r="S51" s="104">
        <f t="shared" si="15"/>
        <v>-13</v>
      </c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92" t="str">
        <f t="shared" ref="B52:C52" si="46">B24</f>
        <v/>
      </c>
      <c r="C52" s="93" t="str">
        <f t="shared" si="46"/>
        <v/>
      </c>
      <c r="D52" s="94">
        <f t="shared" si="10"/>
        <v>0</v>
      </c>
      <c r="E52" s="95" t="str">
        <f t="shared" ref="E52:F52" si="47">E24</f>
        <v/>
      </c>
      <c r="F52" s="96" t="str">
        <f t="shared" si="47"/>
        <v/>
      </c>
      <c r="G52" s="119">
        <v>2.0</v>
      </c>
      <c r="H52" s="120">
        <v>1575.0</v>
      </c>
      <c r="I52" s="121">
        <v>2.0</v>
      </c>
      <c r="J52" s="122">
        <v>1585.0</v>
      </c>
      <c r="K52" s="119">
        <v>1.0</v>
      </c>
      <c r="L52" s="120">
        <v>1595.0</v>
      </c>
      <c r="M52" s="121"/>
      <c r="N52" s="120"/>
      <c r="O52" s="1"/>
      <c r="P52" s="101">
        <f t="shared" si="12"/>
        <v>0</v>
      </c>
      <c r="Q52" s="102">
        <f t="shared" si="13"/>
        <v>0</v>
      </c>
      <c r="R52" s="103" t="str">
        <f t="shared" si="14"/>
        <v>#DIV/0!</v>
      </c>
      <c r="S52" s="104">
        <f t="shared" si="15"/>
        <v>-5</v>
      </c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92" t="str">
        <f t="shared" ref="B53:C53" si="48">B25</f>
        <v/>
      </c>
      <c r="C53" s="93" t="str">
        <f t="shared" si="48"/>
        <v/>
      </c>
      <c r="D53" s="94">
        <f t="shared" si="10"/>
        <v>0</v>
      </c>
      <c r="E53" s="95" t="str">
        <f t="shared" ref="E53:F53" si="49">E25</f>
        <v/>
      </c>
      <c r="F53" s="96" t="str">
        <f t="shared" si="49"/>
        <v/>
      </c>
      <c r="G53" s="119">
        <v>5.0</v>
      </c>
      <c r="H53" s="120">
        <v>1629.0</v>
      </c>
      <c r="I53" s="121">
        <v>5.0</v>
      </c>
      <c r="J53" s="122">
        <v>1649.0</v>
      </c>
      <c r="K53" s="119">
        <v>4.0</v>
      </c>
      <c r="L53" s="120">
        <v>1669.0</v>
      </c>
      <c r="M53" s="121"/>
      <c r="N53" s="120"/>
      <c r="O53" s="1"/>
      <c r="P53" s="101">
        <f t="shared" si="12"/>
        <v>0</v>
      </c>
      <c r="Q53" s="102">
        <f t="shared" si="13"/>
        <v>0</v>
      </c>
      <c r="R53" s="103" t="str">
        <f t="shared" si="14"/>
        <v>#DIV/0!</v>
      </c>
      <c r="S53" s="104">
        <f t="shared" si="15"/>
        <v>-14</v>
      </c>
      <c r="T53" s="1"/>
      <c r="U53" s="1"/>
      <c r="V53" s="1"/>
      <c r="W53" s="1"/>
      <c r="X53" s="1"/>
      <c r="Y53" s="1"/>
      <c r="Z53" s="1"/>
      <c r="AA53" s="1"/>
      <c r="AB53" s="1"/>
    </row>
    <row r="54" ht="16.5" hidden="1" customHeight="1">
      <c r="A54" s="1"/>
      <c r="B54" s="92" t="str">
        <f t="shared" ref="B54:C54" si="50">B26</f>
        <v/>
      </c>
      <c r="C54" s="93" t="str">
        <f t="shared" si="50"/>
        <v/>
      </c>
      <c r="D54" s="94">
        <f t="shared" si="10"/>
        <v>0</v>
      </c>
      <c r="E54" s="95" t="str">
        <f t="shared" ref="E54:F54" si="51">E26</f>
        <v/>
      </c>
      <c r="F54" s="96" t="str">
        <f t="shared" si="51"/>
        <v/>
      </c>
      <c r="G54" s="119"/>
      <c r="H54" s="120"/>
      <c r="I54" s="121"/>
      <c r="J54" s="122"/>
      <c r="K54" s="119"/>
      <c r="L54" s="120"/>
      <c r="M54" s="121"/>
      <c r="N54" s="120"/>
      <c r="O54" s="1"/>
      <c r="P54" s="101">
        <f t="shared" si="12"/>
        <v>0</v>
      </c>
      <c r="Q54" s="102">
        <f t="shared" si="13"/>
        <v>0</v>
      </c>
      <c r="R54" s="103" t="str">
        <f t="shared" si="14"/>
        <v>#DIV/0!</v>
      </c>
      <c r="S54" s="104">
        <f t="shared" si="15"/>
        <v>0</v>
      </c>
      <c r="T54" s="1"/>
      <c r="U54" s="1"/>
      <c r="V54" s="1"/>
      <c r="W54" s="1"/>
      <c r="X54" s="1"/>
      <c r="Y54" s="1"/>
      <c r="Z54" s="1"/>
      <c r="AA54" s="1"/>
      <c r="AB54" s="1"/>
    </row>
    <row r="55" ht="16.5" hidden="1" customHeight="1">
      <c r="A55" s="1"/>
      <c r="B55" s="92" t="str">
        <f t="shared" ref="B55:C55" si="52">B27</f>
        <v/>
      </c>
      <c r="C55" s="93" t="str">
        <f t="shared" si="52"/>
        <v/>
      </c>
      <c r="D55" s="94">
        <f t="shared" si="10"/>
        <v>0</v>
      </c>
      <c r="E55" s="95" t="str">
        <f t="shared" ref="E55:F55" si="53">E27</f>
        <v/>
      </c>
      <c r="F55" s="96" t="str">
        <f t="shared" si="53"/>
        <v/>
      </c>
      <c r="G55" s="119"/>
      <c r="H55" s="120"/>
      <c r="I55" s="121"/>
      <c r="J55" s="122"/>
      <c r="K55" s="119"/>
      <c r="L55" s="120"/>
      <c r="M55" s="121"/>
      <c r="N55" s="120"/>
      <c r="O55" s="1"/>
      <c r="P55" s="101">
        <f t="shared" si="12"/>
        <v>0</v>
      </c>
      <c r="Q55" s="102">
        <f t="shared" si="13"/>
        <v>0</v>
      </c>
      <c r="R55" s="103" t="str">
        <f t="shared" si="14"/>
        <v>#DIV/0!</v>
      </c>
      <c r="S55" s="104">
        <f t="shared" si="15"/>
        <v>0</v>
      </c>
      <c r="T55" s="1"/>
      <c r="U55" s="1"/>
      <c r="V55" s="1"/>
      <c r="W55" s="1"/>
      <c r="X55" s="1"/>
      <c r="Y55" s="1"/>
      <c r="Z55" s="1"/>
      <c r="AA55" s="1"/>
      <c r="AB55" s="1"/>
    </row>
    <row r="56" ht="16.5" hidden="1" customHeight="1">
      <c r="A56" s="1"/>
      <c r="B56" s="92" t="str">
        <f t="shared" ref="B56:C56" si="54">B28</f>
        <v/>
      </c>
      <c r="C56" s="93" t="str">
        <f t="shared" si="54"/>
        <v/>
      </c>
      <c r="D56" s="94">
        <f t="shared" si="10"/>
        <v>0</v>
      </c>
      <c r="E56" s="95" t="str">
        <f t="shared" ref="E56:F56" si="55">E28</f>
        <v/>
      </c>
      <c r="F56" s="96" t="str">
        <f t="shared" si="55"/>
        <v/>
      </c>
      <c r="G56" s="119"/>
      <c r="H56" s="120"/>
      <c r="I56" s="121"/>
      <c r="J56" s="122"/>
      <c r="K56" s="119"/>
      <c r="L56" s="120"/>
      <c r="M56" s="121"/>
      <c r="N56" s="120"/>
      <c r="O56" s="1"/>
      <c r="P56" s="101">
        <f t="shared" si="12"/>
        <v>0</v>
      </c>
      <c r="Q56" s="102">
        <f t="shared" si="13"/>
        <v>0</v>
      </c>
      <c r="R56" s="103" t="str">
        <f t="shared" si="14"/>
        <v>#DIV/0!</v>
      </c>
      <c r="S56" s="104">
        <f t="shared" si="15"/>
        <v>0</v>
      </c>
      <c r="T56" s="1"/>
      <c r="U56" s="1"/>
      <c r="V56" s="1"/>
      <c r="W56" s="1"/>
      <c r="X56" s="1"/>
      <c r="Y56" s="1"/>
      <c r="Z56" s="1"/>
      <c r="AA56" s="1"/>
      <c r="AB56" s="1"/>
    </row>
    <row r="57" ht="16.5" customHeight="1">
      <c r="A57" s="1"/>
      <c r="B57" s="105" t="s">
        <v>43</v>
      </c>
      <c r="C57" s="106">
        <f t="shared" ref="C57:D57" si="56">SUM(C35:C56)</f>
        <v>109</v>
      </c>
      <c r="D57" s="107">
        <f t="shared" si="56"/>
        <v>38</v>
      </c>
      <c r="E57" s="108">
        <f>E29</f>
        <v>0.5046238532</v>
      </c>
      <c r="F57" s="109">
        <f>SUMPRODUCT(C35:C56,F35:F56)/C57</f>
        <v>1355.192661</v>
      </c>
      <c r="G57" s="110">
        <f>SUM(G35:G56)</f>
        <v>111</v>
      </c>
      <c r="H57" s="111">
        <f>SUMPRODUCT(G35:G56,H35:H56)/G57</f>
        <v>1182.873874</v>
      </c>
      <c r="I57" s="112">
        <f>SUM(I35:I56)</f>
        <v>105</v>
      </c>
      <c r="J57" s="113">
        <f>SUMPRODUCT(I35:I56,J35:J56)/I57</f>
        <v>1205.438095</v>
      </c>
      <c r="K57" s="110">
        <f>SUM(K35:K56)</f>
        <v>56</v>
      </c>
      <c r="L57" s="111">
        <f>IF(K57=0,0,SUMPRODUCT(K35:K56,L35:L56)/K57)</f>
        <v>1129.732143</v>
      </c>
      <c r="M57" s="110">
        <f>SUM(M35:M56)</f>
        <v>10</v>
      </c>
      <c r="N57" s="111">
        <f>IF(M57=0,0,SUMPRODUCT(M35:M56,N35:N56)/M57)</f>
        <v>1369</v>
      </c>
      <c r="O57" s="1"/>
      <c r="P57" s="114">
        <f>SUMPRODUCT(D35:D56,P35:P56)/D57</f>
        <v>4992.263158</v>
      </c>
      <c r="Q57" s="115">
        <f t="shared" si="13"/>
        <v>3637.070497</v>
      </c>
      <c r="R57" s="116">
        <f t="shared" si="14"/>
        <v>2.683803273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89"/>
      <c r="Q58" s="89"/>
      <c r="R58" s="89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23" t="s">
        <v>85</v>
      </c>
      <c r="J59" s="1"/>
      <c r="K59" s="1"/>
      <c r="L59" s="1"/>
      <c r="M59" s="1"/>
      <c r="N59" s="1"/>
      <c r="O59" s="1"/>
      <c r="P59" s="89"/>
      <c r="Q59" s="89"/>
      <c r="R59" s="89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2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89"/>
      <c r="Q60" s="89"/>
      <c r="R60" s="89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49"/>
      <c r="C61" s="50"/>
      <c r="D61" s="52"/>
      <c r="E61" s="125" t="s">
        <v>64</v>
      </c>
      <c r="F61" s="52" t="s">
        <v>86</v>
      </c>
      <c r="G61" s="52" t="s">
        <v>87</v>
      </c>
      <c r="H61" s="52" t="s">
        <v>88</v>
      </c>
      <c r="I61" s="126" t="s">
        <v>70</v>
      </c>
      <c r="J61" s="1"/>
      <c r="K61" s="1"/>
      <c r="L61" s="1"/>
      <c r="M61" s="1"/>
      <c r="N61" s="1"/>
      <c r="O61" s="89"/>
      <c r="P61" s="89"/>
      <c r="Q61" s="89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27"/>
      <c r="C62" s="128" t="s">
        <v>71</v>
      </c>
      <c r="D62" s="129" t="s">
        <v>89</v>
      </c>
      <c r="E62" s="130" t="s">
        <v>74</v>
      </c>
      <c r="F62" s="129" t="s">
        <v>90</v>
      </c>
      <c r="G62" s="129" t="s">
        <v>91</v>
      </c>
      <c r="H62" s="129" t="s">
        <v>90</v>
      </c>
      <c r="I62" s="131" t="s">
        <v>78</v>
      </c>
      <c r="J62" s="1"/>
      <c r="K62" s="1"/>
      <c r="L62" s="1"/>
      <c r="M62" s="1"/>
      <c r="N62" s="1"/>
      <c r="O62" s="89"/>
      <c r="P62" s="89"/>
      <c r="Q62" s="89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32" t="s">
        <v>79</v>
      </c>
      <c r="C63" s="133" t="s">
        <v>75</v>
      </c>
      <c r="D63" s="133"/>
      <c r="E63" s="133"/>
      <c r="F63" s="133"/>
      <c r="G63" s="133"/>
      <c r="H63" s="133"/>
      <c r="I63" s="134"/>
      <c r="J63" s="1"/>
      <c r="K63" s="1"/>
      <c r="L63" s="1"/>
      <c r="M63" s="1"/>
      <c r="N63" s="1"/>
      <c r="O63" s="89"/>
      <c r="P63" s="89"/>
      <c r="Q63" s="89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35" t="s">
        <v>92</v>
      </c>
      <c r="C64" s="136"/>
      <c r="D64" s="137"/>
      <c r="E64" s="137"/>
      <c r="F64" s="137"/>
      <c r="G64" s="137"/>
      <c r="H64" s="138"/>
      <c r="I64" s="139"/>
      <c r="J64" s="1"/>
      <c r="K64" s="1"/>
      <c r="L64" s="1"/>
      <c r="M64" s="1"/>
      <c r="N64" s="1"/>
      <c r="O64" s="89"/>
      <c r="P64" s="89"/>
      <c r="Q64" s="47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ht="15.75" customHeight="1">
      <c r="A65" s="1"/>
      <c r="B65" s="140" t="str">
        <f t="shared" ref="B65:C65" si="57">B35</f>
        <v>Apex</v>
      </c>
      <c r="C65" s="141">
        <f t="shared" si="57"/>
        <v>8</v>
      </c>
      <c r="D65" s="142">
        <f>'DATA SET UP SHEET'!H12</f>
        <v>884</v>
      </c>
      <c r="E65" s="143">
        <f t="shared" ref="E65:E87" si="60">F35</f>
        <v>1412.5</v>
      </c>
      <c r="F65" s="144">
        <f t="shared" ref="F65:F86" si="61">(P35*D35)+(P7*D7)</f>
        <v>66580</v>
      </c>
      <c r="G65" s="145">
        <f t="shared" ref="G65:H65" si="58">F65/C65</f>
        <v>8322.5</v>
      </c>
      <c r="H65" s="146">
        <f t="shared" si="58"/>
        <v>9.41459276</v>
      </c>
      <c r="I65" s="147">
        <f t="shared" ref="I65:I86" si="63">(G65-F7)/F7</f>
        <v>4.892035398</v>
      </c>
      <c r="J65" s="1"/>
      <c r="K65" s="1"/>
      <c r="L65" s="1"/>
      <c r="M65" s="1"/>
      <c r="N65" s="1"/>
      <c r="O65" s="89"/>
      <c r="P65" s="89"/>
      <c r="Q65" s="47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ht="15.75" customHeight="1">
      <c r="A66" s="1"/>
      <c r="B66" s="140" t="str">
        <f t="shared" ref="B66:C66" si="59">B36</f>
        <v>Paramount </v>
      </c>
      <c r="C66" s="141">
        <f t="shared" si="59"/>
        <v>12</v>
      </c>
      <c r="D66" s="142">
        <f>'DATA SET UP SHEET'!H13</f>
        <v>1379</v>
      </c>
      <c r="E66" s="143">
        <f t="shared" si="60"/>
        <v>1337.5</v>
      </c>
      <c r="F66" s="144">
        <f t="shared" si="61"/>
        <v>155804</v>
      </c>
      <c r="G66" s="145">
        <f t="shared" ref="G66:H66" si="62">F66/C66</f>
        <v>12983.66667</v>
      </c>
      <c r="H66" s="146">
        <f t="shared" si="62"/>
        <v>9.415276771</v>
      </c>
      <c r="I66" s="147">
        <f t="shared" si="63"/>
        <v>8.70741433</v>
      </c>
      <c r="J66" s="1"/>
      <c r="K66" s="1"/>
      <c r="L66" s="1"/>
      <c r="M66" s="1"/>
      <c r="N66" s="1"/>
      <c r="O66" s="89"/>
      <c r="P66" s="89"/>
      <c r="Q66" s="47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ht="15.75" customHeight="1">
      <c r="A67" s="1"/>
      <c r="B67" s="140" t="str">
        <f t="shared" ref="B67:C67" si="64">B37</f>
        <v>Newark </v>
      </c>
      <c r="C67" s="141">
        <f t="shared" si="64"/>
        <v>16</v>
      </c>
      <c r="D67" s="142">
        <f>'DATA SET UP SHEET'!H14</f>
        <v>1341</v>
      </c>
      <c r="E67" s="143">
        <f t="shared" si="60"/>
        <v>1333</v>
      </c>
      <c r="F67" s="144">
        <f t="shared" si="61"/>
        <v>35304</v>
      </c>
      <c r="G67" s="145">
        <f t="shared" ref="G67:H67" si="65">F67/C67</f>
        <v>2206.5</v>
      </c>
      <c r="H67" s="146">
        <f t="shared" si="65"/>
        <v>1.64541387</v>
      </c>
      <c r="I67" s="147">
        <f t="shared" si="63"/>
        <v>0.6552888222</v>
      </c>
      <c r="J67" s="1"/>
      <c r="K67" s="1"/>
      <c r="L67" s="1"/>
      <c r="M67" s="1"/>
      <c r="N67" s="1"/>
      <c r="O67" s="89"/>
      <c r="P67" s="89"/>
      <c r="Q67" s="47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ht="15.75" customHeight="1">
      <c r="A68" s="1"/>
      <c r="B68" s="140" t="str">
        <f t="shared" ref="B68:C68" si="66">B38</f>
        <v>The Main </v>
      </c>
      <c r="C68" s="141">
        <f t="shared" si="66"/>
        <v>16</v>
      </c>
      <c r="D68" s="142">
        <f>'DATA SET UP SHEET'!H15</f>
        <v>1371</v>
      </c>
      <c r="E68" s="143">
        <f t="shared" si="60"/>
        <v>1360</v>
      </c>
      <c r="F68" s="144">
        <f t="shared" si="61"/>
        <v>2696</v>
      </c>
      <c r="G68" s="145">
        <f t="shared" ref="G68:H68" si="67">F68/C68</f>
        <v>168.5</v>
      </c>
      <c r="H68" s="146">
        <f t="shared" si="67"/>
        <v>0.1229029905</v>
      </c>
      <c r="I68" s="147">
        <f t="shared" si="63"/>
        <v>-0.8761029412</v>
      </c>
      <c r="J68" s="1"/>
      <c r="K68" s="1"/>
      <c r="L68" s="1"/>
      <c r="M68" s="1"/>
      <c r="N68" s="1"/>
      <c r="O68" s="89"/>
      <c r="P68" s="89"/>
      <c r="Q68" s="47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ht="15.75" customHeight="1">
      <c r="A69" s="1"/>
      <c r="B69" s="140" t="str">
        <f t="shared" ref="B69:C69" si="68">B39</f>
        <v>Meridian </v>
      </c>
      <c r="C69" s="141">
        <f t="shared" si="68"/>
        <v>16</v>
      </c>
      <c r="D69" s="142">
        <f>'DATA SET UP SHEET'!H16</f>
        <v>1403</v>
      </c>
      <c r="E69" s="143">
        <f t="shared" si="60"/>
        <v>1365</v>
      </c>
      <c r="F69" s="144">
        <f t="shared" si="61"/>
        <v>2916</v>
      </c>
      <c r="G69" s="145">
        <f t="shared" ref="G69:H69" si="69">F69/C69</f>
        <v>182.25</v>
      </c>
      <c r="H69" s="146">
        <f t="shared" si="69"/>
        <v>0.1299002138</v>
      </c>
      <c r="I69" s="147">
        <f t="shared" si="63"/>
        <v>-0.8664835165</v>
      </c>
      <c r="J69" s="1"/>
      <c r="K69" s="1"/>
      <c r="L69" s="1"/>
      <c r="M69" s="1"/>
      <c r="N69" s="1"/>
      <c r="O69" s="89"/>
      <c r="P69" s="89"/>
      <c r="Q69" s="47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ht="15.75" customHeight="1">
      <c r="A70" s="1"/>
      <c r="B70" s="148" t="str">
        <f t="shared" ref="B70:C70" si="70">B40</f>
        <v>Vertex (Single) </v>
      </c>
      <c r="C70" s="141">
        <f t="shared" si="70"/>
        <v>4</v>
      </c>
      <c r="D70" s="142">
        <f>'DATA SET UP SHEET'!H17</f>
        <v>1232</v>
      </c>
      <c r="E70" s="143">
        <f t="shared" si="60"/>
        <v>1388</v>
      </c>
      <c r="F70" s="144">
        <f t="shared" si="61"/>
        <v>36612</v>
      </c>
      <c r="G70" s="145">
        <f t="shared" ref="G70:H70" si="71">F70/C70</f>
        <v>9153</v>
      </c>
      <c r="H70" s="146">
        <f t="shared" si="71"/>
        <v>7.429383117</v>
      </c>
      <c r="I70" s="147">
        <f t="shared" si="63"/>
        <v>5.594380403</v>
      </c>
      <c r="J70" s="1"/>
      <c r="K70" s="1"/>
      <c r="L70" s="1"/>
      <c r="M70" s="1"/>
      <c r="N70" s="1"/>
      <c r="O70" s="89"/>
      <c r="P70" s="89"/>
      <c r="Q70" s="47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ht="15.75" customHeight="1">
      <c r="A71" s="1"/>
      <c r="B71" s="140" t="str">
        <f t="shared" ref="B71:C71" si="72">B41</f>
        <v>Vertex (Double) </v>
      </c>
      <c r="C71" s="141">
        <f t="shared" si="72"/>
        <v>8</v>
      </c>
      <c r="D71" s="142">
        <f>'DATA SET UP SHEET'!H18</f>
        <v>1232</v>
      </c>
      <c r="E71" s="143">
        <f t="shared" si="60"/>
        <v>1388</v>
      </c>
      <c r="F71" s="144">
        <f t="shared" si="61"/>
        <v>3056</v>
      </c>
      <c r="G71" s="145">
        <f t="shared" ref="G71:H71" si="73">F71/C71</f>
        <v>382</v>
      </c>
      <c r="H71" s="146">
        <f t="shared" si="73"/>
        <v>0.3100649351</v>
      </c>
      <c r="I71" s="147">
        <f t="shared" si="63"/>
        <v>-0.7247838617</v>
      </c>
      <c r="J71" s="1"/>
      <c r="K71" s="1"/>
      <c r="L71" s="1"/>
      <c r="M71" s="1"/>
      <c r="N71" s="1"/>
      <c r="O71" s="89"/>
      <c r="P71" s="89"/>
      <c r="Q71" s="47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ht="15.75" customHeight="1">
      <c r="A72" s="1"/>
      <c r="B72" s="148" t="str">
        <f t="shared" ref="B72:C72" si="74">B42</f>
        <v>Peak  (Single)</v>
      </c>
      <c r="C72" s="141">
        <f t="shared" si="74"/>
        <v>4</v>
      </c>
      <c r="D72" s="142">
        <f>'DATA SET UP SHEET'!H19</f>
        <v>1241</v>
      </c>
      <c r="E72" s="143">
        <f t="shared" si="60"/>
        <v>1396</v>
      </c>
      <c r="F72" s="144">
        <f t="shared" si="61"/>
        <v>48491</v>
      </c>
      <c r="G72" s="145">
        <f t="shared" ref="G72:H72" si="75">F72/C72</f>
        <v>12122.75</v>
      </c>
      <c r="H72" s="146">
        <f t="shared" si="75"/>
        <v>9.768533441</v>
      </c>
      <c r="I72" s="147">
        <f t="shared" si="63"/>
        <v>7.683918338</v>
      </c>
      <c r="J72" s="1"/>
      <c r="K72" s="1"/>
      <c r="L72" s="1"/>
      <c r="M72" s="1"/>
      <c r="N72" s="1"/>
      <c r="O72" s="89"/>
      <c r="P72" s="89"/>
      <c r="Q72" s="47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ht="15.75" customHeight="1">
      <c r="A73" s="1"/>
      <c r="B73" s="148" t="str">
        <f t="shared" ref="B73:C73" si="76">B43</f>
        <v>Peak (Double) </v>
      </c>
      <c r="C73" s="141">
        <f t="shared" si="76"/>
        <v>8</v>
      </c>
      <c r="D73" s="142">
        <f>'DATA SET UP SHEET'!H20</f>
        <v>1241</v>
      </c>
      <c r="E73" s="143">
        <f t="shared" si="60"/>
        <v>1396</v>
      </c>
      <c r="F73" s="144">
        <f t="shared" si="61"/>
        <v>41898</v>
      </c>
      <c r="G73" s="145">
        <f t="shared" ref="G73:H73" si="77">F73/C73</f>
        <v>5237.25</v>
      </c>
      <c r="H73" s="146">
        <f t="shared" si="77"/>
        <v>4.220185334</v>
      </c>
      <c r="I73" s="147">
        <f t="shared" si="63"/>
        <v>2.751611748</v>
      </c>
      <c r="J73" s="1"/>
      <c r="K73" s="1"/>
      <c r="L73" s="1"/>
      <c r="M73" s="1"/>
      <c r="N73" s="1"/>
      <c r="O73" s="89"/>
      <c r="P73" s="89"/>
      <c r="Q73" s="47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ht="15.75" customHeight="1">
      <c r="A74" s="1"/>
      <c r="B74" s="140" t="str">
        <f t="shared" ref="B74:C74" si="78">B44</f>
        <v>Summit </v>
      </c>
      <c r="C74" s="141">
        <f t="shared" si="78"/>
        <v>8</v>
      </c>
      <c r="D74" s="142">
        <f>'DATA SET UP SHEET'!H21</f>
        <v>1590</v>
      </c>
      <c r="E74" s="143">
        <f t="shared" si="60"/>
        <v>1380</v>
      </c>
      <c r="F74" s="144">
        <f t="shared" si="61"/>
        <v>58876</v>
      </c>
      <c r="G74" s="145">
        <f t="shared" ref="G74:H74" si="79">F74/C74</f>
        <v>7359.5</v>
      </c>
      <c r="H74" s="146">
        <f t="shared" si="79"/>
        <v>4.628616352</v>
      </c>
      <c r="I74" s="147">
        <f t="shared" si="63"/>
        <v>4.332971014</v>
      </c>
      <c r="J74" s="1"/>
      <c r="K74" s="1"/>
      <c r="L74" s="1"/>
      <c r="M74" s="1"/>
      <c r="N74" s="1"/>
      <c r="O74" s="89"/>
      <c r="P74" s="89"/>
      <c r="Q74" s="47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ht="15.75" customHeight="1">
      <c r="A75" s="1"/>
      <c r="B75" s="140" t="str">
        <f t="shared" ref="B75:C75" si="80">B45</f>
        <v>Crest </v>
      </c>
      <c r="C75" s="141">
        <f t="shared" si="80"/>
        <v>4</v>
      </c>
      <c r="D75" s="142">
        <f>'DATA SET UP SHEET'!H22</f>
        <v>1539</v>
      </c>
      <c r="E75" s="143">
        <f t="shared" si="60"/>
        <v>1385</v>
      </c>
      <c r="F75" s="144">
        <f t="shared" si="61"/>
        <v>60108</v>
      </c>
      <c r="G75" s="145">
        <f t="shared" ref="G75:H75" si="81">F75/C75</f>
        <v>15027</v>
      </c>
      <c r="H75" s="146">
        <f t="shared" si="81"/>
        <v>9.764132554</v>
      </c>
      <c r="I75" s="147">
        <f t="shared" si="63"/>
        <v>9.849819495</v>
      </c>
      <c r="J75" s="1"/>
      <c r="K75" s="1"/>
      <c r="L75" s="1"/>
      <c r="M75" s="1"/>
      <c r="N75" s="1"/>
      <c r="O75" s="89"/>
      <c r="P75" s="89"/>
      <c r="Q75" s="47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ht="15.75" customHeight="1">
      <c r="A76" s="1"/>
      <c r="B76" s="148" t="str">
        <f t="shared" ref="B76:C76" si="82">B46</f>
        <v>Skyline</v>
      </c>
      <c r="C76" s="141">
        <f t="shared" si="82"/>
        <v>4</v>
      </c>
      <c r="D76" s="142">
        <f>'DATA SET UP SHEET'!H23</f>
        <v>1638</v>
      </c>
      <c r="E76" s="143">
        <f t="shared" si="60"/>
        <v>1100</v>
      </c>
      <c r="F76" s="144">
        <f t="shared" si="61"/>
        <v>32568</v>
      </c>
      <c r="G76" s="145">
        <f t="shared" ref="G76:H76" si="83">F76/C76</f>
        <v>8142</v>
      </c>
      <c r="H76" s="146">
        <f t="shared" si="83"/>
        <v>4.970695971</v>
      </c>
      <c r="I76" s="147">
        <f t="shared" si="63"/>
        <v>6.401818182</v>
      </c>
      <c r="J76" s="1"/>
      <c r="K76" s="1"/>
      <c r="L76" s="1"/>
      <c r="M76" s="1"/>
      <c r="N76" s="1"/>
      <c r="O76" s="89"/>
      <c r="P76" s="89"/>
      <c r="Q76" s="47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ht="15.75" customHeight="1">
      <c r="A77" s="1"/>
      <c r="B77" s="148" t="str">
        <f t="shared" ref="B77:C77" si="84">B47</f>
        <v>Skyline (Room w/ Nook) </v>
      </c>
      <c r="C77" s="141">
        <f t="shared" si="84"/>
        <v>1</v>
      </c>
      <c r="D77" s="142">
        <f>'DATA SET UP SHEET'!H24</f>
        <v>1638</v>
      </c>
      <c r="E77" s="143">
        <f t="shared" si="60"/>
        <v>1050</v>
      </c>
      <c r="F77" s="144">
        <f t="shared" si="61"/>
        <v>22052</v>
      </c>
      <c r="G77" s="145">
        <f t="shared" ref="G77:H77" si="85">F77/C77</f>
        <v>22052</v>
      </c>
      <c r="H77" s="146">
        <f t="shared" si="85"/>
        <v>13.46275946</v>
      </c>
      <c r="I77" s="147">
        <f t="shared" si="63"/>
        <v>20.00190476</v>
      </c>
      <c r="J77" s="1"/>
      <c r="K77" s="1"/>
      <c r="L77" s="1"/>
      <c r="M77" s="1"/>
      <c r="N77" s="1"/>
      <c r="O77" s="89"/>
      <c r="P77" s="89"/>
      <c r="Q77" s="47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ht="15.75" customHeight="1">
      <c r="A78" s="1"/>
      <c r="B78" s="148" t="str">
        <f t="shared" ref="B78:C78" si="86">B48</f>
        <v/>
      </c>
      <c r="C78" s="141" t="str">
        <f t="shared" si="86"/>
        <v/>
      </c>
      <c r="D78" s="142" t="str">
        <f>'DATA SET UP SHEET'!H25</f>
        <v/>
      </c>
      <c r="E78" s="143" t="str">
        <f t="shared" si="60"/>
        <v/>
      </c>
      <c r="F78" s="144">
        <f t="shared" si="61"/>
        <v>0</v>
      </c>
      <c r="G78" s="145" t="str">
        <f t="shared" ref="G78:H78" si="87">F78/C78</f>
        <v>#DIV/0!</v>
      </c>
      <c r="H78" s="146" t="str">
        <f t="shared" si="87"/>
        <v>#DIV/0!</v>
      </c>
      <c r="I78" s="147" t="str">
        <f t="shared" si="63"/>
        <v>#DIV/0!</v>
      </c>
      <c r="J78" s="1"/>
      <c r="K78" s="1"/>
      <c r="L78" s="1"/>
      <c r="M78" s="1"/>
      <c r="N78" s="1"/>
      <c r="O78" s="89"/>
      <c r="P78" s="89"/>
      <c r="Q78" s="47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ht="15.75" customHeight="1">
      <c r="A79" s="1"/>
      <c r="B79" s="140" t="str">
        <f t="shared" ref="B79:C79" si="88">B49</f>
        <v/>
      </c>
      <c r="C79" s="141" t="str">
        <f t="shared" si="88"/>
        <v/>
      </c>
      <c r="D79" s="142" t="str">
        <f>'DATA SET UP SHEET'!H26</f>
        <v/>
      </c>
      <c r="E79" s="143" t="str">
        <f t="shared" si="60"/>
        <v/>
      </c>
      <c r="F79" s="144">
        <f t="shared" si="61"/>
        <v>0</v>
      </c>
      <c r="G79" s="145" t="str">
        <f t="shared" ref="G79:H79" si="89">F79/C79</f>
        <v>#DIV/0!</v>
      </c>
      <c r="H79" s="146" t="str">
        <f t="shared" si="89"/>
        <v>#DIV/0!</v>
      </c>
      <c r="I79" s="147" t="str">
        <f t="shared" si="63"/>
        <v>#DIV/0!</v>
      </c>
      <c r="J79" s="1"/>
      <c r="K79" s="1"/>
      <c r="L79" s="1"/>
      <c r="M79" s="1"/>
      <c r="N79" s="1"/>
      <c r="O79" s="89"/>
      <c r="P79" s="89"/>
      <c r="Q79" s="47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ht="15.75" customHeight="1">
      <c r="A80" s="1"/>
      <c r="B80" s="140" t="str">
        <f t="shared" ref="B80:C80" si="90">B50</f>
        <v/>
      </c>
      <c r="C80" s="141" t="str">
        <f t="shared" si="90"/>
        <v/>
      </c>
      <c r="D80" s="142" t="str">
        <f>'DATA SET UP SHEET'!H27</f>
        <v/>
      </c>
      <c r="E80" s="143" t="str">
        <f t="shared" si="60"/>
        <v/>
      </c>
      <c r="F80" s="144">
        <f t="shared" si="61"/>
        <v>0</v>
      </c>
      <c r="G80" s="145" t="str">
        <f t="shared" ref="G80:H80" si="91">F80/C80</f>
        <v>#DIV/0!</v>
      </c>
      <c r="H80" s="146" t="str">
        <f t="shared" si="91"/>
        <v>#DIV/0!</v>
      </c>
      <c r="I80" s="147" t="str">
        <f t="shared" si="63"/>
        <v>#DIV/0!</v>
      </c>
      <c r="J80" s="1"/>
      <c r="K80" s="1"/>
      <c r="L80" s="1"/>
      <c r="M80" s="1"/>
      <c r="N80" s="1"/>
      <c r="O80" s="89"/>
      <c r="P80" s="89"/>
      <c r="Q80" s="47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ht="15.75" customHeight="1">
      <c r="A81" s="1"/>
      <c r="B81" s="148" t="str">
        <f t="shared" ref="B81:C81" si="92">B51</f>
        <v/>
      </c>
      <c r="C81" s="141" t="str">
        <f t="shared" si="92"/>
        <v/>
      </c>
      <c r="D81" s="142" t="str">
        <f>'DATA SET UP SHEET'!H28</f>
        <v/>
      </c>
      <c r="E81" s="143" t="str">
        <f t="shared" si="60"/>
        <v/>
      </c>
      <c r="F81" s="144">
        <f t="shared" si="61"/>
        <v>0</v>
      </c>
      <c r="G81" s="145" t="str">
        <f t="shared" ref="G81:H81" si="93">F81/C81</f>
        <v>#DIV/0!</v>
      </c>
      <c r="H81" s="146" t="str">
        <f t="shared" si="93"/>
        <v>#DIV/0!</v>
      </c>
      <c r="I81" s="147" t="str">
        <f t="shared" si="63"/>
        <v>#DIV/0!</v>
      </c>
      <c r="J81" s="1"/>
      <c r="K81" s="1"/>
      <c r="L81" s="1"/>
      <c r="M81" s="1"/>
      <c r="N81" s="1"/>
      <c r="O81" s="89"/>
      <c r="P81" s="89"/>
      <c r="Q81" s="47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ht="15.75" customHeight="1">
      <c r="A82" s="1"/>
      <c r="B82" s="140" t="str">
        <f t="shared" ref="B82:C82" si="94">B52</f>
        <v/>
      </c>
      <c r="C82" s="141" t="str">
        <f t="shared" si="94"/>
        <v/>
      </c>
      <c r="D82" s="142" t="str">
        <f>'DATA SET UP SHEET'!H29</f>
        <v/>
      </c>
      <c r="E82" s="143" t="str">
        <f t="shared" si="60"/>
        <v/>
      </c>
      <c r="F82" s="144">
        <f t="shared" si="61"/>
        <v>0</v>
      </c>
      <c r="G82" s="145" t="str">
        <f t="shared" ref="G82:H82" si="95">F82/C82</f>
        <v>#DIV/0!</v>
      </c>
      <c r="H82" s="146" t="str">
        <f t="shared" si="95"/>
        <v>#DIV/0!</v>
      </c>
      <c r="I82" s="147" t="str">
        <f t="shared" si="63"/>
        <v>#DIV/0!</v>
      </c>
      <c r="J82" s="1"/>
      <c r="K82" s="1"/>
      <c r="L82" s="1"/>
      <c r="M82" s="1"/>
      <c r="N82" s="1"/>
      <c r="O82" s="89"/>
      <c r="P82" s="89"/>
      <c r="Q82" s="47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ht="15.75" customHeight="1">
      <c r="A83" s="1"/>
      <c r="B83" s="140" t="str">
        <f t="shared" ref="B83:C83" si="96">B53</f>
        <v/>
      </c>
      <c r="C83" s="141" t="str">
        <f t="shared" si="96"/>
        <v/>
      </c>
      <c r="D83" s="142" t="str">
        <f>'DATA SET UP SHEET'!H30</f>
        <v/>
      </c>
      <c r="E83" s="143" t="str">
        <f t="shared" si="60"/>
        <v/>
      </c>
      <c r="F83" s="144">
        <f t="shared" si="61"/>
        <v>0</v>
      </c>
      <c r="G83" s="145" t="str">
        <f t="shared" ref="G83:H83" si="97">F83/C83</f>
        <v>#DIV/0!</v>
      </c>
      <c r="H83" s="146" t="str">
        <f t="shared" si="97"/>
        <v>#DIV/0!</v>
      </c>
      <c r="I83" s="147" t="str">
        <f t="shared" si="63"/>
        <v>#DIV/0!</v>
      </c>
      <c r="J83" s="1"/>
      <c r="K83" s="1"/>
      <c r="L83" s="1"/>
      <c r="M83" s="1"/>
      <c r="N83" s="1"/>
      <c r="O83" s="89"/>
      <c r="P83" s="89"/>
      <c r="Q83" s="47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ht="16.5" hidden="1" customHeight="1">
      <c r="A84" s="1"/>
      <c r="B84" s="140" t="str">
        <f t="shared" ref="B84:C84" si="98">B54</f>
        <v/>
      </c>
      <c r="C84" s="141" t="str">
        <f t="shared" si="98"/>
        <v/>
      </c>
      <c r="D84" s="142" t="str">
        <f>'DATA SET UP SHEET'!H31</f>
        <v/>
      </c>
      <c r="E84" s="143" t="str">
        <f t="shared" si="60"/>
        <v/>
      </c>
      <c r="F84" s="144">
        <f t="shared" si="61"/>
        <v>0</v>
      </c>
      <c r="G84" s="145" t="str">
        <f t="shared" ref="G84:H84" si="99">F84/C84</f>
        <v>#DIV/0!</v>
      </c>
      <c r="H84" s="146" t="str">
        <f t="shared" si="99"/>
        <v>#DIV/0!</v>
      </c>
      <c r="I84" s="147" t="str">
        <f t="shared" si="63"/>
        <v>#DIV/0!</v>
      </c>
      <c r="J84" s="1"/>
      <c r="K84" s="1"/>
      <c r="L84" s="1"/>
      <c r="M84" s="1"/>
      <c r="N84" s="1"/>
      <c r="O84" s="89"/>
      <c r="P84" s="89"/>
      <c r="Q84" s="47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ht="16.5" hidden="1" customHeight="1">
      <c r="A85" s="1"/>
      <c r="B85" s="140" t="str">
        <f t="shared" ref="B85:C85" si="100">B55</f>
        <v/>
      </c>
      <c r="C85" s="141" t="str">
        <f t="shared" si="100"/>
        <v/>
      </c>
      <c r="D85" s="142" t="str">
        <f>'DATA SET UP SHEET'!H32</f>
        <v/>
      </c>
      <c r="E85" s="143" t="str">
        <f t="shared" si="60"/>
        <v/>
      </c>
      <c r="F85" s="144">
        <f t="shared" si="61"/>
        <v>0</v>
      </c>
      <c r="G85" s="145" t="str">
        <f t="shared" ref="G85:H85" si="101">F85/C85</f>
        <v>#DIV/0!</v>
      </c>
      <c r="H85" s="146" t="str">
        <f t="shared" si="101"/>
        <v>#DIV/0!</v>
      </c>
      <c r="I85" s="147" t="str">
        <f t="shared" si="63"/>
        <v>#DIV/0!</v>
      </c>
      <c r="J85" s="1"/>
      <c r="K85" s="1"/>
      <c r="L85" s="1"/>
      <c r="M85" s="1"/>
      <c r="N85" s="1"/>
      <c r="O85" s="89"/>
      <c r="P85" s="89"/>
      <c r="Q85" s="47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1"/>
    </row>
    <row r="86" ht="16.5" hidden="1" customHeight="1">
      <c r="A86" s="1"/>
      <c r="B86" s="140" t="str">
        <f t="shared" ref="B86:C86" si="102">B56</f>
        <v/>
      </c>
      <c r="C86" s="141" t="str">
        <f t="shared" si="102"/>
        <v/>
      </c>
      <c r="D86" s="142" t="str">
        <f>'DATA SET UP SHEET'!H33</f>
        <v/>
      </c>
      <c r="E86" s="143" t="str">
        <f t="shared" si="60"/>
        <v/>
      </c>
      <c r="F86" s="144">
        <f t="shared" si="61"/>
        <v>0</v>
      </c>
      <c r="G86" s="145" t="str">
        <f t="shared" ref="G86:H86" si="103">F86/C86</f>
        <v>#DIV/0!</v>
      </c>
      <c r="H86" s="146" t="str">
        <f t="shared" si="103"/>
        <v>#DIV/0!</v>
      </c>
      <c r="I86" s="147" t="str">
        <f t="shared" si="63"/>
        <v>#DIV/0!</v>
      </c>
      <c r="J86" s="1"/>
      <c r="K86" s="1"/>
      <c r="L86" s="1"/>
      <c r="M86" s="1"/>
      <c r="N86" s="1"/>
      <c r="O86" s="89"/>
      <c r="P86" s="89"/>
      <c r="Q86" s="47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1"/>
    </row>
    <row r="87" ht="16.5" customHeight="1">
      <c r="A87" s="1"/>
      <c r="B87" s="149" t="s">
        <v>93</v>
      </c>
      <c r="C87" s="107">
        <f>SUM(C65:C86)</f>
        <v>109</v>
      </c>
      <c r="D87" s="150">
        <f>SUMPRODUCT(C65:C86,D65:D86)/SUM(C65:C86)</f>
        <v>1341.302752</v>
      </c>
      <c r="E87" s="151">
        <f t="shared" si="60"/>
        <v>1355.192661</v>
      </c>
      <c r="F87" s="152">
        <f>SUM(F65:F86)</f>
        <v>566961</v>
      </c>
      <c r="G87" s="153">
        <f t="shared" ref="G87:H87" si="104">F87/C87</f>
        <v>5201.477064</v>
      </c>
      <c r="H87" s="154">
        <f t="shared" si="104"/>
        <v>3.877929166</v>
      </c>
      <c r="I87" s="155">
        <f>(G87-'DATA SET UP SHEET'!$G$34)/('DATA SET UP SHEET'!$G$34)</f>
        <v>2.838182729</v>
      </c>
      <c r="J87" s="156"/>
      <c r="K87" s="156"/>
      <c r="L87" s="156"/>
      <c r="M87" s="156"/>
      <c r="N87" s="156"/>
      <c r="O87" s="157"/>
      <c r="P87" s="157"/>
      <c r="Q87" s="158"/>
      <c r="R87" s="159"/>
      <c r="S87" s="159"/>
      <c r="T87" s="159"/>
      <c r="U87" s="159"/>
      <c r="V87" s="159"/>
      <c r="W87" s="159"/>
      <c r="X87" s="159"/>
      <c r="Y87" s="159"/>
      <c r="Z87" s="159"/>
      <c r="AA87" s="159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89"/>
      <c r="Q88" s="47"/>
      <c r="R88" s="47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89"/>
      <c r="Q89" s="47"/>
      <c r="R89" s="47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89"/>
      <c r="Q90" s="47"/>
      <c r="R90" s="47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89"/>
      <c r="Q91" s="47"/>
      <c r="R91" s="47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89"/>
      <c r="Q92" s="47"/>
      <c r="R92" s="47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89"/>
      <c r="Q93" s="47"/>
      <c r="R93" s="47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89"/>
      <c r="Q94" s="47"/>
      <c r="R94" s="47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89"/>
      <c r="Q95" s="47"/>
      <c r="R95" s="47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ht="15.75" customHeight="1">
      <c r="A96" s="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7"/>
      <c r="Q96" s="47"/>
      <c r="R96" s="47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ht="15.75" customHeight="1">
      <c r="A97" s="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7"/>
      <c r="Q97" s="47"/>
      <c r="R97" s="47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ht="15.75" customHeight="1">
      <c r="A98" s="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7"/>
      <c r="Q98" s="47"/>
      <c r="R98" s="47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ht="15.75" customHeight="1">
      <c r="A99" s="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7"/>
      <c r="Q99" s="47"/>
      <c r="R99" s="47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ht="15.75" customHeight="1">
      <c r="A100" s="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7"/>
      <c r="Q100" s="47"/>
      <c r="R100" s="47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ht="15.75" customHeight="1">
      <c r="A101" s="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7"/>
      <c r="Q101" s="47"/>
      <c r="R101" s="47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ht="15.75" customHeight="1">
      <c r="A102" s="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7"/>
      <c r="Q102" s="47"/>
      <c r="R102" s="47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ht="15.75" customHeight="1">
      <c r="A103" s="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7"/>
      <c r="Q103" s="47"/>
      <c r="R103" s="47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ht="15.75" customHeight="1">
      <c r="A104" s="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7"/>
      <c r="Q104" s="47"/>
      <c r="R104" s="47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ht="15.75" customHeight="1">
      <c r="A105" s="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7"/>
      <c r="Q105" s="47"/>
      <c r="R105" s="47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ht="15.75" customHeight="1">
      <c r="A106" s="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7"/>
      <c r="Q106" s="47"/>
      <c r="R106" s="47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ht="15.75" customHeight="1">
      <c r="A107" s="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7"/>
      <c r="Q107" s="47"/>
      <c r="R107" s="47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ht="15.75" customHeight="1">
      <c r="A108" s="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7"/>
      <c r="Q108" s="47"/>
      <c r="R108" s="47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ht="15.75" customHeight="1">
      <c r="A109" s="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7"/>
      <c r="Q109" s="47"/>
      <c r="R109" s="47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ht="15.75" customHeight="1">
      <c r="A110" s="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7"/>
      <c r="Q110" s="47"/>
      <c r="R110" s="47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ht="15.75" customHeight="1">
      <c r="A111" s="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7"/>
      <c r="Q111" s="47"/>
      <c r="R111" s="47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ht="15.75" customHeight="1">
      <c r="A112" s="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7"/>
      <c r="Q112" s="47"/>
      <c r="R112" s="47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ht="15.75" customHeight="1">
      <c r="A113" s="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7"/>
      <c r="Q113" s="47"/>
      <c r="R113" s="47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ht="15.75" customHeight="1">
      <c r="A114" s="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7"/>
      <c r="Q114" s="47"/>
      <c r="R114" s="47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ht="15.75" customHeight="1">
      <c r="A115" s="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7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ht="15.75" customHeight="1">
      <c r="A116" s="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7"/>
      <c r="Q116" s="47"/>
      <c r="R116" s="47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ht="15.75" customHeight="1">
      <c r="A117" s="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7"/>
      <c r="Q117" s="47"/>
      <c r="R117" s="47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ht="15.75" customHeight="1">
      <c r="A118" s="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7"/>
      <c r="Q118" s="47"/>
      <c r="R118" s="47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ht="15.75" customHeight="1">
      <c r="A119" s="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7"/>
      <c r="Q119" s="47"/>
      <c r="R119" s="47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ht="15.75" customHeight="1">
      <c r="A120" s="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7"/>
      <c r="Q120" s="47"/>
      <c r="R120" s="47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ht="15.75" customHeight="1">
      <c r="A121" s="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7"/>
      <c r="Q121" s="47"/>
      <c r="R121" s="47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ht="15.75" customHeight="1">
      <c r="A122" s="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7"/>
      <c r="Q122" s="47"/>
      <c r="R122" s="47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ht="15.75" customHeight="1">
      <c r="A123" s="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7"/>
      <c r="Q123" s="47"/>
      <c r="R123" s="47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ht="15.75" customHeight="1">
      <c r="A124" s="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7"/>
      <c r="Q124" s="47"/>
      <c r="R124" s="47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ht="15.75" customHeight="1">
      <c r="A125" s="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7"/>
      <c r="Q125" s="47"/>
      <c r="R125" s="47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ht="15.75" customHeight="1">
      <c r="A126" s="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7"/>
      <c r="Q126" s="47"/>
      <c r="R126" s="47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ht="15.75" customHeight="1">
      <c r="A127" s="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7"/>
      <c r="Q127" s="47"/>
      <c r="R127" s="47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ht="15.75" customHeight="1">
      <c r="A128" s="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7"/>
      <c r="Q128" s="47"/>
      <c r="R128" s="47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ht="15.75" customHeight="1">
      <c r="A129" s="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7"/>
      <c r="Q129" s="47"/>
      <c r="R129" s="47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ht="15.75" customHeight="1">
      <c r="A130" s="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7"/>
      <c r="Q130" s="47"/>
      <c r="R130" s="47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ht="15.75" customHeight="1">
      <c r="A131" s="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7"/>
      <c r="Q131" s="47"/>
      <c r="R131" s="47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ht="15.75" customHeight="1">
      <c r="A132" s="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7"/>
      <c r="Q132" s="47"/>
      <c r="R132" s="47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ht="15.75" customHeight="1">
      <c r="A133" s="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7"/>
      <c r="Q133" s="47"/>
      <c r="R133" s="47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ht="15.75" customHeight="1">
      <c r="A134" s="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7"/>
      <c r="Q134" s="47"/>
      <c r="R134" s="47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ht="15.75" customHeight="1">
      <c r="A135" s="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7"/>
      <c r="Q135" s="47"/>
      <c r="R135" s="47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ht="15.75" customHeight="1">
      <c r="A136" s="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7"/>
      <c r="Q136" s="47"/>
      <c r="R136" s="47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ht="15.75" customHeight="1">
      <c r="A137" s="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7"/>
      <c r="Q137" s="47"/>
      <c r="R137" s="47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ht="15.75" customHeight="1">
      <c r="A138" s="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7"/>
      <c r="Q138" s="47"/>
      <c r="R138" s="47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ht="15.75" customHeight="1">
      <c r="A139" s="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7"/>
      <c r="Q139" s="47"/>
      <c r="R139" s="47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ht="15.75" customHeight="1">
      <c r="A140" s="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7"/>
      <c r="Q140" s="47"/>
      <c r="R140" s="47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ht="15.75" customHeight="1">
      <c r="A141" s="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7"/>
      <c r="Q141" s="47"/>
      <c r="R141" s="47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ht="15.75" customHeight="1">
      <c r="A142" s="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7"/>
      <c r="Q142" s="47"/>
      <c r="R142" s="47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ht="15.75" customHeight="1">
      <c r="A143" s="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7"/>
      <c r="Q143" s="47"/>
      <c r="R143" s="47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ht="15.75" customHeight="1">
      <c r="A144" s="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7"/>
      <c r="Q144" s="47"/>
      <c r="R144" s="47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ht="15.75" customHeight="1">
      <c r="A145" s="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7"/>
      <c r="Q145" s="47"/>
      <c r="R145" s="47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ht="15.75" customHeight="1">
      <c r="A146" s="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7"/>
      <c r="Q146" s="47"/>
      <c r="R146" s="47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ht="15.75" customHeight="1">
      <c r="A147" s="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7"/>
      <c r="Q147" s="47"/>
      <c r="R147" s="47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ht="15.75" customHeight="1">
      <c r="A148" s="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7"/>
      <c r="Q148" s="47"/>
      <c r="R148" s="47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ht="15.75" customHeight="1">
      <c r="A149" s="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7"/>
      <c r="Q149" s="47"/>
      <c r="R149" s="47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ht="15.75" customHeight="1">
      <c r="A150" s="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7"/>
      <c r="Q150" s="47"/>
      <c r="R150" s="47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ht="15.75" customHeight="1">
      <c r="A151" s="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7"/>
      <c r="Q151" s="47"/>
      <c r="R151" s="47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ht="15.75" customHeight="1">
      <c r="A152" s="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7"/>
      <c r="Q152" s="47"/>
      <c r="R152" s="47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ht="15.75" customHeight="1">
      <c r="A153" s="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7"/>
      <c r="Q153" s="47"/>
      <c r="R153" s="47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ht="15.75" customHeight="1">
      <c r="A154" s="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7"/>
      <c r="Q154" s="47"/>
      <c r="R154" s="47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ht="15.75" customHeight="1">
      <c r="A155" s="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7"/>
      <c r="Q155" s="47"/>
      <c r="R155" s="47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ht="15.75" customHeight="1">
      <c r="A156" s="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7"/>
      <c r="Q156" s="47"/>
      <c r="R156" s="47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ht="15.75" customHeight="1">
      <c r="A157" s="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7"/>
      <c r="Q157" s="47"/>
      <c r="R157" s="47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ht="15.75" customHeight="1">
      <c r="A158" s="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7"/>
      <c r="Q158" s="47"/>
      <c r="R158" s="47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ht="15.75" customHeight="1">
      <c r="A159" s="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7"/>
      <c r="Q159" s="47"/>
      <c r="R159" s="47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ht="15.75" customHeight="1">
      <c r="A160" s="1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7"/>
      <c r="Q160" s="47"/>
      <c r="R160" s="47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ht="15.75" customHeight="1">
      <c r="A161" s="1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7"/>
      <c r="Q161" s="47"/>
      <c r="R161" s="47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ht="15.75" customHeight="1">
      <c r="A162" s="1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7"/>
      <c r="Q162" s="47"/>
      <c r="R162" s="47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ht="15.75" customHeight="1">
      <c r="A163" s="1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7"/>
      <c r="Q163" s="47"/>
      <c r="R163" s="47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ht="15.75" customHeight="1">
      <c r="A164" s="1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7"/>
      <c r="Q164" s="47"/>
      <c r="R164" s="47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ht="15.75" customHeight="1">
      <c r="A165" s="1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7"/>
      <c r="Q165" s="47"/>
      <c r="R165" s="47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ht="15.75" customHeight="1">
      <c r="A166" s="1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7"/>
      <c r="Q166" s="47"/>
      <c r="R166" s="47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ht="15.75" customHeight="1">
      <c r="A167" s="1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7"/>
      <c r="Q167" s="47"/>
      <c r="R167" s="47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ht="15.75" customHeight="1">
      <c r="A168" s="1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7"/>
      <c r="Q168" s="47"/>
      <c r="R168" s="47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ht="15.75" customHeight="1">
      <c r="A169" s="1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7"/>
      <c r="Q169" s="47"/>
      <c r="R169" s="47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ht="15.75" customHeight="1">
      <c r="A170" s="1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7"/>
      <c r="Q170" s="47"/>
      <c r="R170" s="47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ht="15.75" customHeight="1">
      <c r="A171" s="1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7"/>
      <c r="Q171" s="47"/>
      <c r="R171" s="47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ht="15.75" customHeight="1">
      <c r="A172" s="1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7"/>
      <c r="Q172" s="47"/>
      <c r="R172" s="47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ht="15.75" customHeight="1">
      <c r="A173" s="1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7"/>
      <c r="Q173" s="47"/>
      <c r="R173" s="47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ht="15.75" customHeight="1">
      <c r="A174" s="1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7"/>
      <c r="Q174" s="47"/>
      <c r="R174" s="47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ht="15.75" customHeight="1">
      <c r="A175" s="1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7"/>
      <c r="Q175" s="47"/>
      <c r="R175" s="47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ht="15.75" customHeight="1">
      <c r="A176" s="1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7"/>
      <c r="Q176" s="47"/>
      <c r="R176" s="47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ht="15.75" customHeight="1">
      <c r="A177" s="1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7"/>
      <c r="Q177" s="47"/>
      <c r="R177" s="47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ht="15.75" customHeight="1">
      <c r="A178" s="1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7"/>
      <c r="Q178" s="47"/>
      <c r="R178" s="47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ht="15.75" customHeight="1">
      <c r="A179" s="1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7"/>
      <c r="Q179" s="47"/>
      <c r="R179" s="47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ht="15.75" customHeight="1">
      <c r="A180" s="1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7"/>
      <c r="Q180" s="47"/>
      <c r="R180" s="47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ht="15.75" customHeight="1">
      <c r="A181" s="1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7"/>
      <c r="Q181" s="47"/>
      <c r="R181" s="47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ht="15.75" customHeight="1">
      <c r="A182" s="1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7"/>
      <c r="Q182" s="47"/>
      <c r="R182" s="47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ht="15.75" customHeight="1">
      <c r="A183" s="1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7"/>
      <c r="Q183" s="47"/>
      <c r="R183" s="47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ht="15.75" customHeight="1">
      <c r="A184" s="1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7"/>
      <c r="Q184" s="47"/>
      <c r="R184" s="47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ht="15.75" customHeight="1">
      <c r="A185" s="1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7"/>
      <c r="Q185" s="47"/>
      <c r="R185" s="47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ht="15.75" customHeight="1">
      <c r="A186" s="1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7"/>
      <c r="Q186" s="47"/>
      <c r="R186" s="47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ht="15.75" customHeight="1">
      <c r="A187" s="1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7"/>
      <c r="Q187" s="47"/>
      <c r="R187" s="47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ht="15.75" customHeight="1">
      <c r="A188" s="1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7"/>
      <c r="Q188" s="47"/>
      <c r="R188" s="47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ht="15.75" customHeight="1">
      <c r="A189" s="1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7"/>
      <c r="Q189" s="47"/>
      <c r="R189" s="47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ht="15.75" customHeight="1">
      <c r="A190" s="1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7"/>
      <c r="Q190" s="47"/>
      <c r="R190" s="47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ht="15.75" customHeight="1">
      <c r="A191" s="1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7"/>
      <c r="Q191" s="47"/>
      <c r="R191" s="47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ht="15.75" customHeight="1">
      <c r="A192" s="1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7"/>
      <c r="Q192" s="47"/>
      <c r="R192" s="47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ht="15.75" customHeight="1">
      <c r="A193" s="1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7"/>
      <c r="Q193" s="47"/>
      <c r="R193" s="47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ht="15.75" customHeight="1">
      <c r="A194" s="1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7"/>
      <c r="Q194" s="47"/>
      <c r="R194" s="47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ht="15.75" customHeight="1">
      <c r="A195" s="1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7"/>
      <c r="Q195" s="47"/>
      <c r="R195" s="47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ht="15.75" customHeight="1">
      <c r="A196" s="1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7"/>
      <c r="Q196" s="47"/>
      <c r="R196" s="47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ht="15.75" customHeight="1">
      <c r="A197" s="1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7"/>
      <c r="Q197" s="47"/>
      <c r="R197" s="47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ht="15.75" customHeight="1">
      <c r="A198" s="1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7"/>
      <c r="Q198" s="47"/>
      <c r="R198" s="47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ht="15.75" customHeight="1">
      <c r="A199" s="1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7"/>
      <c r="Q199" s="47"/>
      <c r="R199" s="47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ht="15.75" customHeight="1">
      <c r="A200" s="1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7"/>
      <c r="Q200" s="47"/>
      <c r="R200" s="47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ht="15.75" customHeight="1">
      <c r="A201" s="1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7"/>
      <c r="Q201" s="47"/>
      <c r="R201" s="47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ht="15.75" customHeight="1">
      <c r="A202" s="1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7"/>
      <c r="Q202" s="47"/>
      <c r="R202" s="47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ht="15.75" customHeight="1">
      <c r="A203" s="1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7"/>
      <c r="Q203" s="47"/>
      <c r="R203" s="47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ht="15.75" customHeight="1">
      <c r="A204" s="1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7"/>
      <c r="Q204" s="47"/>
      <c r="R204" s="47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ht="15.75" customHeight="1">
      <c r="A205" s="1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7"/>
      <c r="Q205" s="47"/>
      <c r="R205" s="47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ht="15.75" customHeight="1">
      <c r="A206" s="1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7"/>
      <c r="Q206" s="47"/>
      <c r="R206" s="47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ht="15.75" customHeight="1">
      <c r="A207" s="1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7"/>
      <c r="Q207" s="47"/>
      <c r="R207" s="47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ht="15.75" customHeight="1">
      <c r="A208" s="1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7"/>
      <c r="Q208" s="47"/>
      <c r="R208" s="47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ht="15.75" customHeight="1">
      <c r="A209" s="1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7"/>
      <c r="Q209" s="47"/>
      <c r="R209" s="47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ht="15.75" customHeight="1">
      <c r="A210" s="1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7"/>
      <c r="Q210" s="47"/>
      <c r="R210" s="47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ht="15.75" customHeight="1">
      <c r="A211" s="1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7"/>
      <c r="Q211" s="47"/>
      <c r="R211" s="47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ht="15.75" customHeight="1">
      <c r="A212" s="1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7"/>
      <c r="Q212" s="47"/>
      <c r="R212" s="47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ht="15.75" customHeight="1">
      <c r="A213" s="1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7"/>
      <c r="Q213" s="47"/>
      <c r="R213" s="47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ht="15.75" customHeight="1">
      <c r="A214" s="1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7"/>
      <c r="Q214" s="47"/>
      <c r="R214" s="47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ht="15.75" customHeight="1">
      <c r="A215" s="1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7"/>
      <c r="Q215" s="47"/>
      <c r="R215" s="47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ht="15.75" customHeight="1">
      <c r="A216" s="1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7"/>
      <c r="Q216" s="47"/>
      <c r="R216" s="47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ht="15.75" customHeight="1">
      <c r="A217" s="1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7"/>
      <c r="Q217" s="47"/>
      <c r="R217" s="47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ht="15.75" customHeight="1">
      <c r="A218" s="1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7"/>
      <c r="Q218" s="47"/>
      <c r="R218" s="47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ht="15.75" customHeight="1">
      <c r="A219" s="1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7"/>
      <c r="Q219" s="47"/>
      <c r="R219" s="47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ht="15.75" customHeight="1">
      <c r="A220" s="1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7"/>
      <c r="Q220" s="47"/>
      <c r="R220" s="47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ht="15.75" customHeight="1">
      <c r="A221" s="1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7"/>
      <c r="Q221" s="47"/>
      <c r="R221" s="47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ht="15.75" customHeight="1">
      <c r="A222" s="1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7"/>
      <c r="Q222" s="47"/>
      <c r="R222" s="47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ht="15.75" customHeight="1">
      <c r="A223" s="1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7"/>
      <c r="Q223" s="47"/>
      <c r="R223" s="47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ht="15.75" customHeight="1">
      <c r="A224" s="1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7"/>
      <c r="Q224" s="47"/>
      <c r="R224" s="47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ht="15.75" customHeight="1">
      <c r="A225" s="1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7"/>
      <c r="Q225" s="47"/>
      <c r="R225" s="47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ht="15.75" customHeight="1">
      <c r="A226" s="1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7"/>
      <c r="Q226" s="47"/>
      <c r="R226" s="47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ht="15.75" customHeight="1">
      <c r="A227" s="1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7"/>
      <c r="Q227" s="47"/>
      <c r="R227" s="47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ht="15.75" customHeight="1">
      <c r="A228" s="1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7"/>
      <c r="Q228" s="47"/>
      <c r="R228" s="47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ht="15.75" customHeight="1">
      <c r="A229" s="1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7"/>
      <c r="Q229" s="47"/>
      <c r="R229" s="47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ht="15.75" customHeight="1">
      <c r="A230" s="1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7"/>
      <c r="Q230" s="47"/>
      <c r="R230" s="47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ht="15.75" customHeight="1">
      <c r="A231" s="1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7"/>
      <c r="Q231" s="47"/>
      <c r="R231" s="47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ht="15.75" customHeight="1">
      <c r="A232" s="1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7"/>
      <c r="Q232" s="47"/>
      <c r="R232" s="47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ht="15.75" customHeight="1">
      <c r="A233" s="1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7"/>
      <c r="Q233" s="47"/>
      <c r="R233" s="47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ht="15.75" customHeight="1">
      <c r="A234" s="1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7"/>
      <c r="Q234" s="47"/>
      <c r="R234" s="47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ht="15.75" customHeight="1">
      <c r="A235" s="1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7"/>
      <c r="Q235" s="47"/>
      <c r="R235" s="47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ht="15.75" customHeight="1">
      <c r="A236" s="1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7"/>
      <c r="Q236" s="47"/>
      <c r="R236" s="47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ht="15.75" customHeight="1">
      <c r="A237" s="1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7"/>
      <c r="Q237" s="47"/>
      <c r="R237" s="47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ht="15.75" customHeight="1">
      <c r="A238" s="1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7"/>
      <c r="Q238" s="47"/>
      <c r="R238" s="47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ht="15.75" customHeight="1">
      <c r="A239" s="1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7"/>
      <c r="Q239" s="47"/>
      <c r="R239" s="47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ht="15.75" customHeight="1">
      <c r="A240" s="1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7"/>
      <c r="Q240" s="47"/>
      <c r="R240" s="47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ht="15.75" customHeight="1">
      <c r="A241" s="1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7"/>
      <c r="Q241" s="47"/>
      <c r="R241" s="47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ht="15.75" customHeight="1">
      <c r="A242" s="1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7"/>
      <c r="Q242" s="47"/>
      <c r="R242" s="47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ht="15.75" customHeight="1">
      <c r="A243" s="1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7"/>
      <c r="Q243" s="47"/>
      <c r="R243" s="47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ht="15.75" customHeight="1">
      <c r="A244" s="1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7"/>
      <c r="Q244" s="47"/>
      <c r="R244" s="47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ht="15.75" customHeight="1">
      <c r="A245" s="1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7"/>
      <c r="Q245" s="47"/>
      <c r="R245" s="47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ht="15.75" customHeight="1">
      <c r="A246" s="1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7"/>
      <c r="Q246" s="47"/>
      <c r="R246" s="47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ht="15.75" customHeight="1">
      <c r="A247" s="1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7"/>
      <c r="Q247" s="47"/>
      <c r="R247" s="47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ht="15.75" customHeight="1">
      <c r="A248" s="1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7"/>
      <c r="Q248" s="47"/>
      <c r="R248" s="47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ht="15.75" customHeight="1">
      <c r="A249" s="1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7"/>
      <c r="Q249" s="47"/>
      <c r="R249" s="47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ht="15.75" customHeight="1">
      <c r="A250" s="1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7"/>
      <c r="Q250" s="47"/>
      <c r="R250" s="47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ht="15.75" customHeight="1">
      <c r="A251" s="1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7"/>
      <c r="Q251" s="47"/>
      <c r="R251" s="47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ht="15.75" customHeight="1">
      <c r="A252" s="1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7"/>
      <c r="Q252" s="47"/>
      <c r="R252" s="47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ht="15.75" customHeight="1">
      <c r="A253" s="1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7"/>
      <c r="Q253" s="47"/>
      <c r="R253" s="47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ht="15.75" customHeight="1">
      <c r="A254" s="1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7"/>
      <c r="Q254" s="47"/>
      <c r="R254" s="47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ht="15.75" customHeight="1">
      <c r="A255" s="1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7"/>
      <c r="Q255" s="47"/>
      <c r="R255" s="47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ht="15.75" customHeight="1">
      <c r="A256" s="1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7"/>
      <c r="Q256" s="47"/>
      <c r="R256" s="47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ht="15.75" customHeight="1">
      <c r="A257" s="1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7"/>
      <c r="Q257" s="47"/>
      <c r="R257" s="47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ht="15.75" customHeight="1">
      <c r="A258" s="1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7"/>
      <c r="Q258" s="47"/>
      <c r="R258" s="47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ht="15.75" customHeight="1">
      <c r="A259" s="1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7"/>
      <c r="Q259" s="47"/>
      <c r="R259" s="47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ht="15.75" customHeight="1">
      <c r="A260" s="1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7"/>
      <c r="Q260" s="47"/>
      <c r="R260" s="47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ht="15.75" customHeight="1">
      <c r="A261" s="1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7"/>
      <c r="Q261" s="47"/>
      <c r="R261" s="47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ht="15.75" customHeight="1">
      <c r="A262" s="1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7"/>
      <c r="Q262" s="47"/>
      <c r="R262" s="47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ht="15.75" customHeight="1">
      <c r="A263" s="1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7"/>
      <c r="Q263" s="47"/>
      <c r="R263" s="47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ht="15.75" customHeight="1">
      <c r="A264" s="1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7"/>
      <c r="Q264" s="47"/>
      <c r="R264" s="47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ht="15.75" customHeight="1">
      <c r="A265" s="1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7"/>
      <c r="Q265" s="47"/>
      <c r="R265" s="47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ht="15.75" customHeight="1">
      <c r="A266" s="1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7"/>
      <c r="Q266" s="47"/>
      <c r="R266" s="47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ht="15.75" customHeight="1">
      <c r="A267" s="1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7"/>
      <c r="Q267" s="47"/>
      <c r="R267" s="47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ht="15.75" customHeight="1">
      <c r="A268" s="1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7"/>
      <c r="Q268" s="47"/>
      <c r="R268" s="47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ht="15.75" customHeight="1">
      <c r="A269" s="1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7"/>
      <c r="Q269" s="47"/>
      <c r="R269" s="47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ht="15.75" customHeight="1">
      <c r="A270" s="1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7"/>
      <c r="Q270" s="47"/>
      <c r="R270" s="47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ht="15.75" customHeight="1">
      <c r="A271" s="1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7"/>
      <c r="Q271" s="47"/>
      <c r="R271" s="47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ht="15.75" customHeight="1">
      <c r="A272" s="1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7"/>
      <c r="Q272" s="47"/>
      <c r="R272" s="47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ht="15.75" customHeight="1">
      <c r="A273" s="1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7"/>
      <c r="Q273" s="47"/>
      <c r="R273" s="47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ht="15.75" customHeight="1">
      <c r="A274" s="1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7"/>
      <c r="Q274" s="47"/>
      <c r="R274" s="47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ht="15.75" customHeight="1">
      <c r="A275" s="1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7"/>
      <c r="Q275" s="47"/>
      <c r="R275" s="47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ht="15.75" customHeight="1">
      <c r="A276" s="1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7"/>
      <c r="Q276" s="47"/>
      <c r="R276" s="47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ht="15.75" customHeight="1">
      <c r="A277" s="1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7"/>
      <c r="Q277" s="47"/>
      <c r="R277" s="47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ht="15.75" customHeight="1">
      <c r="A278" s="1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7"/>
      <c r="Q278" s="47"/>
      <c r="R278" s="47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ht="15.75" customHeight="1">
      <c r="A279" s="1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7"/>
      <c r="Q279" s="47"/>
      <c r="R279" s="47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ht="15.75" customHeight="1">
      <c r="A280" s="1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7"/>
      <c r="Q280" s="47"/>
      <c r="R280" s="47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ht="15.75" customHeight="1">
      <c r="A281" s="1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7"/>
      <c r="Q281" s="47"/>
      <c r="R281" s="47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ht="15.75" customHeight="1">
      <c r="A282" s="1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7"/>
      <c r="Q282" s="47"/>
      <c r="R282" s="47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ht="15.75" customHeight="1">
      <c r="A283" s="1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7"/>
      <c r="Q283" s="47"/>
      <c r="R283" s="47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ht="15.75" customHeight="1">
      <c r="A284" s="1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7"/>
      <c r="Q284" s="47"/>
      <c r="R284" s="47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ht="15.75" customHeight="1">
      <c r="A285" s="1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7"/>
      <c r="Q285" s="47"/>
      <c r="R285" s="47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ht="15.75" customHeight="1">
      <c r="A286" s="1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7"/>
      <c r="Q286" s="47"/>
      <c r="R286" s="47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ht="15.75" customHeight="1">
      <c r="A287" s="1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7"/>
      <c r="Q287" s="47"/>
      <c r="R287" s="47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G5:H5"/>
    <mergeCell ref="E6:F6"/>
    <mergeCell ref="G6:H6"/>
    <mergeCell ref="I6:J6"/>
    <mergeCell ref="K6:L6"/>
    <mergeCell ref="M6:N6"/>
    <mergeCell ref="G3:H3"/>
    <mergeCell ref="I3:J3"/>
    <mergeCell ref="K3:L3"/>
    <mergeCell ref="M3:N3"/>
    <mergeCell ref="I5:J5"/>
    <mergeCell ref="K5:L5"/>
    <mergeCell ref="M5:N5"/>
    <mergeCell ref="G33:H33"/>
    <mergeCell ref="E34:F34"/>
    <mergeCell ref="G34:H34"/>
    <mergeCell ref="I34:J34"/>
    <mergeCell ref="K34:L34"/>
    <mergeCell ref="M34:N34"/>
    <mergeCell ref="B59:I59"/>
    <mergeCell ref="G31:H31"/>
    <mergeCell ref="I31:J31"/>
    <mergeCell ref="K31:L31"/>
    <mergeCell ref="M31:N31"/>
    <mergeCell ref="I33:J33"/>
    <mergeCell ref="K33:L33"/>
    <mergeCell ref="M33:N33"/>
  </mergeCells>
  <conditionalFormatting sqref="S7:S28">
    <cfRule type="cellIs" dxfId="0" priority="1" operator="lessThan">
      <formula>0</formula>
    </cfRule>
  </conditionalFormatting>
  <conditionalFormatting sqref="S7:S28">
    <cfRule type="cellIs" dxfId="0" priority="2" operator="greaterThan">
      <formula>0</formula>
    </cfRule>
  </conditionalFormatting>
  <conditionalFormatting sqref="S35:S56">
    <cfRule type="cellIs" dxfId="0" priority="3" operator="lessThan">
      <formula>0</formula>
    </cfRule>
  </conditionalFormatting>
  <conditionalFormatting sqref="S35:S56">
    <cfRule type="cellIs" dxfId="0" priority="4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48.29"/>
    <col customWidth="1" min="3" max="3" width="17.43"/>
    <col customWidth="1" min="4" max="5" width="14.0"/>
    <col customWidth="1" min="6" max="6" width="15.29"/>
    <col customWidth="1" min="7" max="14" width="13.71"/>
    <col customWidth="1" min="15" max="15" width="2.14"/>
    <col customWidth="1" min="16" max="18" width="13.71"/>
    <col customWidth="1" min="19" max="19" width="19.43"/>
    <col customWidth="1" min="20" max="28" width="8.0"/>
  </cols>
  <sheetData>
    <row r="1" ht="18.75" customHeight="1">
      <c r="A1" s="1"/>
      <c r="B1" s="2" t="s">
        <v>60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47"/>
      <c r="R1" s="47"/>
      <c r="S1" s="48" t="s">
        <v>61</v>
      </c>
      <c r="T1" s="46"/>
      <c r="U1" s="46"/>
      <c r="V1" s="46"/>
      <c r="W1" s="46"/>
      <c r="X1" s="46"/>
      <c r="Y1" s="46"/>
      <c r="Z1" s="46"/>
      <c r="AA1" s="46"/>
      <c r="AB1" s="46"/>
    </row>
    <row r="2" ht="19.5" customHeight="1">
      <c r="A2" s="1"/>
      <c r="B2" s="2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7"/>
      <c r="R2" s="47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ht="15.75" customHeight="1">
      <c r="A3" s="1"/>
      <c r="B3" s="49"/>
      <c r="C3" s="50"/>
      <c r="D3" s="51" t="s">
        <v>62</v>
      </c>
      <c r="E3" s="51" t="s">
        <v>63</v>
      </c>
      <c r="F3" s="52" t="s">
        <v>64</v>
      </c>
      <c r="G3" s="53" t="s">
        <v>65</v>
      </c>
      <c r="H3" s="54"/>
      <c r="I3" s="55" t="s">
        <v>66</v>
      </c>
      <c r="J3" s="56"/>
      <c r="K3" s="53" t="s">
        <v>67</v>
      </c>
      <c r="L3" s="54"/>
      <c r="M3" s="55" t="s">
        <v>68</v>
      </c>
      <c r="N3" s="54"/>
      <c r="O3" s="57"/>
      <c r="P3" s="58" t="s">
        <v>69</v>
      </c>
      <c r="Q3" s="59" t="s">
        <v>70</v>
      </c>
      <c r="R3" s="60" t="s">
        <v>70</v>
      </c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ht="15.75" customHeight="1">
      <c r="A4" s="1"/>
      <c r="B4" s="61"/>
      <c r="C4" s="62" t="s">
        <v>71</v>
      </c>
      <c r="D4" s="63" t="s">
        <v>72</v>
      </c>
      <c r="E4" s="64" t="s">
        <v>73</v>
      </c>
      <c r="F4" s="65" t="s">
        <v>74</v>
      </c>
      <c r="G4" s="66" t="s">
        <v>75</v>
      </c>
      <c r="H4" s="67" t="s">
        <v>76</v>
      </c>
      <c r="I4" s="63" t="s">
        <v>75</v>
      </c>
      <c r="J4" s="63" t="s">
        <v>76</v>
      </c>
      <c r="K4" s="66" t="s">
        <v>75</v>
      </c>
      <c r="L4" s="67" t="s">
        <v>76</v>
      </c>
      <c r="M4" s="63" t="s">
        <v>75</v>
      </c>
      <c r="N4" s="67" t="s">
        <v>76</v>
      </c>
      <c r="O4" s="57"/>
      <c r="P4" s="68" t="s">
        <v>74</v>
      </c>
      <c r="Q4" s="69" t="s">
        <v>77</v>
      </c>
      <c r="R4" s="70" t="s">
        <v>78</v>
      </c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ht="16.5" customHeight="1">
      <c r="A5" s="1"/>
      <c r="B5" s="71" t="s">
        <v>79</v>
      </c>
      <c r="C5" s="72"/>
      <c r="D5" s="72"/>
      <c r="E5" s="72"/>
      <c r="F5" s="73"/>
      <c r="G5" s="74" t="s">
        <v>80</v>
      </c>
      <c r="H5" s="75"/>
      <c r="I5" s="76" t="s">
        <v>80</v>
      </c>
      <c r="J5" s="77"/>
      <c r="K5" s="74" t="s">
        <v>80</v>
      </c>
      <c r="L5" s="75"/>
      <c r="M5" s="76" t="s">
        <v>80</v>
      </c>
      <c r="N5" s="75"/>
      <c r="O5" s="1"/>
      <c r="P5" s="78"/>
      <c r="Q5" s="79"/>
      <c r="R5" s="80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ht="31.5" customHeight="1">
      <c r="A6" s="1"/>
      <c r="B6" s="81" t="s">
        <v>81</v>
      </c>
      <c r="C6" s="82" t="s">
        <v>82</v>
      </c>
      <c r="D6" s="83">
        <f>70/109</f>
        <v>0.6422018349</v>
      </c>
      <c r="E6" s="84"/>
      <c r="F6" s="85"/>
      <c r="G6" s="86"/>
      <c r="H6" s="85"/>
      <c r="I6" s="87"/>
      <c r="J6" s="88"/>
      <c r="K6" s="86"/>
      <c r="L6" s="85"/>
      <c r="M6" s="87"/>
      <c r="N6" s="85"/>
      <c r="O6" s="89"/>
      <c r="P6" s="90"/>
      <c r="Q6" s="47"/>
      <c r="R6" s="91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ht="15.75" customHeight="1">
      <c r="A7" s="1"/>
      <c r="B7" s="92" t="str">
        <f>'DATA SET UP SHEET'!C12</f>
        <v>Apex</v>
      </c>
      <c r="C7" s="93">
        <f>'DATA SET UP SHEET'!E12</f>
        <v>8</v>
      </c>
      <c r="D7" s="94">
        <f t="shared" ref="D7:D19" si="1">sum(C7-D35)</f>
        <v>2</v>
      </c>
      <c r="E7" s="95">
        <f>'DATA SET UP SHEET'!F12</f>
        <v>1</v>
      </c>
      <c r="F7" s="160">
        <v>1412.5</v>
      </c>
      <c r="G7" s="97">
        <v>2.0</v>
      </c>
      <c r="H7" s="161">
        <v>1425.0</v>
      </c>
      <c r="I7" s="99"/>
      <c r="J7" s="100"/>
      <c r="K7" s="97"/>
      <c r="L7" s="98"/>
      <c r="M7" s="99"/>
      <c r="N7" s="98"/>
      <c r="O7" s="1"/>
      <c r="P7" s="101">
        <f t="shared" ref="P7:P28" si="2">IF(D7=0,0,((G7*H7)+(I7*J7)+(K7*L7)+(M7*N7))/D7)</f>
        <v>1425</v>
      </c>
      <c r="Q7" s="102">
        <f t="shared" ref="Q7:Q29" si="3">P7-F7</f>
        <v>12.5</v>
      </c>
      <c r="R7" s="103">
        <f t="shared" ref="R7:R29" si="4">Q7/F7</f>
        <v>0.008849557522</v>
      </c>
      <c r="S7" s="104">
        <f t="shared" ref="S7:S28" si="5">D7-G7-I7-K7-M7</f>
        <v>0</v>
      </c>
      <c r="T7" s="46"/>
      <c r="U7" s="46"/>
      <c r="V7" s="46"/>
      <c r="W7" s="46"/>
      <c r="X7" s="46"/>
      <c r="Y7" s="46"/>
      <c r="Z7" s="46"/>
      <c r="AA7" s="46"/>
      <c r="AB7" s="46"/>
    </row>
    <row r="8" ht="15.75" customHeight="1">
      <c r="A8" s="1"/>
      <c r="B8" s="92" t="str">
        <f>'DATA SET UP SHEET'!C13</f>
        <v>Paramount </v>
      </c>
      <c r="C8" s="93">
        <f>'DATA SET UP SHEET'!E13</f>
        <v>12</v>
      </c>
      <c r="D8" s="94">
        <f t="shared" si="1"/>
        <v>6</v>
      </c>
      <c r="E8" s="95">
        <f>'DATA SET UP SHEET'!F13</f>
        <v>0.667</v>
      </c>
      <c r="F8" s="160">
        <v>1337.5</v>
      </c>
      <c r="G8" s="97">
        <v>2.0</v>
      </c>
      <c r="H8" s="98">
        <v>1100.0</v>
      </c>
      <c r="I8" s="162">
        <v>2.0</v>
      </c>
      <c r="J8" s="100">
        <v>1150.0</v>
      </c>
      <c r="K8" s="163">
        <v>2.0</v>
      </c>
      <c r="L8" s="161">
        <v>1200.0</v>
      </c>
      <c r="M8" s="99"/>
      <c r="N8" s="98"/>
      <c r="O8" s="1"/>
      <c r="P8" s="101">
        <f t="shared" si="2"/>
        <v>1150</v>
      </c>
      <c r="Q8" s="102">
        <f t="shared" si="3"/>
        <v>-187.5</v>
      </c>
      <c r="R8" s="103">
        <f t="shared" si="4"/>
        <v>-0.1401869159</v>
      </c>
      <c r="S8" s="104">
        <f t="shared" si="5"/>
        <v>0</v>
      </c>
      <c r="T8" s="46"/>
      <c r="U8" s="46"/>
      <c r="V8" s="46"/>
      <c r="W8" s="46"/>
      <c r="X8" s="46"/>
      <c r="Y8" s="46"/>
      <c r="Z8" s="46"/>
      <c r="AA8" s="46"/>
      <c r="AB8" s="46"/>
    </row>
    <row r="9" ht="15.75" customHeight="1">
      <c r="A9" s="1"/>
      <c r="B9" s="92" t="str">
        <f>'DATA SET UP SHEET'!C14</f>
        <v>Newark </v>
      </c>
      <c r="C9" s="93">
        <f>'DATA SET UP SHEET'!E14</f>
        <v>16</v>
      </c>
      <c r="D9" s="94">
        <f t="shared" si="1"/>
        <v>10</v>
      </c>
      <c r="E9" s="95">
        <f>'DATA SET UP SHEET'!F14</f>
        <v>0.625</v>
      </c>
      <c r="F9" s="160">
        <v>1333.0</v>
      </c>
      <c r="G9" s="97">
        <v>2.0</v>
      </c>
      <c r="H9" s="98">
        <v>1100.0</v>
      </c>
      <c r="I9" s="162">
        <v>2.0</v>
      </c>
      <c r="J9" s="100">
        <v>1150.0</v>
      </c>
      <c r="K9" s="163">
        <v>2.0</v>
      </c>
      <c r="L9" s="98">
        <v>1200.0</v>
      </c>
      <c r="M9" s="162">
        <v>4.0</v>
      </c>
      <c r="N9" s="161">
        <v>1250.0</v>
      </c>
      <c r="O9" s="1"/>
      <c r="P9" s="101">
        <f t="shared" si="2"/>
        <v>1190</v>
      </c>
      <c r="Q9" s="102">
        <f t="shared" si="3"/>
        <v>-143</v>
      </c>
      <c r="R9" s="103">
        <f t="shared" si="4"/>
        <v>-0.1072768192</v>
      </c>
      <c r="S9" s="104">
        <f t="shared" si="5"/>
        <v>0</v>
      </c>
      <c r="T9" s="46"/>
      <c r="U9" s="46"/>
      <c r="V9" s="46"/>
      <c r="W9" s="46"/>
      <c r="X9" s="46"/>
      <c r="Y9" s="46"/>
      <c r="Z9" s="46"/>
      <c r="AA9" s="46"/>
      <c r="AB9" s="46"/>
    </row>
    <row r="10" ht="15.75" customHeight="1">
      <c r="A10" s="1"/>
      <c r="B10" s="92" t="str">
        <f>'DATA SET UP SHEET'!C15</f>
        <v>The Main </v>
      </c>
      <c r="C10" s="93">
        <f>'DATA SET UP SHEET'!E15</f>
        <v>16</v>
      </c>
      <c r="D10" s="94">
        <f t="shared" si="1"/>
        <v>10</v>
      </c>
      <c r="E10" s="95">
        <f>'DATA SET UP SHEET'!F15</f>
        <v>0.375</v>
      </c>
      <c r="F10" s="160">
        <v>1360.0</v>
      </c>
      <c r="G10" s="97">
        <v>2.0</v>
      </c>
      <c r="H10" s="98">
        <v>999.0</v>
      </c>
      <c r="I10" s="162">
        <v>2.0</v>
      </c>
      <c r="J10" s="100">
        <v>1100.0</v>
      </c>
      <c r="K10" s="163">
        <v>2.0</v>
      </c>
      <c r="L10" s="98">
        <v>1150.0</v>
      </c>
      <c r="M10" s="162">
        <v>4.0</v>
      </c>
      <c r="N10" s="161">
        <v>1200.0</v>
      </c>
      <c r="O10" s="1"/>
      <c r="P10" s="101">
        <f t="shared" si="2"/>
        <v>1129.8</v>
      </c>
      <c r="Q10" s="102">
        <f t="shared" si="3"/>
        <v>-230.2</v>
      </c>
      <c r="R10" s="103">
        <f t="shared" si="4"/>
        <v>-0.1692647059</v>
      </c>
      <c r="S10" s="104">
        <f t="shared" si="5"/>
        <v>0</v>
      </c>
      <c r="T10" s="46"/>
      <c r="U10" s="46"/>
      <c r="V10" s="46"/>
      <c r="W10" s="46"/>
      <c r="X10" s="46"/>
      <c r="Y10" s="46"/>
      <c r="Z10" s="46"/>
      <c r="AA10" s="46"/>
      <c r="AB10" s="46"/>
    </row>
    <row r="11" ht="15.75" customHeight="1">
      <c r="A11" s="1"/>
      <c r="B11" s="92" t="str">
        <f>'DATA SET UP SHEET'!C16</f>
        <v>Meridian </v>
      </c>
      <c r="C11" s="93">
        <f>'DATA SET UP SHEET'!E16</f>
        <v>16</v>
      </c>
      <c r="D11" s="94">
        <f t="shared" si="1"/>
        <v>12</v>
      </c>
      <c r="E11" s="95">
        <f>'DATA SET UP SHEET'!F16</f>
        <v>0.5</v>
      </c>
      <c r="F11" s="160">
        <v>1365.0</v>
      </c>
      <c r="G11" s="163">
        <v>2.0</v>
      </c>
      <c r="H11" s="98">
        <v>999.0</v>
      </c>
      <c r="I11" s="162">
        <v>2.0</v>
      </c>
      <c r="J11" s="100">
        <v>1100.0</v>
      </c>
      <c r="K11" s="97">
        <v>4.0</v>
      </c>
      <c r="L11" s="161">
        <v>1200.0</v>
      </c>
      <c r="M11" s="162">
        <v>4.0</v>
      </c>
      <c r="N11" s="161">
        <v>1250.0</v>
      </c>
      <c r="O11" s="1"/>
      <c r="P11" s="101">
        <f t="shared" si="2"/>
        <v>1166.5</v>
      </c>
      <c r="Q11" s="102">
        <f t="shared" si="3"/>
        <v>-198.5</v>
      </c>
      <c r="R11" s="103">
        <f t="shared" si="4"/>
        <v>-0.1454212454</v>
      </c>
      <c r="S11" s="104">
        <f t="shared" si="5"/>
        <v>0</v>
      </c>
      <c r="T11" s="46"/>
      <c r="U11" s="46"/>
      <c r="V11" s="46"/>
      <c r="W11" s="46"/>
      <c r="X11" s="46"/>
      <c r="Y11" s="46"/>
      <c r="Z11" s="46"/>
      <c r="AA11" s="46"/>
      <c r="AB11" s="46"/>
    </row>
    <row r="12" ht="15.75" customHeight="1">
      <c r="A12" s="1"/>
      <c r="B12" s="92" t="str">
        <f>'DATA SET UP SHEET'!C17</f>
        <v>Vertex (Single) </v>
      </c>
      <c r="C12" s="93">
        <f>'DATA SET UP SHEET'!E17</f>
        <v>4</v>
      </c>
      <c r="D12" s="94">
        <f t="shared" si="1"/>
        <v>2</v>
      </c>
      <c r="E12" s="95">
        <f>'DATA SET UP SHEET'!F17</f>
        <v>1</v>
      </c>
      <c r="F12" s="160">
        <v>1388.0</v>
      </c>
      <c r="G12" s="97">
        <v>2.0</v>
      </c>
      <c r="H12" s="98">
        <v>1200.0</v>
      </c>
      <c r="I12" s="99"/>
      <c r="J12" s="100"/>
      <c r="K12" s="97"/>
      <c r="L12" s="98"/>
      <c r="M12" s="99"/>
      <c r="N12" s="98"/>
      <c r="O12" s="1"/>
      <c r="P12" s="101">
        <f t="shared" si="2"/>
        <v>1200</v>
      </c>
      <c r="Q12" s="102">
        <f t="shared" si="3"/>
        <v>-188</v>
      </c>
      <c r="R12" s="103">
        <f t="shared" si="4"/>
        <v>-0.1354466859</v>
      </c>
      <c r="S12" s="104">
        <f t="shared" si="5"/>
        <v>0</v>
      </c>
      <c r="T12" s="46"/>
      <c r="U12" s="46"/>
      <c r="V12" s="46"/>
      <c r="W12" s="46"/>
      <c r="X12" s="46"/>
      <c r="Y12" s="46"/>
      <c r="Z12" s="46"/>
      <c r="AA12" s="46"/>
      <c r="AB12" s="46"/>
    </row>
    <row r="13" ht="15.75" customHeight="1">
      <c r="A13" s="1"/>
      <c r="B13" s="92" t="str">
        <f>'DATA SET UP SHEET'!C18</f>
        <v>Vertex (Double) </v>
      </c>
      <c r="C13" s="93">
        <f>'DATA SET UP SHEET'!E18</f>
        <v>8</v>
      </c>
      <c r="D13" s="94">
        <f t="shared" si="1"/>
        <v>6</v>
      </c>
      <c r="E13" s="95">
        <f>'DATA SET UP SHEET'!F18</f>
        <v>0</v>
      </c>
      <c r="F13" s="160">
        <v>1388.0</v>
      </c>
      <c r="G13" s="97">
        <v>2.0</v>
      </c>
      <c r="H13" s="98">
        <v>1100.0</v>
      </c>
      <c r="I13" s="99">
        <v>2.0</v>
      </c>
      <c r="J13" s="100">
        <v>1150.0</v>
      </c>
      <c r="K13" s="97">
        <v>2.0</v>
      </c>
      <c r="L13" s="98">
        <v>1200.0</v>
      </c>
      <c r="M13" s="99"/>
      <c r="N13" s="98"/>
      <c r="O13" s="1"/>
      <c r="P13" s="101">
        <f t="shared" si="2"/>
        <v>1150</v>
      </c>
      <c r="Q13" s="102">
        <f t="shared" si="3"/>
        <v>-238</v>
      </c>
      <c r="R13" s="103">
        <f t="shared" si="4"/>
        <v>-0.1714697406</v>
      </c>
      <c r="S13" s="104">
        <f t="shared" si="5"/>
        <v>0</v>
      </c>
      <c r="T13" s="46"/>
      <c r="U13" s="46"/>
      <c r="V13" s="46"/>
      <c r="W13" s="46"/>
      <c r="X13" s="46"/>
      <c r="Y13" s="46"/>
      <c r="Z13" s="46"/>
      <c r="AA13" s="46"/>
      <c r="AB13" s="46"/>
    </row>
    <row r="14" ht="15.75" customHeight="1">
      <c r="A14" s="1"/>
      <c r="B14" s="92" t="str">
        <f>'DATA SET UP SHEET'!C19</f>
        <v>Peak  (Single)</v>
      </c>
      <c r="C14" s="93">
        <f>'DATA SET UP SHEET'!E19</f>
        <v>4</v>
      </c>
      <c r="D14" s="94">
        <f t="shared" si="1"/>
        <v>2</v>
      </c>
      <c r="E14" s="95">
        <f>'DATA SET UP SHEET'!F19</f>
        <v>0.75</v>
      </c>
      <c r="F14" s="160">
        <v>1396.0</v>
      </c>
      <c r="G14" s="97">
        <v>2.0</v>
      </c>
      <c r="H14" s="98">
        <v>1150.0</v>
      </c>
      <c r="I14" s="99"/>
      <c r="J14" s="100"/>
      <c r="K14" s="97"/>
      <c r="L14" s="98"/>
      <c r="M14" s="99"/>
      <c r="N14" s="98"/>
      <c r="O14" s="1"/>
      <c r="P14" s="101">
        <f t="shared" si="2"/>
        <v>1150</v>
      </c>
      <c r="Q14" s="102">
        <f t="shared" si="3"/>
        <v>-246</v>
      </c>
      <c r="R14" s="103">
        <f t="shared" si="4"/>
        <v>-0.176217765</v>
      </c>
      <c r="S14" s="104">
        <f t="shared" si="5"/>
        <v>0</v>
      </c>
      <c r="T14" s="46"/>
      <c r="U14" s="46"/>
      <c r="V14" s="46"/>
      <c r="W14" s="46"/>
      <c r="X14" s="46"/>
      <c r="Y14" s="46"/>
      <c r="Z14" s="46"/>
      <c r="AA14" s="46"/>
      <c r="AB14" s="46"/>
    </row>
    <row r="15" ht="15.75" customHeight="1">
      <c r="A15" s="1"/>
      <c r="B15" s="92" t="str">
        <f>'DATA SET UP SHEET'!C20</f>
        <v>Peak (Double) </v>
      </c>
      <c r="C15" s="93">
        <f>'DATA SET UP SHEET'!E20</f>
        <v>8</v>
      </c>
      <c r="D15" s="94">
        <f t="shared" si="1"/>
        <v>7</v>
      </c>
      <c r="E15" s="95">
        <f>'DATA SET UP SHEET'!F20</f>
        <v>0.25</v>
      </c>
      <c r="F15" s="160">
        <v>1396.0</v>
      </c>
      <c r="G15" s="97">
        <v>2.0</v>
      </c>
      <c r="H15" s="98">
        <v>1100.0</v>
      </c>
      <c r="I15" s="99">
        <v>2.0</v>
      </c>
      <c r="J15" s="100">
        <v>1150.0</v>
      </c>
      <c r="K15" s="97">
        <v>3.0</v>
      </c>
      <c r="L15" s="98">
        <v>1200.0</v>
      </c>
      <c r="M15" s="99"/>
      <c r="N15" s="98"/>
      <c r="O15" s="1"/>
      <c r="P15" s="101">
        <f t="shared" si="2"/>
        <v>1157.142857</v>
      </c>
      <c r="Q15" s="102">
        <f t="shared" si="3"/>
        <v>-238.8571429</v>
      </c>
      <c r="R15" s="103">
        <f t="shared" si="4"/>
        <v>-0.1711011052</v>
      </c>
      <c r="S15" s="104">
        <f t="shared" si="5"/>
        <v>0</v>
      </c>
      <c r="T15" s="46"/>
      <c r="U15" s="46"/>
      <c r="V15" s="46"/>
      <c r="W15" s="46"/>
      <c r="X15" s="46"/>
      <c r="Y15" s="46"/>
      <c r="Z15" s="46"/>
      <c r="AA15" s="46"/>
      <c r="AB15" s="46"/>
    </row>
    <row r="16" ht="15.75" customHeight="1">
      <c r="A16" s="1"/>
      <c r="B16" s="92" t="str">
        <f>'DATA SET UP SHEET'!C21</f>
        <v>Summit </v>
      </c>
      <c r="C16" s="93">
        <f>'DATA SET UP SHEET'!E21</f>
        <v>8</v>
      </c>
      <c r="D16" s="94">
        <f t="shared" si="1"/>
        <v>7</v>
      </c>
      <c r="E16" s="95">
        <f>'DATA SET UP SHEET'!F21</f>
        <v>0.125</v>
      </c>
      <c r="F16" s="160">
        <v>1380.0</v>
      </c>
      <c r="G16" s="97">
        <v>4.0</v>
      </c>
      <c r="H16" s="98">
        <v>1300.0</v>
      </c>
      <c r="I16" s="99">
        <v>3.0</v>
      </c>
      <c r="J16" s="100">
        <v>1350.0</v>
      </c>
      <c r="K16" s="97"/>
      <c r="L16" s="98"/>
      <c r="M16" s="99"/>
      <c r="N16" s="98"/>
      <c r="O16" s="1"/>
      <c r="P16" s="101">
        <f t="shared" si="2"/>
        <v>1321.428571</v>
      </c>
      <c r="Q16" s="102">
        <f t="shared" si="3"/>
        <v>-58.57142857</v>
      </c>
      <c r="R16" s="103">
        <f t="shared" si="4"/>
        <v>-0.04244306418</v>
      </c>
      <c r="S16" s="104">
        <f t="shared" si="5"/>
        <v>0</v>
      </c>
      <c r="T16" s="46"/>
      <c r="U16" s="46"/>
      <c r="V16" s="46"/>
      <c r="W16" s="46"/>
      <c r="X16" s="46"/>
      <c r="Y16" s="46"/>
      <c r="Z16" s="46"/>
      <c r="AA16" s="46"/>
      <c r="AB16" s="46"/>
    </row>
    <row r="17" ht="15.75" customHeight="1">
      <c r="A17" s="1"/>
      <c r="B17" s="92" t="str">
        <f>'DATA SET UP SHEET'!C22</f>
        <v>Crest </v>
      </c>
      <c r="C17" s="93">
        <f>'DATA SET UP SHEET'!E22</f>
        <v>4</v>
      </c>
      <c r="D17" s="94">
        <f t="shared" si="1"/>
        <v>4</v>
      </c>
      <c r="E17" s="95">
        <f>'DATA SET UP SHEET'!F22</f>
        <v>0</v>
      </c>
      <c r="F17" s="160">
        <v>1385.0</v>
      </c>
      <c r="G17" s="97">
        <v>2.0</v>
      </c>
      <c r="H17" s="98">
        <v>1250.0</v>
      </c>
      <c r="I17" s="99">
        <v>2.0</v>
      </c>
      <c r="J17" s="100">
        <v>1350.0</v>
      </c>
      <c r="K17" s="97"/>
      <c r="L17" s="98"/>
      <c r="M17" s="99"/>
      <c r="N17" s="98"/>
      <c r="O17" s="1"/>
      <c r="P17" s="101">
        <f t="shared" si="2"/>
        <v>1300</v>
      </c>
      <c r="Q17" s="102">
        <f t="shared" si="3"/>
        <v>-85</v>
      </c>
      <c r="R17" s="103">
        <f t="shared" si="4"/>
        <v>-0.06137184116</v>
      </c>
      <c r="S17" s="104">
        <f t="shared" si="5"/>
        <v>0</v>
      </c>
      <c r="T17" s="46"/>
      <c r="U17" s="46"/>
      <c r="V17" s="46"/>
      <c r="W17" s="46"/>
      <c r="X17" s="46"/>
      <c r="Y17" s="46"/>
      <c r="Z17" s="46"/>
      <c r="AA17" s="46"/>
      <c r="AB17" s="46"/>
    </row>
    <row r="18" ht="15.75" customHeight="1">
      <c r="A18" s="1"/>
      <c r="B18" s="92" t="str">
        <f>'DATA SET UP SHEET'!C23</f>
        <v>Skyline</v>
      </c>
      <c r="C18" s="93">
        <f>'DATA SET UP SHEET'!E23</f>
        <v>4</v>
      </c>
      <c r="D18" s="94">
        <f t="shared" si="1"/>
        <v>2</v>
      </c>
      <c r="E18" s="95">
        <f>'DATA SET UP SHEET'!F23</f>
        <v>1</v>
      </c>
      <c r="F18" s="160">
        <v>1100.0</v>
      </c>
      <c r="G18" s="97">
        <v>2.0</v>
      </c>
      <c r="H18" s="98">
        <v>1100.0</v>
      </c>
      <c r="I18" s="99"/>
      <c r="J18" s="100"/>
      <c r="K18" s="97"/>
      <c r="L18" s="98"/>
      <c r="M18" s="99"/>
      <c r="N18" s="98"/>
      <c r="O18" s="1"/>
      <c r="P18" s="101">
        <f t="shared" si="2"/>
        <v>1100</v>
      </c>
      <c r="Q18" s="102">
        <f t="shared" si="3"/>
        <v>0</v>
      </c>
      <c r="R18" s="103">
        <f t="shared" si="4"/>
        <v>0</v>
      </c>
      <c r="S18" s="104">
        <f t="shared" si="5"/>
        <v>0</v>
      </c>
      <c r="T18" s="46"/>
      <c r="U18" s="46"/>
      <c r="V18" s="46"/>
      <c r="W18" s="46"/>
      <c r="X18" s="46"/>
      <c r="Y18" s="46"/>
      <c r="Z18" s="46"/>
      <c r="AA18" s="46"/>
      <c r="AB18" s="46"/>
    </row>
    <row r="19" ht="15.75" customHeight="1">
      <c r="A19" s="1"/>
      <c r="B19" s="92" t="str">
        <f>'DATA SET UP SHEET'!C24</f>
        <v>Skyline (Room w/ Nook) </v>
      </c>
      <c r="C19" s="93">
        <f>'DATA SET UP SHEET'!E24</f>
        <v>1</v>
      </c>
      <c r="D19" s="94">
        <f t="shared" si="1"/>
        <v>0</v>
      </c>
      <c r="E19" s="95">
        <f>'DATA SET UP SHEET'!F24</f>
        <v>1</v>
      </c>
      <c r="F19" s="160">
        <v>1050.0</v>
      </c>
      <c r="G19" s="97">
        <v>0.0</v>
      </c>
      <c r="H19" s="98">
        <v>1050.0</v>
      </c>
      <c r="I19" s="99"/>
      <c r="J19" s="100"/>
      <c r="K19" s="97"/>
      <c r="L19" s="98"/>
      <c r="M19" s="99"/>
      <c r="N19" s="98"/>
      <c r="O19" s="1"/>
      <c r="P19" s="101">
        <f t="shared" si="2"/>
        <v>0</v>
      </c>
      <c r="Q19" s="102">
        <f t="shared" si="3"/>
        <v>-1050</v>
      </c>
      <c r="R19" s="103">
        <f t="shared" si="4"/>
        <v>-1</v>
      </c>
      <c r="S19" s="104">
        <f t="shared" si="5"/>
        <v>0</v>
      </c>
      <c r="T19" s="46"/>
      <c r="U19" s="46"/>
      <c r="V19" s="46"/>
      <c r="W19" s="46"/>
      <c r="X19" s="46"/>
      <c r="Y19" s="46"/>
      <c r="Z19" s="46"/>
      <c r="AA19" s="46"/>
      <c r="AB19" s="46"/>
    </row>
    <row r="20" ht="15.75" customHeight="1">
      <c r="A20" s="1"/>
      <c r="B20" s="92" t="str">
        <f>'DATA SET UP SHEET'!C25</f>
        <v/>
      </c>
      <c r="C20" s="93" t="str">
        <f>'DATA SET UP SHEET'!E25</f>
        <v/>
      </c>
      <c r="D20" s="94"/>
      <c r="E20" s="95" t="str">
        <f>'DATA SET UP SHEET'!F25</f>
        <v/>
      </c>
      <c r="F20" s="96" t="str">
        <f>'DATA SET UP SHEET'!G25</f>
        <v/>
      </c>
      <c r="G20" s="97"/>
      <c r="H20" s="98"/>
      <c r="I20" s="99"/>
      <c r="J20" s="100"/>
      <c r="K20" s="97"/>
      <c r="L20" s="98"/>
      <c r="M20" s="99"/>
      <c r="N20" s="98"/>
      <c r="O20" s="1"/>
      <c r="P20" s="101">
        <f t="shared" si="2"/>
        <v>0</v>
      </c>
      <c r="Q20" s="102">
        <f t="shared" si="3"/>
        <v>0</v>
      </c>
      <c r="R20" s="103" t="str">
        <f t="shared" si="4"/>
        <v>#DIV/0!</v>
      </c>
      <c r="S20" s="104">
        <f t="shared" si="5"/>
        <v>0</v>
      </c>
      <c r="T20" s="46"/>
      <c r="U20" s="46"/>
      <c r="V20" s="46"/>
      <c r="W20" s="46"/>
      <c r="X20" s="46"/>
      <c r="Y20" s="46"/>
      <c r="Z20" s="46"/>
      <c r="AA20" s="46"/>
      <c r="AB20" s="46"/>
    </row>
    <row r="21" ht="15.75" customHeight="1">
      <c r="A21" s="1"/>
      <c r="B21" s="92" t="str">
        <f>'DATA SET UP SHEET'!C26</f>
        <v/>
      </c>
      <c r="C21" s="93" t="str">
        <f>'DATA SET UP SHEET'!E26</f>
        <v/>
      </c>
      <c r="D21" s="94"/>
      <c r="E21" s="95" t="str">
        <f>'DATA SET UP SHEET'!F26</f>
        <v/>
      </c>
      <c r="F21" s="96" t="str">
        <f>'DATA SET UP SHEET'!G26</f>
        <v/>
      </c>
      <c r="G21" s="97"/>
      <c r="H21" s="98"/>
      <c r="I21" s="99"/>
      <c r="J21" s="100"/>
      <c r="K21" s="97"/>
      <c r="L21" s="98"/>
      <c r="M21" s="99"/>
      <c r="N21" s="98"/>
      <c r="O21" s="1"/>
      <c r="P21" s="101">
        <f t="shared" si="2"/>
        <v>0</v>
      </c>
      <c r="Q21" s="102">
        <f t="shared" si="3"/>
        <v>0</v>
      </c>
      <c r="R21" s="103" t="str">
        <f t="shared" si="4"/>
        <v>#DIV/0!</v>
      </c>
      <c r="S21" s="104">
        <f t="shared" si="5"/>
        <v>0</v>
      </c>
      <c r="T21" s="46"/>
      <c r="U21" s="46"/>
      <c r="V21" s="46"/>
      <c r="W21" s="46"/>
      <c r="X21" s="46"/>
      <c r="Y21" s="46"/>
      <c r="Z21" s="46"/>
      <c r="AA21" s="46"/>
      <c r="AB21" s="46"/>
    </row>
    <row r="22" ht="15.75" customHeight="1">
      <c r="A22" s="1"/>
      <c r="B22" s="92" t="str">
        <f>'DATA SET UP SHEET'!C27</f>
        <v/>
      </c>
      <c r="C22" s="93" t="str">
        <f>'DATA SET UP SHEET'!E27</f>
        <v/>
      </c>
      <c r="D22" s="94"/>
      <c r="E22" s="95" t="str">
        <f>'DATA SET UP SHEET'!F27</f>
        <v/>
      </c>
      <c r="F22" s="96" t="str">
        <f>'DATA SET UP SHEET'!G27</f>
        <v/>
      </c>
      <c r="G22" s="97"/>
      <c r="H22" s="98"/>
      <c r="I22" s="99"/>
      <c r="J22" s="100"/>
      <c r="K22" s="97"/>
      <c r="L22" s="98"/>
      <c r="M22" s="99"/>
      <c r="N22" s="98"/>
      <c r="O22" s="1"/>
      <c r="P22" s="101">
        <f t="shared" si="2"/>
        <v>0</v>
      </c>
      <c r="Q22" s="102">
        <f t="shared" si="3"/>
        <v>0</v>
      </c>
      <c r="R22" s="103" t="str">
        <f t="shared" si="4"/>
        <v>#DIV/0!</v>
      </c>
      <c r="S22" s="104">
        <f t="shared" si="5"/>
        <v>0</v>
      </c>
      <c r="T22" s="46"/>
      <c r="U22" s="46"/>
      <c r="V22" s="46"/>
      <c r="W22" s="46"/>
      <c r="X22" s="46"/>
      <c r="Y22" s="46"/>
      <c r="Z22" s="46"/>
      <c r="AA22" s="46"/>
      <c r="AB22" s="46"/>
    </row>
    <row r="23" ht="15.75" customHeight="1">
      <c r="A23" s="1"/>
      <c r="B23" s="92" t="str">
        <f>'DATA SET UP SHEET'!C28</f>
        <v/>
      </c>
      <c r="C23" s="93" t="str">
        <f>'DATA SET UP SHEET'!E28</f>
        <v/>
      </c>
      <c r="D23" s="94"/>
      <c r="E23" s="95" t="str">
        <f>'DATA SET UP SHEET'!F28</f>
        <v/>
      </c>
      <c r="F23" s="96" t="str">
        <f>'DATA SET UP SHEET'!G28</f>
        <v/>
      </c>
      <c r="G23" s="97"/>
      <c r="H23" s="98"/>
      <c r="I23" s="99"/>
      <c r="J23" s="100"/>
      <c r="K23" s="97"/>
      <c r="L23" s="98"/>
      <c r="M23" s="99"/>
      <c r="N23" s="98"/>
      <c r="O23" s="1"/>
      <c r="P23" s="101">
        <f t="shared" si="2"/>
        <v>0</v>
      </c>
      <c r="Q23" s="102">
        <f t="shared" si="3"/>
        <v>0</v>
      </c>
      <c r="R23" s="103" t="str">
        <f t="shared" si="4"/>
        <v>#DIV/0!</v>
      </c>
      <c r="S23" s="104">
        <f t="shared" si="5"/>
        <v>0</v>
      </c>
      <c r="T23" s="46"/>
      <c r="U23" s="46"/>
      <c r="V23" s="46"/>
      <c r="W23" s="46"/>
      <c r="X23" s="46"/>
      <c r="Y23" s="46"/>
      <c r="Z23" s="46"/>
      <c r="AA23" s="46"/>
      <c r="AB23" s="46"/>
    </row>
    <row r="24" ht="15.75" customHeight="1">
      <c r="A24" s="1"/>
      <c r="B24" s="92" t="str">
        <f>'DATA SET UP SHEET'!C29</f>
        <v/>
      </c>
      <c r="C24" s="93" t="str">
        <f>'DATA SET UP SHEET'!E29</f>
        <v/>
      </c>
      <c r="D24" s="94"/>
      <c r="E24" s="95" t="str">
        <f>'DATA SET UP SHEET'!F29</f>
        <v/>
      </c>
      <c r="F24" s="96" t="str">
        <f>'DATA SET UP SHEET'!G29</f>
        <v/>
      </c>
      <c r="G24" s="97"/>
      <c r="H24" s="98"/>
      <c r="I24" s="99"/>
      <c r="J24" s="100"/>
      <c r="K24" s="97"/>
      <c r="L24" s="98"/>
      <c r="M24" s="99"/>
      <c r="N24" s="98"/>
      <c r="O24" s="1"/>
      <c r="P24" s="101">
        <f t="shared" si="2"/>
        <v>0</v>
      </c>
      <c r="Q24" s="102">
        <f t="shared" si="3"/>
        <v>0</v>
      </c>
      <c r="R24" s="103" t="str">
        <f t="shared" si="4"/>
        <v>#DIV/0!</v>
      </c>
      <c r="S24" s="104">
        <f t="shared" si="5"/>
        <v>0</v>
      </c>
      <c r="T24" s="46"/>
      <c r="U24" s="46"/>
      <c r="V24" s="46"/>
      <c r="W24" s="46"/>
      <c r="X24" s="46"/>
      <c r="Y24" s="46"/>
      <c r="Z24" s="46"/>
      <c r="AA24" s="46"/>
      <c r="AB24" s="46"/>
    </row>
    <row r="25" ht="15.75" customHeight="1">
      <c r="A25" s="1"/>
      <c r="B25" s="92" t="str">
        <f>'DATA SET UP SHEET'!C30</f>
        <v/>
      </c>
      <c r="C25" s="93" t="str">
        <f>'DATA SET UP SHEET'!E30</f>
        <v/>
      </c>
      <c r="D25" s="94"/>
      <c r="E25" s="95" t="str">
        <f>'DATA SET UP SHEET'!F30</f>
        <v/>
      </c>
      <c r="F25" s="96" t="str">
        <f>'DATA SET UP SHEET'!G30</f>
        <v/>
      </c>
      <c r="G25" s="97"/>
      <c r="H25" s="98"/>
      <c r="I25" s="99"/>
      <c r="J25" s="100"/>
      <c r="K25" s="97"/>
      <c r="L25" s="98"/>
      <c r="M25" s="99"/>
      <c r="N25" s="98"/>
      <c r="O25" s="1"/>
      <c r="P25" s="101">
        <f t="shared" si="2"/>
        <v>0</v>
      </c>
      <c r="Q25" s="102">
        <f t="shared" si="3"/>
        <v>0</v>
      </c>
      <c r="R25" s="103" t="str">
        <f t="shared" si="4"/>
        <v>#DIV/0!</v>
      </c>
      <c r="S25" s="104">
        <f t="shared" si="5"/>
        <v>0</v>
      </c>
      <c r="T25" s="46"/>
      <c r="U25" s="46"/>
      <c r="V25" s="46"/>
      <c r="W25" s="46"/>
      <c r="X25" s="46"/>
      <c r="Y25" s="46"/>
      <c r="Z25" s="46"/>
      <c r="AA25" s="46"/>
      <c r="AB25" s="46"/>
    </row>
    <row r="26" ht="16.5" hidden="1" customHeight="1">
      <c r="A26" s="1"/>
      <c r="B26" s="92" t="str">
        <f>'DATA SET UP SHEET'!C31</f>
        <v/>
      </c>
      <c r="C26" s="93" t="str">
        <f>'DATA SET UP SHEET'!E31</f>
        <v/>
      </c>
      <c r="D26" s="94">
        <f t="shared" ref="D26:D28" si="6">ROUND(C26*$D$6,0)</f>
        <v>0</v>
      </c>
      <c r="E26" s="95" t="str">
        <f>'DATA SET UP SHEET'!F31</f>
        <v/>
      </c>
      <c r="F26" s="96" t="str">
        <f>'DATA SET UP SHEET'!G31</f>
        <v/>
      </c>
      <c r="G26" s="97"/>
      <c r="H26" s="98"/>
      <c r="I26" s="99"/>
      <c r="J26" s="100"/>
      <c r="K26" s="97"/>
      <c r="L26" s="98"/>
      <c r="M26" s="99"/>
      <c r="N26" s="98"/>
      <c r="O26" s="1"/>
      <c r="P26" s="101">
        <f t="shared" si="2"/>
        <v>0</v>
      </c>
      <c r="Q26" s="102">
        <f t="shared" si="3"/>
        <v>0</v>
      </c>
      <c r="R26" s="103" t="str">
        <f t="shared" si="4"/>
        <v>#DIV/0!</v>
      </c>
      <c r="S26" s="104">
        <f t="shared" si="5"/>
        <v>0</v>
      </c>
      <c r="T26" s="46"/>
      <c r="U26" s="46"/>
      <c r="V26" s="46"/>
      <c r="W26" s="46"/>
      <c r="X26" s="46"/>
      <c r="Y26" s="46"/>
      <c r="Z26" s="46"/>
      <c r="AA26" s="46"/>
      <c r="AB26" s="46"/>
    </row>
    <row r="27" ht="16.5" hidden="1" customHeight="1">
      <c r="A27" s="1"/>
      <c r="B27" s="92" t="str">
        <f>'DATA SET UP SHEET'!C32</f>
        <v/>
      </c>
      <c r="C27" s="93" t="str">
        <f>'DATA SET UP SHEET'!E32</f>
        <v/>
      </c>
      <c r="D27" s="94">
        <f t="shared" si="6"/>
        <v>0</v>
      </c>
      <c r="E27" s="95" t="str">
        <f>'DATA SET UP SHEET'!F32</f>
        <v/>
      </c>
      <c r="F27" s="96" t="str">
        <f>'DATA SET UP SHEET'!G32</f>
        <v/>
      </c>
      <c r="G27" s="97"/>
      <c r="H27" s="98"/>
      <c r="I27" s="99"/>
      <c r="J27" s="100"/>
      <c r="K27" s="97"/>
      <c r="L27" s="98"/>
      <c r="M27" s="99"/>
      <c r="N27" s="98"/>
      <c r="O27" s="1"/>
      <c r="P27" s="101">
        <f t="shared" si="2"/>
        <v>0</v>
      </c>
      <c r="Q27" s="102">
        <f t="shared" si="3"/>
        <v>0</v>
      </c>
      <c r="R27" s="103" t="str">
        <f t="shared" si="4"/>
        <v>#DIV/0!</v>
      </c>
      <c r="S27" s="104">
        <f t="shared" si="5"/>
        <v>0</v>
      </c>
      <c r="T27" s="46"/>
      <c r="U27" s="46"/>
      <c r="V27" s="46"/>
      <c r="W27" s="46"/>
      <c r="X27" s="46"/>
      <c r="Y27" s="46"/>
      <c r="Z27" s="46"/>
      <c r="AA27" s="46"/>
      <c r="AB27" s="46"/>
    </row>
    <row r="28" ht="16.5" hidden="1" customHeight="1">
      <c r="A28" s="1"/>
      <c r="B28" s="92" t="str">
        <f>'DATA SET UP SHEET'!C33</f>
        <v/>
      </c>
      <c r="C28" s="93" t="str">
        <f>'DATA SET UP SHEET'!E33</f>
        <v/>
      </c>
      <c r="D28" s="94">
        <f t="shared" si="6"/>
        <v>0</v>
      </c>
      <c r="E28" s="95" t="str">
        <f>'DATA SET UP SHEET'!F33</f>
        <v/>
      </c>
      <c r="F28" s="96" t="str">
        <f>'DATA SET UP SHEET'!G33</f>
        <v/>
      </c>
      <c r="G28" s="97"/>
      <c r="H28" s="98"/>
      <c r="I28" s="99"/>
      <c r="J28" s="100"/>
      <c r="K28" s="97"/>
      <c r="L28" s="98"/>
      <c r="M28" s="99"/>
      <c r="N28" s="98"/>
      <c r="O28" s="1"/>
      <c r="P28" s="101">
        <f t="shared" si="2"/>
        <v>0</v>
      </c>
      <c r="Q28" s="102">
        <f t="shared" si="3"/>
        <v>0</v>
      </c>
      <c r="R28" s="103" t="str">
        <f t="shared" si="4"/>
        <v>#DIV/0!</v>
      </c>
      <c r="S28" s="104">
        <f t="shared" si="5"/>
        <v>0</v>
      </c>
      <c r="T28" s="46"/>
      <c r="U28" s="46"/>
      <c r="V28" s="46"/>
      <c r="W28" s="46"/>
      <c r="X28" s="46"/>
      <c r="Y28" s="46"/>
      <c r="Z28" s="46"/>
      <c r="AA28" s="46"/>
      <c r="AB28" s="46"/>
    </row>
    <row r="29" ht="16.5" customHeight="1">
      <c r="A29" s="1"/>
      <c r="B29" s="105" t="s">
        <v>43</v>
      </c>
      <c r="C29" s="106">
        <f>sum(C7:C19)</f>
        <v>109</v>
      </c>
      <c r="D29" s="107">
        <f>SUM(D7:D28)</f>
        <v>70</v>
      </c>
      <c r="E29" s="108">
        <f>'DATA SET UP SHEET'!F34</f>
        <v>0.5046238532</v>
      </c>
      <c r="F29" s="109">
        <f>SUMPRODUCT(C7:C28,F7:F28)/C29</f>
        <v>1355.192661</v>
      </c>
      <c r="G29" s="110">
        <f>SUM(G7:G28)</f>
        <v>26</v>
      </c>
      <c r="H29" s="111">
        <f>SUMPRODUCT(G7:G28,H7:H28)/G29</f>
        <v>1163.307692</v>
      </c>
      <c r="I29" s="112">
        <f>SUM(I7:I28)</f>
        <v>17</v>
      </c>
      <c r="J29" s="113">
        <f>SUMPRODUCT(I7:I28,J7:J28)/I29</f>
        <v>1197.058824</v>
      </c>
      <c r="K29" s="110">
        <f>SUM(K7:K28)</f>
        <v>15</v>
      </c>
      <c r="L29" s="111">
        <f>SUMPRODUCT(K7:K28,L7:L28)/K29</f>
        <v>1193.333333</v>
      </c>
      <c r="M29" s="112">
        <f>SUM(M7:M28)</f>
        <v>12</v>
      </c>
      <c r="N29" s="111">
        <v>0.0</v>
      </c>
      <c r="O29" s="1"/>
      <c r="P29" s="114">
        <f>SUMPRODUCT(D7:D28,P7:P28)/D29</f>
        <v>1189.942857</v>
      </c>
      <c r="Q29" s="115">
        <f t="shared" si="3"/>
        <v>-165.2498034</v>
      </c>
      <c r="R29" s="116">
        <f t="shared" si="4"/>
        <v>-0.1219382367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9"/>
      <c r="Q30" s="89"/>
      <c r="R30" s="89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49"/>
      <c r="C31" s="50"/>
      <c r="D31" s="51" t="s">
        <v>62</v>
      </c>
      <c r="E31" s="51" t="s">
        <v>63</v>
      </c>
      <c r="F31" s="52" t="s">
        <v>64</v>
      </c>
      <c r="G31" s="53" t="s">
        <v>65</v>
      </c>
      <c r="H31" s="54"/>
      <c r="I31" s="55" t="s">
        <v>66</v>
      </c>
      <c r="J31" s="56"/>
      <c r="K31" s="53" t="s">
        <v>67</v>
      </c>
      <c r="L31" s="54"/>
      <c r="M31" s="55" t="s">
        <v>68</v>
      </c>
      <c r="N31" s="54"/>
      <c r="O31" s="57"/>
      <c r="P31" s="58" t="s">
        <v>69</v>
      </c>
      <c r="Q31" s="59" t="s">
        <v>70</v>
      </c>
      <c r="R31" s="60" t="s">
        <v>70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15.75" customHeight="1">
      <c r="A32" s="1"/>
      <c r="B32" s="61"/>
      <c r="C32" s="62" t="s">
        <v>71</v>
      </c>
      <c r="D32" s="63" t="s">
        <v>72</v>
      </c>
      <c r="E32" s="64" t="s">
        <v>73</v>
      </c>
      <c r="F32" s="65" t="s">
        <v>74</v>
      </c>
      <c r="G32" s="66" t="s">
        <v>75</v>
      </c>
      <c r="H32" s="67" t="s">
        <v>76</v>
      </c>
      <c r="I32" s="63" t="s">
        <v>75</v>
      </c>
      <c r="J32" s="63" t="s">
        <v>76</v>
      </c>
      <c r="K32" s="66" t="s">
        <v>75</v>
      </c>
      <c r="L32" s="67" t="s">
        <v>76</v>
      </c>
      <c r="M32" s="63" t="s">
        <v>75</v>
      </c>
      <c r="N32" s="67" t="s">
        <v>76</v>
      </c>
      <c r="O32" s="57"/>
      <c r="P32" s="68" t="s">
        <v>74</v>
      </c>
      <c r="Q32" s="69" t="s">
        <v>77</v>
      </c>
      <c r="R32" s="70" t="s">
        <v>78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16.5" customHeight="1">
      <c r="A33" s="1"/>
      <c r="B33" s="71" t="s">
        <v>79</v>
      </c>
      <c r="C33" s="72"/>
      <c r="D33" s="72"/>
      <c r="E33" s="72"/>
      <c r="F33" s="73"/>
      <c r="G33" s="74" t="s">
        <v>80</v>
      </c>
      <c r="H33" s="75"/>
      <c r="I33" s="76" t="s">
        <v>80</v>
      </c>
      <c r="J33" s="77"/>
      <c r="K33" s="74" t="s">
        <v>80</v>
      </c>
      <c r="L33" s="75"/>
      <c r="M33" s="76" t="s">
        <v>80</v>
      </c>
      <c r="N33" s="75"/>
      <c r="O33" s="1"/>
      <c r="P33" s="78"/>
      <c r="Q33" s="79"/>
      <c r="R33" s="80"/>
      <c r="S33" s="46"/>
      <c r="T33" s="1"/>
      <c r="U33" s="1"/>
      <c r="V33" s="1"/>
      <c r="W33" s="1"/>
      <c r="X33" s="1"/>
      <c r="Y33" s="1"/>
      <c r="Z33" s="1"/>
      <c r="AA33" s="1"/>
      <c r="AB33" s="1"/>
    </row>
    <row r="34" ht="40.5" customHeight="1">
      <c r="A34" s="1"/>
      <c r="B34" s="81" t="s">
        <v>83</v>
      </c>
      <c r="C34" s="82" t="s">
        <v>84</v>
      </c>
      <c r="D34" s="117">
        <f>sum(D57/C57)</f>
        <v>0.3577981651</v>
      </c>
      <c r="E34" s="118"/>
      <c r="F34" s="85"/>
      <c r="G34" s="86"/>
      <c r="H34" s="85"/>
      <c r="I34" s="87"/>
      <c r="J34" s="88"/>
      <c r="K34" s="86"/>
      <c r="L34" s="85"/>
      <c r="M34" s="87"/>
      <c r="N34" s="85"/>
      <c r="O34" s="89"/>
      <c r="P34" s="90"/>
      <c r="Q34" s="47"/>
      <c r="R34" s="91"/>
      <c r="S34" s="46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92" t="str">
        <f t="shared" ref="B35:B56" si="8">B7</f>
        <v>Apex</v>
      </c>
      <c r="C35" s="93">
        <v>8.0</v>
      </c>
      <c r="D35" s="93">
        <v>6.0</v>
      </c>
      <c r="E35" s="95">
        <f t="shared" ref="E35:F35" si="7">E7</f>
        <v>1</v>
      </c>
      <c r="F35" s="96">
        <f t="shared" si="7"/>
        <v>1412.5</v>
      </c>
      <c r="G35" s="164">
        <v>4.0</v>
      </c>
      <c r="H35" s="165">
        <v>1375.0</v>
      </c>
      <c r="I35" s="166">
        <v>2.0</v>
      </c>
      <c r="J35" s="167">
        <v>1400.0</v>
      </c>
      <c r="K35" s="119"/>
      <c r="L35" s="120"/>
      <c r="M35" s="121"/>
      <c r="N35" s="120"/>
      <c r="O35" s="1"/>
      <c r="P35" s="101">
        <f t="shared" ref="P35:P56" si="10">IF(D35=0,0,((G35*H35)+(I35*J35)+(K35*L35)+(M35*N35))/D35)</f>
        <v>1383.333333</v>
      </c>
      <c r="Q35" s="102">
        <f t="shared" ref="Q35:Q57" si="11">P35-F35</f>
        <v>-29.16666667</v>
      </c>
      <c r="R35" s="103">
        <f t="shared" ref="R35:R57" si="12">Q35/F35</f>
        <v>-0.02064896755</v>
      </c>
      <c r="S35" s="104">
        <f t="shared" ref="S35:S56" si="13">D35-G35-I35-K35-M35</f>
        <v>0</v>
      </c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92" t="str">
        <f t="shared" si="8"/>
        <v>Paramount </v>
      </c>
      <c r="C36" s="93">
        <v>12.0</v>
      </c>
      <c r="D36" s="93">
        <v>6.0</v>
      </c>
      <c r="E36" s="95">
        <f t="shared" ref="E36:F36" si="9">E8</f>
        <v>0.667</v>
      </c>
      <c r="F36" s="96">
        <f t="shared" si="9"/>
        <v>1337.5</v>
      </c>
      <c r="G36" s="164">
        <v>4.0</v>
      </c>
      <c r="H36" s="165">
        <v>999.0</v>
      </c>
      <c r="I36" s="166">
        <v>2.0</v>
      </c>
      <c r="J36" s="167">
        <v>1100.0</v>
      </c>
      <c r="K36" s="119"/>
      <c r="L36" s="120"/>
      <c r="M36" s="121"/>
      <c r="N36" s="120"/>
      <c r="O36" s="1"/>
      <c r="P36" s="101">
        <f t="shared" si="10"/>
        <v>1032.666667</v>
      </c>
      <c r="Q36" s="102">
        <f t="shared" si="11"/>
        <v>-304.8333333</v>
      </c>
      <c r="R36" s="103">
        <f t="shared" si="12"/>
        <v>-0.2279127726</v>
      </c>
      <c r="S36" s="104">
        <f t="shared" si="13"/>
        <v>0</v>
      </c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92" t="str">
        <f t="shared" si="8"/>
        <v>Newark </v>
      </c>
      <c r="C37" s="93">
        <v>16.0</v>
      </c>
      <c r="D37" s="93">
        <v>6.0</v>
      </c>
      <c r="E37" s="95">
        <f t="shared" ref="E37:F37" si="14">E9</f>
        <v>0.625</v>
      </c>
      <c r="F37" s="96">
        <f t="shared" si="14"/>
        <v>1333</v>
      </c>
      <c r="G37" s="164">
        <v>4.0</v>
      </c>
      <c r="H37" s="165">
        <v>999.0</v>
      </c>
      <c r="I37" s="166">
        <v>2.0</v>
      </c>
      <c r="J37" s="167">
        <v>1100.0</v>
      </c>
      <c r="K37" s="119"/>
      <c r="L37" s="120"/>
      <c r="M37" s="121"/>
      <c r="N37" s="120"/>
      <c r="O37" s="1"/>
      <c r="P37" s="101">
        <f t="shared" si="10"/>
        <v>1032.666667</v>
      </c>
      <c r="Q37" s="102">
        <f t="shared" si="11"/>
        <v>-300.3333333</v>
      </c>
      <c r="R37" s="103">
        <f t="shared" si="12"/>
        <v>-0.2253063266</v>
      </c>
      <c r="S37" s="104">
        <f t="shared" si="13"/>
        <v>0</v>
      </c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92" t="str">
        <f t="shared" si="8"/>
        <v>The Main </v>
      </c>
      <c r="C38" s="93">
        <v>16.0</v>
      </c>
      <c r="D38" s="93">
        <v>6.0</v>
      </c>
      <c r="E38" s="95">
        <f t="shared" ref="E38:F38" si="15">E10</f>
        <v>0.375</v>
      </c>
      <c r="F38" s="96">
        <f t="shared" si="15"/>
        <v>1360</v>
      </c>
      <c r="G38" s="164">
        <v>4.0</v>
      </c>
      <c r="H38" s="165">
        <v>999.0</v>
      </c>
      <c r="I38" s="166">
        <v>2.0</v>
      </c>
      <c r="J38" s="167">
        <v>1100.0</v>
      </c>
      <c r="K38" s="119"/>
      <c r="L38" s="120"/>
      <c r="M38" s="121"/>
      <c r="N38" s="120"/>
      <c r="O38" s="1"/>
      <c r="P38" s="101">
        <f t="shared" si="10"/>
        <v>1032.666667</v>
      </c>
      <c r="Q38" s="102">
        <f t="shared" si="11"/>
        <v>-327.3333333</v>
      </c>
      <c r="R38" s="103">
        <f t="shared" si="12"/>
        <v>-0.2406862745</v>
      </c>
      <c r="S38" s="104">
        <f t="shared" si="13"/>
        <v>0</v>
      </c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92" t="str">
        <f t="shared" si="8"/>
        <v>Meridian </v>
      </c>
      <c r="C39" s="93">
        <v>16.0</v>
      </c>
      <c r="D39" s="93">
        <v>4.0</v>
      </c>
      <c r="E39" s="95">
        <f t="shared" ref="E39:F39" si="16">E11</f>
        <v>0.5</v>
      </c>
      <c r="F39" s="96">
        <f t="shared" si="16"/>
        <v>1365</v>
      </c>
      <c r="G39" s="164">
        <v>4.0</v>
      </c>
      <c r="H39" s="165">
        <v>999.0</v>
      </c>
      <c r="I39" s="168"/>
      <c r="J39" s="169"/>
      <c r="K39" s="119"/>
      <c r="L39" s="120"/>
      <c r="M39" s="121"/>
      <c r="N39" s="120"/>
      <c r="O39" s="1"/>
      <c r="P39" s="101">
        <f t="shared" si="10"/>
        <v>999</v>
      </c>
      <c r="Q39" s="102">
        <f t="shared" si="11"/>
        <v>-366</v>
      </c>
      <c r="R39" s="103">
        <f t="shared" si="12"/>
        <v>-0.2681318681</v>
      </c>
      <c r="S39" s="104">
        <f t="shared" si="13"/>
        <v>0</v>
      </c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92" t="str">
        <f t="shared" si="8"/>
        <v>Vertex (Single) </v>
      </c>
      <c r="C40" s="93">
        <v>4.0</v>
      </c>
      <c r="D40" s="93">
        <v>2.0</v>
      </c>
      <c r="E40" s="95">
        <f t="shared" ref="E40:F40" si="17">E12</f>
        <v>1</v>
      </c>
      <c r="F40" s="96">
        <f t="shared" si="17"/>
        <v>1388</v>
      </c>
      <c r="G40" s="164">
        <v>2.0</v>
      </c>
      <c r="H40" s="165">
        <v>1200.0</v>
      </c>
      <c r="I40" s="168"/>
      <c r="J40" s="169"/>
      <c r="K40" s="119"/>
      <c r="L40" s="120"/>
      <c r="M40" s="121"/>
      <c r="N40" s="120"/>
      <c r="O40" s="1"/>
      <c r="P40" s="101">
        <f t="shared" si="10"/>
        <v>1200</v>
      </c>
      <c r="Q40" s="102">
        <f t="shared" si="11"/>
        <v>-188</v>
      </c>
      <c r="R40" s="103">
        <f t="shared" si="12"/>
        <v>-0.1354466859</v>
      </c>
      <c r="S40" s="104">
        <f t="shared" si="13"/>
        <v>0</v>
      </c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92" t="str">
        <f t="shared" si="8"/>
        <v>Vertex (Double) </v>
      </c>
      <c r="C41" s="93">
        <v>8.0</v>
      </c>
      <c r="D41" s="93">
        <v>2.0</v>
      </c>
      <c r="E41" s="95">
        <f t="shared" ref="E41:F41" si="18">E13</f>
        <v>0</v>
      </c>
      <c r="F41" s="96">
        <f t="shared" si="18"/>
        <v>1388</v>
      </c>
      <c r="G41" s="164">
        <v>2.0</v>
      </c>
      <c r="H41" s="165">
        <v>1100.0</v>
      </c>
      <c r="I41" s="168"/>
      <c r="J41" s="169"/>
      <c r="K41" s="119"/>
      <c r="L41" s="120"/>
      <c r="M41" s="121"/>
      <c r="N41" s="120"/>
      <c r="O41" s="1"/>
      <c r="P41" s="101">
        <f t="shared" si="10"/>
        <v>1100</v>
      </c>
      <c r="Q41" s="102">
        <f t="shared" si="11"/>
        <v>-288</v>
      </c>
      <c r="R41" s="103">
        <f t="shared" si="12"/>
        <v>-0.2074927954</v>
      </c>
      <c r="S41" s="104">
        <f t="shared" si="13"/>
        <v>0</v>
      </c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92" t="str">
        <f t="shared" si="8"/>
        <v>Peak  (Single)</v>
      </c>
      <c r="C42" s="93">
        <v>4.0</v>
      </c>
      <c r="D42" s="93">
        <v>2.0</v>
      </c>
      <c r="E42" s="95">
        <f t="shared" ref="E42:F42" si="19">E14</f>
        <v>0.75</v>
      </c>
      <c r="F42" s="96">
        <f t="shared" si="19"/>
        <v>1396</v>
      </c>
      <c r="G42" s="164">
        <v>2.0</v>
      </c>
      <c r="H42" s="165">
        <v>1150.0</v>
      </c>
      <c r="I42" s="168"/>
      <c r="J42" s="169"/>
      <c r="K42" s="119"/>
      <c r="L42" s="120"/>
      <c r="M42" s="121"/>
      <c r="N42" s="120"/>
      <c r="O42" s="1"/>
      <c r="P42" s="101">
        <f t="shared" si="10"/>
        <v>1150</v>
      </c>
      <c r="Q42" s="102">
        <f t="shared" si="11"/>
        <v>-246</v>
      </c>
      <c r="R42" s="103">
        <f t="shared" si="12"/>
        <v>-0.176217765</v>
      </c>
      <c r="S42" s="104">
        <f t="shared" si="13"/>
        <v>0</v>
      </c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92" t="str">
        <f t="shared" si="8"/>
        <v>Peak (Double) </v>
      </c>
      <c r="C43" s="93">
        <v>8.0</v>
      </c>
      <c r="D43" s="93">
        <v>1.0</v>
      </c>
      <c r="E43" s="95">
        <f t="shared" ref="E43:F43" si="20">E15</f>
        <v>0.25</v>
      </c>
      <c r="F43" s="96">
        <f t="shared" si="20"/>
        <v>1396</v>
      </c>
      <c r="G43" s="164">
        <v>1.0</v>
      </c>
      <c r="H43" s="165">
        <v>1100.0</v>
      </c>
      <c r="I43" s="168"/>
      <c r="J43" s="169"/>
      <c r="K43" s="119"/>
      <c r="L43" s="120"/>
      <c r="M43" s="121"/>
      <c r="N43" s="120"/>
      <c r="O43" s="1"/>
      <c r="P43" s="101">
        <f t="shared" si="10"/>
        <v>1100</v>
      </c>
      <c r="Q43" s="102">
        <f t="shared" si="11"/>
        <v>-296</v>
      </c>
      <c r="R43" s="103">
        <f t="shared" si="12"/>
        <v>-0.212034384</v>
      </c>
      <c r="S43" s="104">
        <f t="shared" si="13"/>
        <v>0</v>
      </c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92" t="str">
        <f t="shared" si="8"/>
        <v>Summit </v>
      </c>
      <c r="C44" s="93">
        <v>8.0</v>
      </c>
      <c r="D44" s="93">
        <v>1.0</v>
      </c>
      <c r="E44" s="95">
        <f t="shared" ref="E44:F44" si="21">E16</f>
        <v>0.125</v>
      </c>
      <c r="F44" s="96">
        <f t="shared" si="21"/>
        <v>1380</v>
      </c>
      <c r="G44" s="164">
        <v>1.0</v>
      </c>
      <c r="H44" s="165">
        <v>1300.0</v>
      </c>
      <c r="I44" s="168"/>
      <c r="J44" s="169"/>
      <c r="K44" s="119"/>
      <c r="L44" s="120"/>
      <c r="M44" s="121"/>
      <c r="N44" s="120"/>
      <c r="O44" s="1"/>
      <c r="P44" s="101">
        <f t="shared" si="10"/>
        <v>1300</v>
      </c>
      <c r="Q44" s="102">
        <f t="shared" si="11"/>
        <v>-80</v>
      </c>
      <c r="R44" s="103">
        <f t="shared" si="12"/>
        <v>-0.05797101449</v>
      </c>
      <c r="S44" s="104">
        <f t="shared" si="13"/>
        <v>0</v>
      </c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92" t="str">
        <f t="shared" si="8"/>
        <v>Crest </v>
      </c>
      <c r="C45" s="93">
        <v>4.0</v>
      </c>
      <c r="D45" s="93">
        <v>0.0</v>
      </c>
      <c r="E45" s="95">
        <f t="shared" ref="E45:F45" si="22">E17</f>
        <v>0</v>
      </c>
      <c r="F45" s="96">
        <f t="shared" si="22"/>
        <v>1385</v>
      </c>
      <c r="G45" s="164">
        <v>0.0</v>
      </c>
      <c r="H45" s="165">
        <v>0.0</v>
      </c>
      <c r="I45" s="168"/>
      <c r="J45" s="169"/>
      <c r="K45" s="119"/>
      <c r="L45" s="120"/>
      <c r="M45" s="121"/>
      <c r="N45" s="120"/>
      <c r="O45" s="1"/>
      <c r="P45" s="101">
        <f t="shared" si="10"/>
        <v>0</v>
      </c>
      <c r="Q45" s="102">
        <f t="shared" si="11"/>
        <v>-1385</v>
      </c>
      <c r="R45" s="103">
        <f t="shared" si="12"/>
        <v>-1</v>
      </c>
      <c r="S45" s="104">
        <f t="shared" si="13"/>
        <v>0</v>
      </c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92" t="str">
        <f t="shared" si="8"/>
        <v>Skyline</v>
      </c>
      <c r="C46" s="93">
        <v>4.0</v>
      </c>
      <c r="D46" s="93">
        <v>2.0</v>
      </c>
      <c r="E46" s="95">
        <f t="shared" ref="E46:F46" si="23">E18</f>
        <v>1</v>
      </c>
      <c r="F46" s="96">
        <f t="shared" si="23"/>
        <v>1100</v>
      </c>
      <c r="G46" s="164">
        <v>2.0</v>
      </c>
      <c r="H46" s="165">
        <v>1100.0</v>
      </c>
      <c r="I46" s="168"/>
      <c r="J46" s="169"/>
      <c r="K46" s="119"/>
      <c r="L46" s="120"/>
      <c r="M46" s="121"/>
      <c r="N46" s="120"/>
      <c r="O46" s="1"/>
      <c r="P46" s="101">
        <f t="shared" si="10"/>
        <v>1100</v>
      </c>
      <c r="Q46" s="102">
        <f t="shared" si="11"/>
        <v>0</v>
      </c>
      <c r="R46" s="103">
        <f t="shared" si="12"/>
        <v>0</v>
      </c>
      <c r="S46" s="104">
        <f t="shared" si="13"/>
        <v>0</v>
      </c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92" t="str">
        <f t="shared" si="8"/>
        <v>Skyline (Room w/ Nook) </v>
      </c>
      <c r="C47" s="93">
        <v>1.0</v>
      </c>
      <c r="D47" s="93">
        <v>1.0</v>
      </c>
      <c r="E47" s="95">
        <f t="shared" ref="E47:F47" si="24">E19</f>
        <v>1</v>
      </c>
      <c r="F47" s="96">
        <f t="shared" si="24"/>
        <v>1050</v>
      </c>
      <c r="G47" s="164">
        <v>1.0</v>
      </c>
      <c r="H47" s="165">
        <v>1050.0</v>
      </c>
      <c r="I47" s="168"/>
      <c r="J47" s="169"/>
      <c r="K47" s="119"/>
      <c r="L47" s="120"/>
      <c r="M47" s="121"/>
      <c r="N47" s="120"/>
      <c r="O47" s="1"/>
      <c r="P47" s="101">
        <f t="shared" si="10"/>
        <v>1050</v>
      </c>
      <c r="Q47" s="102">
        <f t="shared" si="11"/>
        <v>0</v>
      </c>
      <c r="R47" s="103">
        <f t="shared" si="12"/>
        <v>0</v>
      </c>
      <c r="S47" s="104">
        <f t="shared" si="13"/>
        <v>0</v>
      </c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92" t="str">
        <f t="shared" si="8"/>
        <v/>
      </c>
      <c r="C48" s="93" t="str">
        <f t="shared" ref="C48:C56" si="26">C20</f>
        <v/>
      </c>
      <c r="D48" s="94"/>
      <c r="E48" s="95" t="str">
        <f t="shared" ref="E48:F48" si="25">E20</f>
        <v/>
      </c>
      <c r="F48" s="96" t="str">
        <f t="shared" si="25"/>
        <v/>
      </c>
      <c r="G48" s="170"/>
      <c r="H48" s="171"/>
      <c r="I48" s="168"/>
      <c r="J48" s="169"/>
      <c r="K48" s="119"/>
      <c r="L48" s="120"/>
      <c r="M48" s="121"/>
      <c r="N48" s="120"/>
      <c r="O48" s="1"/>
      <c r="P48" s="101">
        <f t="shared" si="10"/>
        <v>0</v>
      </c>
      <c r="Q48" s="102">
        <f t="shared" si="11"/>
        <v>0</v>
      </c>
      <c r="R48" s="103" t="str">
        <f t="shared" si="12"/>
        <v>#DIV/0!</v>
      </c>
      <c r="S48" s="104">
        <f t="shared" si="13"/>
        <v>0</v>
      </c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92" t="str">
        <f t="shared" si="8"/>
        <v/>
      </c>
      <c r="C49" s="93" t="str">
        <f t="shared" si="26"/>
        <v/>
      </c>
      <c r="D49" s="94"/>
      <c r="E49" s="95" t="str">
        <f t="shared" ref="E49:F49" si="27">E21</f>
        <v/>
      </c>
      <c r="F49" s="96" t="str">
        <f t="shared" si="27"/>
        <v/>
      </c>
      <c r="G49" s="119"/>
      <c r="H49" s="120"/>
      <c r="I49" s="121"/>
      <c r="J49" s="122"/>
      <c r="K49" s="119"/>
      <c r="L49" s="120"/>
      <c r="M49" s="121"/>
      <c r="N49" s="120"/>
      <c r="O49" s="1"/>
      <c r="P49" s="101">
        <f t="shared" si="10"/>
        <v>0</v>
      </c>
      <c r="Q49" s="102">
        <f t="shared" si="11"/>
        <v>0</v>
      </c>
      <c r="R49" s="103" t="str">
        <f t="shared" si="12"/>
        <v>#DIV/0!</v>
      </c>
      <c r="S49" s="104">
        <f t="shared" si="13"/>
        <v>0</v>
      </c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92" t="str">
        <f t="shared" si="8"/>
        <v/>
      </c>
      <c r="C50" s="93" t="str">
        <f t="shared" si="26"/>
        <v/>
      </c>
      <c r="D50" s="94"/>
      <c r="E50" s="95" t="str">
        <f t="shared" ref="E50:F50" si="28">E22</f>
        <v/>
      </c>
      <c r="F50" s="96" t="str">
        <f t="shared" si="28"/>
        <v/>
      </c>
      <c r="G50" s="119"/>
      <c r="H50" s="120"/>
      <c r="I50" s="121"/>
      <c r="J50" s="122"/>
      <c r="K50" s="119"/>
      <c r="L50" s="120"/>
      <c r="M50" s="121"/>
      <c r="N50" s="120"/>
      <c r="O50" s="1"/>
      <c r="P50" s="101">
        <f t="shared" si="10"/>
        <v>0</v>
      </c>
      <c r="Q50" s="102">
        <f t="shared" si="11"/>
        <v>0</v>
      </c>
      <c r="R50" s="103" t="str">
        <f t="shared" si="12"/>
        <v>#DIV/0!</v>
      </c>
      <c r="S50" s="104">
        <f t="shared" si="13"/>
        <v>0</v>
      </c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92" t="str">
        <f t="shared" si="8"/>
        <v/>
      </c>
      <c r="C51" s="93" t="str">
        <f t="shared" si="26"/>
        <v/>
      </c>
      <c r="D51" s="94"/>
      <c r="E51" s="95" t="str">
        <f t="shared" ref="E51:F51" si="29">E23</f>
        <v/>
      </c>
      <c r="F51" s="96" t="str">
        <f t="shared" si="29"/>
        <v/>
      </c>
      <c r="G51" s="119"/>
      <c r="H51" s="120"/>
      <c r="I51" s="121"/>
      <c r="J51" s="122"/>
      <c r="K51" s="119"/>
      <c r="L51" s="120"/>
      <c r="M51" s="121"/>
      <c r="N51" s="120"/>
      <c r="O51" s="1"/>
      <c r="P51" s="101">
        <f t="shared" si="10"/>
        <v>0</v>
      </c>
      <c r="Q51" s="102">
        <f t="shared" si="11"/>
        <v>0</v>
      </c>
      <c r="R51" s="103" t="str">
        <f t="shared" si="12"/>
        <v>#DIV/0!</v>
      </c>
      <c r="S51" s="104">
        <f t="shared" si="13"/>
        <v>0</v>
      </c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92" t="str">
        <f t="shared" si="8"/>
        <v/>
      </c>
      <c r="C52" s="93" t="str">
        <f t="shared" si="26"/>
        <v/>
      </c>
      <c r="D52" s="94"/>
      <c r="E52" s="95" t="str">
        <f t="shared" ref="E52:F52" si="30">E24</f>
        <v/>
      </c>
      <c r="F52" s="96" t="str">
        <f t="shared" si="30"/>
        <v/>
      </c>
      <c r="G52" s="119"/>
      <c r="H52" s="120"/>
      <c r="I52" s="121"/>
      <c r="J52" s="122"/>
      <c r="K52" s="119"/>
      <c r="L52" s="120"/>
      <c r="M52" s="121"/>
      <c r="N52" s="120"/>
      <c r="O52" s="1"/>
      <c r="P52" s="101">
        <f t="shared" si="10"/>
        <v>0</v>
      </c>
      <c r="Q52" s="102">
        <f t="shared" si="11"/>
        <v>0</v>
      </c>
      <c r="R52" s="103" t="str">
        <f t="shared" si="12"/>
        <v>#DIV/0!</v>
      </c>
      <c r="S52" s="104">
        <f t="shared" si="13"/>
        <v>0</v>
      </c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92" t="str">
        <f t="shared" si="8"/>
        <v/>
      </c>
      <c r="C53" s="93" t="str">
        <f t="shared" si="26"/>
        <v/>
      </c>
      <c r="D53" s="94"/>
      <c r="E53" s="95" t="str">
        <f t="shared" ref="E53:F53" si="31">E25</f>
        <v/>
      </c>
      <c r="F53" s="96" t="str">
        <f t="shared" si="31"/>
        <v/>
      </c>
      <c r="G53" s="119"/>
      <c r="H53" s="120"/>
      <c r="I53" s="121"/>
      <c r="J53" s="122"/>
      <c r="K53" s="119"/>
      <c r="L53" s="120"/>
      <c r="M53" s="121"/>
      <c r="N53" s="120"/>
      <c r="O53" s="1"/>
      <c r="P53" s="101">
        <f t="shared" si="10"/>
        <v>0</v>
      </c>
      <c r="Q53" s="102">
        <f t="shared" si="11"/>
        <v>0</v>
      </c>
      <c r="R53" s="103" t="str">
        <f t="shared" si="12"/>
        <v>#DIV/0!</v>
      </c>
      <c r="S53" s="104">
        <f t="shared" si="13"/>
        <v>0</v>
      </c>
      <c r="T53" s="1"/>
      <c r="U53" s="1"/>
      <c r="V53" s="1"/>
      <c r="W53" s="1"/>
      <c r="X53" s="1"/>
      <c r="Y53" s="1"/>
      <c r="Z53" s="1"/>
      <c r="AA53" s="1"/>
      <c r="AB53" s="1"/>
    </row>
    <row r="54" ht="16.5" hidden="1" customHeight="1">
      <c r="A54" s="1"/>
      <c r="B54" s="92" t="str">
        <f t="shared" si="8"/>
        <v/>
      </c>
      <c r="C54" s="93" t="str">
        <f t="shared" si="26"/>
        <v/>
      </c>
      <c r="D54" s="94">
        <f t="shared" ref="D54:D56" si="33">C26-D26</f>
        <v>0</v>
      </c>
      <c r="E54" s="95" t="str">
        <f t="shared" ref="E54:F54" si="32">E26</f>
        <v/>
      </c>
      <c r="F54" s="96" t="str">
        <f t="shared" si="32"/>
        <v/>
      </c>
      <c r="G54" s="119"/>
      <c r="H54" s="120"/>
      <c r="I54" s="121"/>
      <c r="J54" s="122"/>
      <c r="K54" s="119"/>
      <c r="L54" s="120"/>
      <c r="M54" s="121"/>
      <c r="N54" s="120"/>
      <c r="O54" s="1"/>
      <c r="P54" s="101">
        <f t="shared" si="10"/>
        <v>0</v>
      </c>
      <c r="Q54" s="102">
        <f t="shared" si="11"/>
        <v>0</v>
      </c>
      <c r="R54" s="103" t="str">
        <f t="shared" si="12"/>
        <v>#DIV/0!</v>
      </c>
      <c r="S54" s="104">
        <f t="shared" si="13"/>
        <v>0</v>
      </c>
      <c r="T54" s="1"/>
      <c r="U54" s="1"/>
      <c r="V54" s="1"/>
      <c r="W54" s="1"/>
      <c r="X54" s="1"/>
      <c r="Y54" s="1"/>
      <c r="Z54" s="1"/>
      <c r="AA54" s="1"/>
      <c r="AB54" s="1"/>
    </row>
    <row r="55" ht="16.5" hidden="1" customHeight="1">
      <c r="A55" s="1"/>
      <c r="B55" s="92" t="str">
        <f t="shared" si="8"/>
        <v/>
      </c>
      <c r="C55" s="93" t="str">
        <f t="shared" si="26"/>
        <v/>
      </c>
      <c r="D55" s="94">
        <f t="shared" si="33"/>
        <v>0</v>
      </c>
      <c r="E55" s="95" t="str">
        <f t="shared" ref="E55:F55" si="34">E27</f>
        <v/>
      </c>
      <c r="F55" s="96" t="str">
        <f t="shared" si="34"/>
        <v/>
      </c>
      <c r="G55" s="119"/>
      <c r="H55" s="120"/>
      <c r="I55" s="121"/>
      <c r="J55" s="122"/>
      <c r="K55" s="119"/>
      <c r="L55" s="120"/>
      <c r="M55" s="121"/>
      <c r="N55" s="120"/>
      <c r="O55" s="1"/>
      <c r="P55" s="101">
        <f t="shared" si="10"/>
        <v>0</v>
      </c>
      <c r="Q55" s="102">
        <f t="shared" si="11"/>
        <v>0</v>
      </c>
      <c r="R55" s="103" t="str">
        <f t="shared" si="12"/>
        <v>#DIV/0!</v>
      </c>
      <c r="S55" s="104">
        <f t="shared" si="13"/>
        <v>0</v>
      </c>
      <c r="T55" s="1"/>
      <c r="U55" s="1"/>
      <c r="V55" s="1"/>
      <c r="W55" s="1"/>
      <c r="X55" s="1"/>
      <c r="Y55" s="1"/>
      <c r="Z55" s="1"/>
      <c r="AA55" s="1"/>
      <c r="AB55" s="1"/>
    </row>
    <row r="56" ht="16.5" hidden="1" customHeight="1">
      <c r="A56" s="1"/>
      <c r="B56" s="92" t="str">
        <f t="shared" si="8"/>
        <v/>
      </c>
      <c r="C56" s="93" t="str">
        <f t="shared" si="26"/>
        <v/>
      </c>
      <c r="D56" s="94">
        <f t="shared" si="33"/>
        <v>0</v>
      </c>
      <c r="E56" s="95" t="str">
        <f t="shared" ref="E56:F56" si="35">E28</f>
        <v/>
      </c>
      <c r="F56" s="96" t="str">
        <f t="shared" si="35"/>
        <v/>
      </c>
      <c r="G56" s="119"/>
      <c r="H56" s="120"/>
      <c r="I56" s="121"/>
      <c r="J56" s="122"/>
      <c r="K56" s="119"/>
      <c r="L56" s="120"/>
      <c r="M56" s="121"/>
      <c r="N56" s="120"/>
      <c r="O56" s="1"/>
      <c r="P56" s="101">
        <f t="shared" si="10"/>
        <v>0</v>
      </c>
      <c r="Q56" s="102">
        <f t="shared" si="11"/>
        <v>0</v>
      </c>
      <c r="R56" s="103" t="str">
        <f t="shared" si="12"/>
        <v>#DIV/0!</v>
      </c>
      <c r="S56" s="104">
        <f t="shared" si="13"/>
        <v>0</v>
      </c>
      <c r="T56" s="1"/>
      <c r="U56" s="1"/>
      <c r="V56" s="1"/>
      <c r="W56" s="1"/>
      <c r="X56" s="1"/>
      <c r="Y56" s="1"/>
      <c r="Z56" s="1"/>
      <c r="AA56" s="1"/>
      <c r="AB56" s="1"/>
    </row>
    <row r="57" ht="16.5" customHeight="1">
      <c r="A57" s="1"/>
      <c r="B57" s="105" t="s">
        <v>43</v>
      </c>
      <c r="C57" s="106">
        <f>SUM(C35:C56)</f>
        <v>109</v>
      </c>
      <c r="D57" s="107">
        <v>39.0</v>
      </c>
      <c r="E57" s="108">
        <f>E29</f>
        <v>0.5046238532</v>
      </c>
      <c r="F57" s="109">
        <f>SUMPRODUCT(C35:C56,F35:F56)/C57</f>
        <v>1355.192661</v>
      </c>
      <c r="G57" s="110">
        <f>SUM(G35:G56)</f>
        <v>31</v>
      </c>
      <c r="H57" s="111">
        <f>SUMPRODUCT(G35:G56,H35:H56)/G57</f>
        <v>1097.870968</v>
      </c>
      <c r="I57" s="112">
        <f>SUM(I35:I56)</f>
        <v>8</v>
      </c>
      <c r="J57" s="113">
        <f>SUMPRODUCT(I35:I56,J35:J56)/I57</f>
        <v>1175</v>
      </c>
      <c r="K57" s="110">
        <f>SUM(K35:K56)</f>
        <v>0</v>
      </c>
      <c r="L57" s="111">
        <f>IF(K57=0,0,SUMPRODUCT(K35:K56,L35:L56)/K57)</f>
        <v>0</v>
      </c>
      <c r="M57" s="110">
        <f>SUM(M35:M56)</f>
        <v>0</v>
      </c>
      <c r="N57" s="111">
        <f>IF(M57=0,0,SUMPRODUCT(M35:M56,N35:N56)/M57)</f>
        <v>0</v>
      </c>
      <c r="O57" s="1"/>
      <c r="P57" s="114">
        <f>SUMPRODUCT(D35:D56,P35:P56)/D57</f>
        <v>1113.692308</v>
      </c>
      <c r="Q57" s="115">
        <f t="shared" si="11"/>
        <v>-241.5003529</v>
      </c>
      <c r="R57" s="116">
        <f t="shared" si="12"/>
        <v>-0.1782037048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89"/>
      <c r="Q58" s="89"/>
      <c r="R58" s="89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23" t="s">
        <v>85</v>
      </c>
      <c r="J59" s="1"/>
      <c r="K59" s="1"/>
      <c r="L59" s="1"/>
      <c r="M59" s="1"/>
      <c r="N59" s="1"/>
      <c r="O59" s="1"/>
      <c r="P59" s="89"/>
      <c r="Q59" s="89"/>
      <c r="R59" s="89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2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89"/>
      <c r="Q60" s="89"/>
      <c r="R60" s="89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49"/>
      <c r="C61" s="50"/>
      <c r="D61" s="52"/>
      <c r="E61" s="125" t="s">
        <v>64</v>
      </c>
      <c r="F61" s="52" t="s">
        <v>86</v>
      </c>
      <c r="G61" s="52" t="s">
        <v>87</v>
      </c>
      <c r="H61" s="52" t="s">
        <v>88</v>
      </c>
      <c r="I61" s="126" t="s">
        <v>70</v>
      </c>
      <c r="J61" s="1"/>
      <c r="K61" s="1"/>
      <c r="L61" s="1"/>
      <c r="M61" s="1"/>
      <c r="N61" s="1"/>
      <c r="O61" s="89"/>
      <c r="P61" s="89"/>
      <c r="Q61" s="89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27"/>
      <c r="C62" s="128" t="s">
        <v>71</v>
      </c>
      <c r="D62" s="129" t="s">
        <v>89</v>
      </c>
      <c r="E62" s="130" t="s">
        <v>74</v>
      </c>
      <c r="F62" s="129" t="s">
        <v>90</v>
      </c>
      <c r="G62" s="129" t="s">
        <v>91</v>
      </c>
      <c r="H62" s="129" t="s">
        <v>90</v>
      </c>
      <c r="I62" s="131" t="s">
        <v>78</v>
      </c>
      <c r="J62" s="1"/>
      <c r="K62" s="1"/>
      <c r="L62" s="1"/>
      <c r="M62" s="1"/>
      <c r="N62" s="1"/>
      <c r="O62" s="89"/>
      <c r="P62" s="89"/>
      <c r="Q62" s="89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32" t="s">
        <v>79</v>
      </c>
      <c r="C63" s="133" t="s">
        <v>75</v>
      </c>
      <c r="D63" s="133"/>
      <c r="E63" s="133"/>
      <c r="F63" s="133"/>
      <c r="G63" s="133"/>
      <c r="H63" s="133"/>
      <c r="I63" s="134"/>
      <c r="J63" s="1"/>
      <c r="K63" s="1"/>
      <c r="L63" s="1"/>
      <c r="M63" s="1"/>
      <c r="N63" s="1"/>
      <c r="O63" s="89"/>
      <c r="P63" s="89"/>
      <c r="Q63" s="89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35" t="s">
        <v>92</v>
      </c>
      <c r="C64" s="136"/>
      <c r="D64" s="137"/>
      <c r="E64" s="137"/>
      <c r="F64" s="137"/>
      <c r="G64" s="137"/>
      <c r="H64" s="138"/>
      <c r="I64" s="139"/>
      <c r="J64" s="1"/>
      <c r="K64" s="1"/>
      <c r="L64" s="1"/>
      <c r="M64" s="1"/>
      <c r="N64" s="1"/>
      <c r="O64" s="89"/>
      <c r="P64" s="89"/>
      <c r="Q64" s="47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ht="15.75" customHeight="1">
      <c r="A65" s="1"/>
      <c r="B65" s="140" t="str">
        <f t="shared" ref="B65:C65" si="36">B35</f>
        <v>Apex</v>
      </c>
      <c r="C65" s="141">
        <f t="shared" si="36"/>
        <v>8</v>
      </c>
      <c r="D65" s="142">
        <f>'DATA SET UP SHEET'!H12</f>
        <v>884</v>
      </c>
      <c r="E65" s="143">
        <f t="shared" ref="E65:E87" si="39">F35</f>
        <v>1412.5</v>
      </c>
      <c r="F65" s="144">
        <f t="shared" ref="F65:F86" si="40">(P35*D35)+(P7*D7)</f>
        <v>11150</v>
      </c>
      <c r="G65" s="145">
        <f t="shared" ref="G65:H65" si="37">F65/C65</f>
        <v>1393.75</v>
      </c>
      <c r="H65" s="146">
        <f t="shared" si="37"/>
        <v>1.576640271</v>
      </c>
      <c r="I65" s="147">
        <f t="shared" ref="I65:I86" si="42">(G65-F7)/F7</f>
        <v>-0.01327433628</v>
      </c>
      <c r="J65" s="172">
        <f>I65</f>
        <v>-0.01327433628</v>
      </c>
      <c r="K65" s="1"/>
      <c r="L65" s="1"/>
      <c r="M65" s="1"/>
      <c r="N65" s="1"/>
      <c r="O65" s="89"/>
      <c r="P65" s="89"/>
      <c r="Q65" s="47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ht="15.75" customHeight="1">
      <c r="A66" s="1"/>
      <c r="B66" s="140" t="str">
        <f t="shared" ref="B66:C66" si="38">B36</f>
        <v>Paramount </v>
      </c>
      <c r="C66" s="141">
        <f t="shared" si="38"/>
        <v>12</v>
      </c>
      <c r="D66" s="142">
        <f>'DATA SET UP SHEET'!H13</f>
        <v>1379</v>
      </c>
      <c r="E66" s="143">
        <f t="shared" si="39"/>
        <v>1337.5</v>
      </c>
      <c r="F66" s="144">
        <f t="shared" si="40"/>
        <v>13096</v>
      </c>
      <c r="G66" s="145">
        <f t="shared" ref="G66:H66" si="41">F66/C66</f>
        <v>1091.333333</v>
      </c>
      <c r="H66" s="146">
        <f t="shared" si="41"/>
        <v>0.7913947305</v>
      </c>
      <c r="I66" s="147">
        <f t="shared" si="42"/>
        <v>-0.1840498442</v>
      </c>
      <c r="J66" s="1"/>
      <c r="K66" s="1"/>
      <c r="L66" s="1"/>
      <c r="M66" s="1"/>
      <c r="N66" s="1"/>
      <c r="O66" s="89"/>
      <c r="P66" s="89"/>
      <c r="Q66" s="47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ht="15.75" customHeight="1">
      <c r="A67" s="1"/>
      <c r="B67" s="140" t="str">
        <f t="shared" ref="B67:C67" si="43">B37</f>
        <v>Newark </v>
      </c>
      <c r="C67" s="141">
        <f t="shared" si="43"/>
        <v>16</v>
      </c>
      <c r="D67" s="142">
        <f>'DATA SET UP SHEET'!H14</f>
        <v>1341</v>
      </c>
      <c r="E67" s="143">
        <f t="shared" si="39"/>
        <v>1333</v>
      </c>
      <c r="F67" s="144">
        <f t="shared" si="40"/>
        <v>18096</v>
      </c>
      <c r="G67" s="145">
        <f t="shared" ref="G67:H67" si="44">F67/C67</f>
        <v>1131</v>
      </c>
      <c r="H67" s="146">
        <f t="shared" si="44"/>
        <v>0.8434004474</v>
      </c>
      <c r="I67" s="147">
        <f t="shared" si="42"/>
        <v>-0.1515378845</v>
      </c>
      <c r="J67" s="1"/>
      <c r="K67" s="1"/>
      <c r="L67" s="1"/>
      <c r="M67" s="1"/>
      <c r="N67" s="1"/>
      <c r="O67" s="89"/>
      <c r="P67" s="89"/>
      <c r="Q67" s="47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ht="15.75" customHeight="1">
      <c r="A68" s="1"/>
      <c r="B68" s="140" t="str">
        <f t="shared" ref="B68:C68" si="45">B38</f>
        <v>The Main </v>
      </c>
      <c r="C68" s="141">
        <f t="shared" si="45"/>
        <v>16</v>
      </c>
      <c r="D68" s="142">
        <f>'DATA SET UP SHEET'!H15</f>
        <v>1371</v>
      </c>
      <c r="E68" s="143">
        <f t="shared" si="39"/>
        <v>1360</v>
      </c>
      <c r="F68" s="144">
        <f t="shared" si="40"/>
        <v>17494</v>
      </c>
      <c r="G68" s="145">
        <f t="shared" ref="G68:H68" si="46">F68/C68</f>
        <v>1093.375</v>
      </c>
      <c r="H68" s="146">
        <f t="shared" si="46"/>
        <v>0.7975018235</v>
      </c>
      <c r="I68" s="147">
        <f t="shared" si="42"/>
        <v>-0.1960477941</v>
      </c>
      <c r="J68" s="1"/>
      <c r="K68" s="1"/>
      <c r="L68" s="1"/>
      <c r="M68" s="1"/>
      <c r="N68" s="1"/>
      <c r="O68" s="89"/>
      <c r="P68" s="89"/>
      <c r="Q68" s="47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ht="15.75" customHeight="1">
      <c r="A69" s="1"/>
      <c r="B69" s="140" t="str">
        <f t="shared" ref="B69:C69" si="47">B39</f>
        <v>Meridian </v>
      </c>
      <c r="C69" s="141">
        <f t="shared" si="47"/>
        <v>16</v>
      </c>
      <c r="D69" s="142">
        <f>'DATA SET UP SHEET'!H16</f>
        <v>1403</v>
      </c>
      <c r="E69" s="143">
        <f t="shared" si="39"/>
        <v>1365</v>
      </c>
      <c r="F69" s="144">
        <f t="shared" si="40"/>
        <v>17994</v>
      </c>
      <c r="G69" s="145">
        <f t="shared" ref="G69:H69" si="48">F69/C69</f>
        <v>1124.625</v>
      </c>
      <c r="H69" s="146">
        <f t="shared" si="48"/>
        <v>0.8015858874</v>
      </c>
      <c r="I69" s="147">
        <f t="shared" si="42"/>
        <v>-0.1760989011</v>
      </c>
      <c r="J69" s="1"/>
      <c r="K69" s="1"/>
      <c r="L69" s="1"/>
      <c r="M69" s="1"/>
      <c r="N69" s="1"/>
      <c r="O69" s="89"/>
      <c r="P69" s="89"/>
      <c r="Q69" s="47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ht="15.75" customHeight="1">
      <c r="A70" s="1"/>
      <c r="B70" s="173" t="str">
        <f t="shared" ref="B70:C70" si="49">B40</f>
        <v>Vertex (Single) </v>
      </c>
      <c r="C70" s="141">
        <f t="shared" si="49"/>
        <v>4</v>
      </c>
      <c r="D70" s="142">
        <f>'DATA SET UP SHEET'!H17</f>
        <v>1232</v>
      </c>
      <c r="E70" s="143">
        <f t="shared" si="39"/>
        <v>1388</v>
      </c>
      <c r="F70" s="144">
        <f t="shared" si="40"/>
        <v>4800</v>
      </c>
      <c r="G70" s="145">
        <f t="shared" ref="G70:H70" si="50">F70/C70</f>
        <v>1200</v>
      </c>
      <c r="H70" s="146">
        <f t="shared" si="50"/>
        <v>0.974025974</v>
      </c>
      <c r="I70" s="147">
        <f t="shared" si="42"/>
        <v>-0.1354466859</v>
      </c>
      <c r="J70" s="1"/>
      <c r="K70" s="1"/>
      <c r="L70" s="1"/>
      <c r="M70" s="1"/>
      <c r="N70" s="1"/>
      <c r="O70" s="89"/>
      <c r="P70" s="89"/>
      <c r="Q70" s="47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ht="15.75" customHeight="1">
      <c r="A71" s="1"/>
      <c r="B71" s="173" t="str">
        <f t="shared" ref="B71:C71" si="51">B41</f>
        <v>Vertex (Double) </v>
      </c>
      <c r="C71" s="141">
        <f t="shared" si="51"/>
        <v>8</v>
      </c>
      <c r="D71" s="142">
        <f>'DATA SET UP SHEET'!H18</f>
        <v>1232</v>
      </c>
      <c r="E71" s="143">
        <f t="shared" si="39"/>
        <v>1388</v>
      </c>
      <c r="F71" s="144">
        <f t="shared" si="40"/>
        <v>9100</v>
      </c>
      <c r="G71" s="145">
        <f t="shared" ref="G71:H71" si="52">F71/C71</f>
        <v>1137.5</v>
      </c>
      <c r="H71" s="146">
        <f t="shared" si="52"/>
        <v>0.9232954545</v>
      </c>
      <c r="I71" s="147">
        <f t="shared" si="42"/>
        <v>-0.1804755043</v>
      </c>
      <c r="J71" s="172">
        <f>AVERAGE(I66:I71)</f>
        <v>-0.1706094357</v>
      </c>
      <c r="K71" s="1"/>
      <c r="L71" s="1"/>
      <c r="M71" s="1"/>
      <c r="N71" s="1"/>
      <c r="O71" s="89"/>
      <c r="P71" s="89"/>
      <c r="Q71" s="47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ht="15.75" customHeight="1">
      <c r="A72" s="1"/>
      <c r="B72" s="173" t="str">
        <f t="shared" ref="B72:C72" si="53">B42</f>
        <v>Peak  (Single)</v>
      </c>
      <c r="C72" s="141">
        <f t="shared" si="53"/>
        <v>4</v>
      </c>
      <c r="D72" s="142">
        <f>'DATA SET UP SHEET'!H19</f>
        <v>1241</v>
      </c>
      <c r="E72" s="143">
        <f t="shared" si="39"/>
        <v>1396</v>
      </c>
      <c r="F72" s="144">
        <f t="shared" si="40"/>
        <v>4600</v>
      </c>
      <c r="G72" s="145">
        <f t="shared" ref="G72:H72" si="54">F72/C72</f>
        <v>1150</v>
      </c>
      <c r="H72" s="146">
        <f t="shared" si="54"/>
        <v>0.9266720387</v>
      </c>
      <c r="I72" s="147">
        <f t="shared" si="42"/>
        <v>-0.176217765</v>
      </c>
      <c r="J72" s="1"/>
      <c r="K72" s="1"/>
      <c r="L72" s="1"/>
      <c r="M72" s="1"/>
      <c r="N72" s="1"/>
      <c r="O72" s="89"/>
      <c r="P72" s="89"/>
      <c r="Q72" s="47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ht="15.75" customHeight="1">
      <c r="A73" s="1"/>
      <c r="B73" s="173" t="str">
        <f t="shared" ref="B73:C73" si="55">B43</f>
        <v>Peak (Double) </v>
      </c>
      <c r="C73" s="141">
        <f t="shared" si="55"/>
        <v>8</v>
      </c>
      <c r="D73" s="142">
        <f>'DATA SET UP SHEET'!H20</f>
        <v>1241</v>
      </c>
      <c r="E73" s="143">
        <f t="shared" si="39"/>
        <v>1396</v>
      </c>
      <c r="F73" s="144">
        <f t="shared" si="40"/>
        <v>9200</v>
      </c>
      <c r="G73" s="145">
        <f t="shared" ref="G73:H73" si="56">F73/C73</f>
        <v>1150</v>
      </c>
      <c r="H73" s="146">
        <f t="shared" si="56"/>
        <v>0.9266720387</v>
      </c>
      <c r="I73" s="147">
        <f t="shared" si="42"/>
        <v>-0.176217765</v>
      </c>
      <c r="J73" s="172">
        <f>AVERAGE(I72:I73)</f>
        <v>-0.176217765</v>
      </c>
      <c r="K73" s="1"/>
      <c r="L73" s="1"/>
      <c r="M73" s="1"/>
      <c r="N73" s="1"/>
      <c r="O73" s="89"/>
      <c r="P73" s="89"/>
      <c r="Q73" s="47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ht="15.75" customHeight="1">
      <c r="A74" s="1"/>
      <c r="B74" s="173" t="str">
        <f t="shared" ref="B74:C74" si="57">B44</f>
        <v>Summit </v>
      </c>
      <c r="C74" s="141">
        <f t="shared" si="57"/>
        <v>8</v>
      </c>
      <c r="D74" s="142">
        <f>'DATA SET UP SHEET'!H21</f>
        <v>1590</v>
      </c>
      <c r="E74" s="143">
        <f t="shared" si="39"/>
        <v>1380</v>
      </c>
      <c r="F74" s="144">
        <f t="shared" si="40"/>
        <v>10550</v>
      </c>
      <c r="G74" s="145">
        <f t="shared" ref="G74:H74" si="58">F74/C74</f>
        <v>1318.75</v>
      </c>
      <c r="H74" s="146">
        <f t="shared" si="58"/>
        <v>0.8294025157</v>
      </c>
      <c r="I74" s="147">
        <f t="shared" si="42"/>
        <v>-0.04438405797</v>
      </c>
      <c r="J74" s="1"/>
      <c r="K74" s="1"/>
      <c r="L74" s="1"/>
      <c r="M74" s="1"/>
      <c r="N74" s="1"/>
      <c r="O74" s="89"/>
      <c r="P74" s="89"/>
      <c r="Q74" s="47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ht="15.75" customHeight="1">
      <c r="A75" s="1"/>
      <c r="B75" s="173" t="str">
        <f t="shared" ref="B75:C75" si="59">B45</f>
        <v>Crest </v>
      </c>
      <c r="C75" s="141">
        <f t="shared" si="59"/>
        <v>4</v>
      </c>
      <c r="D75" s="142">
        <f>'DATA SET UP SHEET'!H22</f>
        <v>1539</v>
      </c>
      <c r="E75" s="143">
        <f t="shared" si="39"/>
        <v>1385</v>
      </c>
      <c r="F75" s="144">
        <f t="shared" si="40"/>
        <v>5200</v>
      </c>
      <c r="G75" s="145">
        <f t="shared" ref="G75:H75" si="60">F75/C75</f>
        <v>1300</v>
      </c>
      <c r="H75" s="146">
        <f t="shared" si="60"/>
        <v>0.8447043535</v>
      </c>
      <c r="I75" s="147">
        <f t="shared" si="42"/>
        <v>-0.06137184116</v>
      </c>
      <c r="J75" s="1"/>
      <c r="K75" s="1"/>
      <c r="L75" s="1"/>
      <c r="M75" s="1"/>
      <c r="N75" s="1"/>
      <c r="O75" s="89"/>
      <c r="P75" s="89"/>
      <c r="Q75" s="47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ht="15.75" customHeight="1">
      <c r="A76" s="1"/>
      <c r="B76" s="173" t="str">
        <f t="shared" ref="B76:C76" si="61">B46</f>
        <v>Skyline</v>
      </c>
      <c r="C76" s="141">
        <f t="shared" si="61"/>
        <v>4</v>
      </c>
      <c r="D76" s="142">
        <f>'DATA SET UP SHEET'!H23</f>
        <v>1638</v>
      </c>
      <c r="E76" s="143">
        <f t="shared" si="39"/>
        <v>1100</v>
      </c>
      <c r="F76" s="144">
        <f t="shared" si="40"/>
        <v>4400</v>
      </c>
      <c r="G76" s="145">
        <f t="shared" ref="G76:H76" si="62">F76/C76</f>
        <v>1100</v>
      </c>
      <c r="H76" s="146">
        <f t="shared" si="62"/>
        <v>0.6715506716</v>
      </c>
      <c r="I76" s="147">
        <f t="shared" si="42"/>
        <v>0</v>
      </c>
      <c r="J76" s="1"/>
      <c r="K76" s="1"/>
      <c r="L76" s="1"/>
      <c r="M76" s="1"/>
      <c r="N76" s="1"/>
      <c r="O76" s="89"/>
      <c r="P76" s="89"/>
      <c r="Q76" s="47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ht="15.75" customHeight="1">
      <c r="A77" s="1"/>
      <c r="B77" s="173" t="str">
        <f t="shared" ref="B77:C77" si="63">B47</f>
        <v>Skyline (Room w/ Nook) </v>
      </c>
      <c r="C77" s="141">
        <f t="shared" si="63"/>
        <v>1</v>
      </c>
      <c r="D77" s="142">
        <f>'DATA SET UP SHEET'!H24</f>
        <v>1638</v>
      </c>
      <c r="E77" s="143">
        <f t="shared" si="39"/>
        <v>1050</v>
      </c>
      <c r="F77" s="144">
        <f t="shared" si="40"/>
        <v>1050</v>
      </c>
      <c r="G77" s="145">
        <f t="shared" ref="G77:H77" si="64">F77/C77</f>
        <v>1050</v>
      </c>
      <c r="H77" s="146">
        <f t="shared" si="64"/>
        <v>0.641025641</v>
      </c>
      <c r="I77" s="147">
        <f t="shared" si="42"/>
        <v>0</v>
      </c>
      <c r="J77" s="1"/>
      <c r="K77" s="1"/>
      <c r="L77" s="1"/>
      <c r="M77" s="1"/>
      <c r="N77" s="1"/>
      <c r="O77" s="89"/>
      <c r="P77" s="89"/>
      <c r="Q77" s="47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ht="15.75" customHeight="1">
      <c r="A78" s="1"/>
      <c r="B78" s="173" t="str">
        <f t="shared" ref="B78:C78" si="65">B48</f>
        <v/>
      </c>
      <c r="C78" s="141" t="str">
        <f t="shared" si="65"/>
        <v/>
      </c>
      <c r="D78" s="142" t="str">
        <f>'DATA SET UP SHEET'!H25</f>
        <v/>
      </c>
      <c r="E78" s="143" t="str">
        <f t="shared" si="39"/>
        <v/>
      </c>
      <c r="F78" s="144">
        <f t="shared" si="40"/>
        <v>0</v>
      </c>
      <c r="G78" s="145" t="str">
        <f t="shared" ref="G78:H78" si="66">F78/C78</f>
        <v>#DIV/0!</v>
      </c>
      <c r="H78" s="146" t="str">
        <f t="shared" si="66"/>
        <v>#DIV/0!</v>
      </c>
      <c r="I78" s="147" t="str">
        <f t="shared" si="42"/>
        <v>#DIV/0!</v>
      </c>
      <c r="J78" s="1" t="str">
        <f>AVERAGE(I74:I78)</f>
        <v>#DIV/0!</v>
      </c>
      <c r="K78" s="1"/>
      <c r="L78" s="1"/>
      <c r="M78" s="1"/>
      <c r="N78" s="1"/>
      <c r="O78" s="89"/>
      <c r="P78" s="89"/>
      <c r="Q78" s="47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ht="15.75" customHeight="1">
      <c r="A79" s="1"/>
      <c r="B79" s="173" t="str">
        <f t="shared" ref="B79:C79" si="67">B49</f>
        <v/>
      </c>
      <c r="C79" s="141" t="str">
        <f t="shared" si="67"/>
        <v/>
      </c>
      <c r="D79" s="142" t="str">
        <f>'DATA SET UP SHEET'!H26</f>
        <v/>
      </c>
      <c r="E79" s="143" t="str">
        <f t="shared" si="39"/>
        <v/>
      </c>
      <c r="F79" s="144">
        <f t="shared" si="40"/>
        <v>0</v>
      </c>
      <c r="G79" s="145" t="str">
        <f t="shared" ref="G79:H79" si="68">F79/C79</f>
        <v>#DIV/0!</v>
      </c>
      <c r="H79" s="146" t="str">
        <f t="shared" si="68"/>
        <v>#DIV/0!</v>
      </c>
      <c r="I79" s="147" t="str">
        <f t="shared" si="42"/>
        <v>#DIV/0!</v>
      </c>
      <c r="J79" s="1"/>
      <c r="K79" s="1"/>
      <c r="L79" s="1"/>
      <c r="M79" s="1"/>
      <c r="N79" s="1"/>
      <c r="O79" s="89"/>
      <c r="P79" s="89"/>
      <c r="Q79" s="47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ht="15.75" customHeight="1">
      <c r="A80" s="1"/>
      <c r="B80" s="173" t="str">
        <f t="shared" ref="B80:C80" si="69">B50</f>
        <v/>
      </c>
      <c r="C80" s="141" t="str">
        <f t="shared" si="69"/>
        <v/>
      </c>
      <c r="D80" s="142" t="str">
        <f>'DATA SET UP SHEET'!H27</f>
        <v/>
      </c>
      <c r="E80" s="143" t="str">
        <f t="shared" si="39"/>
        <v/>
      </c>
      <c r="F80" s="144">
        <f t="shared" si="40"/>
        <v>0</v>
      </c>
      <c r="G80" s="145" t="str">
        <f t="shared" ref="G80:H80" si="70">F80/C80</f>
        <v>#DIV/0!</v>
      </c>
      <c r="H80" s="146" t="str">
        <f t="shared" si="70"/>
        <v>#DIV/0!</v>
      </c>
      <c r="I80" s="147" t="str">
        <f t="shared" si="42"/>
        <v>#DIV/0!</v>
      </c>
      <c r="J80" s="1" t="str">
        <f>AVERAGE(I79:I80)</f>
        <v>#DIV/0!</v>
      </c>
      <c r="K80" s="1"/>
      <c r="L80" s="1"/>
      <c r="M80" s="1"/>
      <c r="N80" s="1"/>
      <c r="O80" s="89"/>
      <c r="P80" s="89"/>
      <c r="Q80" s="47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ht="15.75" customHeight="1">
      <c r="A81" s="1"/>
      <c r="B81" s="173" t="str">
        <f t="shared" ref="B81:C81" si="71">B51</f>
        <v/>
      </c>
      <c r="C81" s="141" t="str">
        <f t="shared" si="71"/>
        <v/>
      </c>
      <c r="D81" s="142" t="str">
        <f>'DATA SET UP SHEET'!H28</f>
        <v/>
      </c>
      <c r="E81" s="143" t="str">
        <f t="shared" si="39"/>
        <v/>
      </c>
      <c r="F81" s="144">
        <f t="shared" si="40"/>
        <v>0</v>
      </c>
      <c r="G81" s="145" t="str">
        <f t="shared" ref="G81:H81" si="72">F81/C81</f>
        <v>#DIV/0!</v>
      </c>
      <c r="H81" s="146" t="str">
        <f t="shared" si="72"/>
        <v>#DIV/0!</v>
      </c>
      <c r="I81" s="147" t="str">
        <f t="shared" si="42"/>
        <v>#DIV/0!</v>
      </c>
      <c r="J81" s="172" t="str">
        <f>I81</f>
        <v>#DIV/0!</v>
      </c>
      <c r="K81" s="1"/>
      <c r="L81" s="1"/>
      <c r="M81" s="1"/>
      <c r="N81" s="1"/>
      <c r="O81" s="89"/>
      <c r="P81" s="89"/>
      <c r="Q81" s="47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ht="15.75" customHeight="1">
      <c r="A82" s="1"/>
      <c r="B82" s="140" t="str">
        <f t="shared" ref="B82:C82" si="73">B52</f>
        <v/>
      </c>
      <c r="C82" s="141" t="str">
        <f t="shared" si="73"/>
        <v/>
      </c>
      <c r="D82" s="142" t="str">
        <f>'DATA SET UP SHEET'!H29</f>
        <v/>
      </c>
      <c r="E82" s="143" t="str">
        <f t="shared" si="39"/>
        <v/>
      </c>
      <c r="F82" s="144">
        <f t="shared" si="40"/>
        <v>0</v>
      </c>
      <c r="G82" s="145" t="str">
        <f t="shared" ref="G82:H82" si="74">F82/C82</f>
        <v>#DIV/0!</v>
      </c>
      <c r="H82" s="146" t="str">
        <f t="shared" si="74"/>
        <v>#DIV/0!</v>
      </c>
      <c r="I82" s="147" t="str">
        <f t="shared" si="42"/>
        <v>#DIV/0!</v>
      </c>
      <c r="J82" s="1"/>
      <c r="K82" s="1"/>
      <c r="L82" s="1"/>
      <c r="M82" s="1"/>
      <c r="N82" s="1"/>
      <c r="O82" s="89"/>
      <c r="P82" s="89"/>
      <c r="Q82" s="47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ht="15.75" customHeight="1">
      <c r="A83" s="1"/>
      <c r="B83" s="140" t="str">
        <f t="shared" ref="B83:C83" si="75">B53</f>
        <v/>
      </c>
      <c r="C83" s="141" t="str">
        <f t="shared" si="75"/>
        <v/>
      </c>
      <c r="D83" s="142" t="str">
        <f>'DATA SET UP SHEET'!H30</f>
        <v/>
      </c>
      <c r="E83" s="143" t="str">
        <f t="shared" si="39"/>
        <v/>
      </c>
      <c r="F83" s="144">
        <f t="shared" si="40"/>
        <v>0</v>
      </c>
      <c r="G83" s="145" t="str">
        <f t="shared" ref="G83:H83" si="76">F83/C83</f>
        <v>#DIV/0!</v>
      </c>
      <c r="H83" s="146" t="str">
        <f t="shared" si="76"/>
        <v>#DIV/0!</v>
      </c>
      <c r="I83" s="147" t="str">
        <f t="shared" si="42"/>
        <v>#DIV/0!</v>
      </c>
      <c r="J83" s="1" t="str">
        <f>AVERAGE(I82:I83)</f>
        <v>#DIV/0!</v>
      </c>
      <c r="K83" s="1"/>
      <c r="L83" s="1"/>
      <c r="M83" s="1"/>
      <c r="N83" s="1"/>
      <c r="O83" s="89"/>
      <c r="P83" s="89"/>
      <c r="Q83" s="47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ht="16.5" hidden="1" customHeight="1">
      <c r="A84" s="1"/>
      <c r="B84" s="140" t="str">
        <f t="shared" ref="B84:C84" si="77">B54</f>
        <v/>
      </c>
      <c r="C84" s="141" t="str">
        <f t="shared" si="77"/>
        <v/>
      </c>
      <c r="D84" s="142" t="str">
        <f>'DATA SET UP SHEET'!H31</f>
        <v/>
      </c>
      <c r="E84" s="143" t="str">
        <f t="shared" si="39"/>
        <v/>
      </c>
      <c r="F84" s="144">
        <f t="shared" si="40"/>
        <v>0</v>
      </c>
      <c r="G84" s="145" t="str">
        <f t="shared" ref="G84:H84" si="78">F84/C84</f>
        <v>#DIV/0!</v>
      </c>
      <c r="H84" s="146" t="str">
        <f t="shared" si="78"/>
        <v>#DIV/0!</v>
      </c>
      <c r="I84" s="147" t="str">
        <f t="shared" si="42"/>
        <v>#DIV/0!</v>
      </c>
      <c r="J84" s="1"/>
      <c r="K84" s="1"/>
      <c r="L84" s="1"/>
      <c r="M84" s="1"/>
      <c r="N84" s="1"/>
      <c r="O84" s="89"/>
      <c r="P84" s="89"/>
      <c r="Q84" s="47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ht="16.5" hidden="1" customHeight="1">
      <c r="A85" s="1"/>
      <c r="B85" s="140" t="str">
        <f t="shared" ref="B85:C85" si="79">B55</f>
        <v/>
      </c>
      <c r="C85" s="141" t="str">
        <f t="shared" si="79"/>
        <v/>
      </c>
      <c r="D85" s="142" t="str">
        <f>'DATA SET UP SHEET'!H32</f>
        <v/>
      </c>
      <c r="E85" s="143" t="str">
        <f t="shared" si="39"/>
        <v/>
      </c>
      <c r="F85" s="144">
        <f t="shared" si="40"/>
        <v>0</v>
      </c>
      <c r="G85" s="145" t="str">
        <f t="shared" ref="G85:H85" si="80">F85/C85</f>
        <v>#DIV/0!</v>
      </c>
      <c r="H85" s="146" t="str">
        <f t="shared" si="80"/>
        <v>#DIV/0!</v>
      </c>
      <c r="I85" s="147" t="str">
        <f t="shared" si="42"/>
        <v>#DIV/0!</v>
      </c>
      <c r="J85" s="1"/>
      <c r="K85" s="1"/>
      <c r="L85" s="1"/>
      <c r="M85" s="1"/>
      <c r="N85" s="1"/>
      <c r="O85" s="89"/>
      <c r="P85" s="89"/>
      <c r="Q85" s="47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1"/>
    </row>
    <row r="86" ht="16.5" hidden="1" customHeight="1">
      <c r="A86" s="1"/>
      <c r="B86" s="140" t="str">
        <f t="shared" ref="B86:C86" si="81">B56</f>
        <v/>
      </c>
      <c r="C86" s="141" t="str">
        <f t="shared" si="81"/>
        <v/>
      </c>
      <c r="D86" s="142" t="str">
        <f>'DATA SET UP SHEET'!H33</f>
        <v/>
      </c>
      <c r="E86" s="143" t="str">
        <f t="shared" si="39"/>
        <v/>
      </c>
      <c r="F86" s="144">
        <f t="shared" si="40"/>
        <v>0</v>
      </c>
      <c r="G86" s="145" t="str">
        <f t="shared" ref="G86:H86" si="82">F86/C86</f>
        <v>#DIV/0!</v>
      </c>
      <c r="H86" s="146" t="str">
        <f t="shared" si="82"/>
        <v>#DIV/0!</v>
      </c>
      <c r="I86" s="147" t="str">
        <f t="shared" si="42"/>
        <v>#DIV/0!</v>
      </c>
      <c r="J86" s="1"/>
      <c r="K86" s="1"/>
      <c r="L86" s="1"/>
      <c r="M86" s="1"/>
      <c r="N86" s="1"/>
      <c r="O86" s="89"/>
      <c r="P86" s="89"/>
      <c r="Q86" s="47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1"/>
    </row>
    <row r="87" ht="16.5" customHeight="1">
      <c r="A87" s="1"/>
      <c r="B87" s="149" t="s">
        <v>93</v>
      </c>
      <c r="C87" s="107">
        <f>SUM(C65:C86)</f>
        <v>109</v>
      </c>
      <c r="D87" s="150">
        <f>SUMPRODUCT(C65:C86,D65:D86)/SUM(C65:C86)</f>
        <v>1341.302752</v>
      </c>
      <c r="E87" s="151">
        <f t="shared" si="39"/>
        <v>1355.192661</v>
      </c>
      <c r="F87" s="152">
        <f>SUM(F65:F86)</f>
        <v>126730</v>
      </c>
      <c r="G87" s="153">
        <f t="shared" ref="G87:H87" si="83">F87/C87</f>
        <v>1162.66055</v>
      </c>
      <c r="H87" s="154">
        <f t="shared" si="83"/>
        <v>0.8668144075</v>
      </c>
      <c r="I87" s="155">
        <f>(G87-'DATA SET UP SHEET'!$G$34)/('DATA SET UP SHEET'!$G$34)</f>
        <v>-0.142069918</v>
      </c>
      <c r="J87" s="156"/>
      <c r="K87" s="156"/>
      <c r="L87" s="156"/>
      <c r="M87" s="156"/>
      <c r="N87" s="156"/>
      <c r="O87" s="157"/>
      <c r="P87" s="157"/>
      <c r="Q87" s="158"/>
      <c r="R87" s="159"/>
      <c r="S87" s="159"/>
      <c r="T87" s="159"/>
      <c r="U87" s="159"/>
      <c r="V87" s="159"/>
      <c r="W87" s="159"/>
      <c r="X87" s="159"/>
      <c r="Y87" s="159"/>
      <c r="Z87" s="159"/>
      <c r="AA87" s="159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89"/>
      <c r="Q88" s="47"/>
      <c r="R88" s="47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ht="15.75" customHeight="1">
      <c r="A89" s="1"/>
      <c r="B89" s="1"/>
      <c r="C89" s="174" t="s">
        <v>94</v>
      </c>
      <c r="D89" s="175"/>
      <c r="E89" s="176"/>
      <c r="F89" s="177">
        <v>0.0</v>
      </c>
      <c r="G89" s="1"/>
      <c r="H89" s="1"/>
      <c r="I89" s="1"/>
      <c r="J89" s="1"/>
      <c r="K89" s="1"/>
      <c r="L89" s="1"/>
      <c r="M89" s="1"/>
      <c r="N89" s="1"/>
      <c r="O89" s="1"/>
      <c r="P89" s="89"/>
      <c r="Q89" s="47"/>
      <c r="R89" s="47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ht="15.75" customHeight="1">
      <c r="A90" s="1"/>
      <c r="B90" s="1"/>
      <c r="C90" s="178" t="s">
        <v>95</v>
      </c>
      <c r="D90" s="179"/>
      <c r="E90" s="180"/>
      <c r="F90" s="181"/>
      <c r="G90" s="1"/>
      <c r="H90" s="1"/>
      <c r="I90" s="1"/>
      <c r="J90" s="1"/>
      <c r="K90" s="1"/>
      <c r="L90" s="1"/>
      <c r="M90" s="1"/>
      <c r="N90" s="1"/>
      <c r="O90" s="1"/>
      <c r="P90" s="89"/>
      <c r="Q90" s="47"/>
      <c r="R90" s="47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ht="15.75" customHeight="1">
      <c r="A91" s="1"/>
      <c r="B91" s="1"/>
      <c r="C91" s="182" t="s">
        <v>96</v>
      </c>
      <c r="D91" s="179"/>
      <c r="E91" s="180"/>
      <c r="F91" s="183">
        <f>F87+F89+F90</f>
        <v>126730</v>
      </c>
      <c r="G91" s="1"/>
      <c r="H91" s="1"/>
      <c r="I91" s="1"/>
      <c r="J91" s="1"/>
      <c r="K91" s="1"/>
      <c r="L91" s="1"/>
      <c r="M91" s="1"/>
      <c r="N91" s="1"/>
      <c r="O91" s="1"/>
      <c r="P91" s="89"/>
      <c r="Q91" s="47"/>
      <c r="R91" s="47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ht="15.75" customHeight="1">
      <c r="A92" s="1"/>
      <c r="B92" s="1"/>
      <c r="C92" s="182" t="s">
        <v>97</v>
      </c>
      <c r="D92" s="179"/>
      <c r="E92" s="180"/>
      <c r="F92" s="184">
        <f>F91*12</f>
        <v>1520760</v>
      </c>
      <c r="G92" s="1"/>
      <c r="H92" s="1"/>
      <c r="I92" s="1"/>
      <c r="J92" s="1"/>
      <c r="K92" s="1"/>
      <c r="L92" s="1"/>
      <c r="M92" s="1"/>
      <c r="N92" s="1"/>
      <c r="O92" s="1"/>
      <c r="P92" s="89"/>
      <c r="Q92" s="47"/>
      <c r="R92" s="47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ht="15.75" customHeight="1">
      <c r="A93" s="1"/>
      <c r="B93" s="1"/>
      <c r="C93" s="1"/>
      <c r="D93" s="43"/>
      <c r="E93" s="185"/>
      <c r="F93" s="185"/>
      <c r="G93" s="1"/>
      <c r="H93" s="1"/>
      <c r="I93" s="1"/>
      <c r="J93" s="1"/>
      <c r="K93" s="1"/>
      <c r="L93" s="1"/>
      <c r="M93" s="1"/>
      <c r="N93" s="1"/>
      <c r="O93" s="1"/>
      <c r="P93" s="89"/>
      <c r="Q93" s="47"/>
      <c r="R93" s="47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ht="15.75" customHeight="1">
      <c r="A94" s="1"/>
      <c r="B94" s="1"/>
      <c r="C94" s="1"/>
      <c r="D94" s="186"/>
      <c r="E94" s="187" t="s">
        <v>98</v>
      </c>
      <c r="F94" s="188">
        <v>904000.0</v>
      </c>
      <c r="G94" s="1"/>
      <c r="H94" s="1"/>
      <c r="I94" s="1"/>
      <c r="J94" s="1"/>
      <c r="K94" s="1"/>
      <c r="L94" s="1"/>
      <c r="M94" s="1"/>
      <c r="N94" s="1"/>
      <c r="O94" s="1"/>
      <c r="P94" s="89"/>
      <c r="Q94" s="47"/>
      <c r="R94" s="47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89"/>
      <c r="Q95" s="47"/>
      <c r="R95" s="47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ht="15.75" customHeight="1">
      <c r="A96" s="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7"/>
      <c r="Q96" s="47"/>
      <c r="R96" s="47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ht="15.75" customHeight="1">
      <c r="A97" s="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7"/>
      <c r="Q97" s="47"/>
      <c r="R97" s="47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ht="15.75" customHeight="1">
      <c r="A98" s="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7"/>
      <c r="Q98" s="47"/>
      <c r="R98" s="47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ht="15.75" customHeight="1">
      <c r="A99" s="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7"/>
      <c r="Q99" s="47"/>
      <c r="R99" s="47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ht="15.75" customHeight="1">
      <c r="A100" s="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7"/>
      <c r="Q100" s="47"/>
      <c r="R100" s="47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ht="15.75" customHeight="1">
      <c r="A101" s="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7"/>
      <c r="Q101" s="47"/>
      <c r="R101" s="47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ht="15.75" customHeight="1">
      <c r="A102" s="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7"/>
      <c r="Q102" s="47"/>
      <c r="R102" s="47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ht="15.75" customHeight="1">
      <c r="A103" s="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7"/>
      <c r="Q103" s="47"/>
      <c r="R103" s="47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ht="15.75" customHeight="1">
      <c r="A104" s="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7"/>
      <c r="Q104" s="47"/>
      <c r="R104" s="47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ht="15.75" customHeight="1">
      <c r="A105" s="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7"/>
      <c r="Q105" s="47"/>
      <c r="R105" s="47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ht="15.75" customHeight="1">
      <c r="A106" s="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7"/>
      <c r="Q106" s="47"/>
      <c r="R106" s="47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ht="15.75" customHeight="1">
      <c r="A107" s="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7"/>
      <c r="Q107" s="47"/>
      <c r="R107" s="47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ht="15.75" customHeight="1">
      <c r="A108" s="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7"/>
      <c r="Q108" s="47"/>
      <c r="R108" s="47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ht="15.75" customHeight="1">
      <c r="A109" s="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7"/>
      <c r="Q109" s="47"/>
      <c r="R109" s="47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ht="15.75" customHeight="1">
      <c r="A110" s="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7"/>
      <c r="Q110" s="47"/>
      <c r="R110" s="47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ht="15.75" customHeight="1">
      <c r="A111" s="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7"/>
      <c r="Q111" s="47"/>
      <c r="R111" s="47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ht="15.75" customHeight="1">
      <c r="A112" s="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7"/>
      <c r="Q112" s="47"/>
      <c r="R112" s="47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ht="15.75" customHeight="1">
      <c r="A113" s="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7"/>
      <c r="Q113" s="47"/>
      <c r="R113" s="47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ht="15.75" customHeight="1">
      <c r="A114" s="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7"/>
      <c r="Q114" s="47"/>
      <c r="R114" s="47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ht="15.75" customHeight="1">
      <c r="A115" s="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7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ht="15.75" customHeight="1">
      <c r="A116" s="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7"/>
      <c r="Q116" s="47"/>
      <c r="R116" s="47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ht="15.75" customHeight="1">
      <c r="A117" s="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7"/>
      <c r="Q117" s="47"/>
      <c r="R117" s="47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ht="15.75" customHeight="1">
      <c r="A118" s="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7"/>
      <c r="Q118" s="47"/>
      <c r="R118" s="47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ht="15.75" customHeight="1">
      <c r="A119" s="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7"/>
      <c r="Q119" s="47"/>
      <c r="R119" s="47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ht="15.75" customHeight="1">
      <c r="A120" s="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7"/>
      <c r="Q120" s="47"/>
      <c r="R120" s="47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ht="15.75" customHeight="1">
      <c r="A121" s="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7"/>
      <c r="Q121" s="47"/>
      <c r="R121" s="47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ht="15.75" customHeight="1">
      <c r="A122" s="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7"/>
      <c r="Q122" s="47"/>
      <c r="R122" s="47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ht="15.75" customHeight="1">
      <c r="A123" s="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7"/>
      <c r="Q123" s="47"/>
      <c r="R123" s="47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ht="15.75" customHeight="1">
      <c r="A124" s="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7"/>
      <c r="Q124" s="47"/>
      <c r="R124" s="47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ht="15.75" customHeight="1">
      <c r="A125" s="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7"/>
      <c r="Q125" s="47"/>
      <c r="R125" s="47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ht="15.75" customHeight="1">
      <c r="A126" s="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7"/>
      <c r="Q126" s="47"/>
      <c r="R126" s="47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ht="15.75" customHeight="1">
      <c r="A127" s="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7"/>
      <c r="Q127" s="47"/>
      <c r="R127" s="47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ht="15.75" customHeight="1">
      <c r="A128" s="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7"/>
      <c r="Q128" s="47"/>
      <c r="R128" s="47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ht="15.75" customHeight="1">
      <c r="A129" s="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7"/>
      <c r="Q129" s="47"/>
      <c r="R129" s="47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ht="15.75" customHeight="1">
      <c r="A130" s="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7"/>
      <c r="Q130" s="47"/>
      <c r="R130" s="47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ht="15.75" customHeight="1">
      <c r="A131" s="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7"/>
      <c r="Q131" s="47"/>
      <c r="R131" s="47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ht="15.75" customHeight="1">
      <c r="A132" s="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7"/>
      <c r="Q132" s="47"/>
      <c r="R132" s="47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ht="15.75" customHeight="1">
      <c r="A133" s="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7"/>
      <c r="Q133" s="47"/>
      <c r="R133" s="47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ht="15.75" customHeight="1">
      <c r="A134" s="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7"/>
      <c r="Q134" s="47"/>
      <c r="R134" s="47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ht="15.75" customHeight="1">
      <c r="A135" s="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7"/>
      <c r="Q135" s="47"/>
      <c r="R135" s="47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ht="15.75" customHeight="1">
      <c r="A136" s="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7"/>
      <c r="Q136" s="47"/>
      <c r="R136" s="47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ht="15.75" customHeight="1">
      <c r="A137" s="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7"/>
      <c r="Q137" s="47"/>
      <c r="R137" s="47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ht="15.75" customHeight="1">
      <c r="A138" s="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7"/>
      <c r="Q138" s="47"/>
      <c r="R138" s="47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ht="15.75" customHeight="1">
      <c r="A139" s="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7"/>
      <c r="Q139" s="47"/>
      <c r="R139" s="47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ht="15.75" customHeight="1">
      <c r="A140" s="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7"/>
      <c r="Q140" s="47"/>
      <c r="R140" s="47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ht="15.75" customHeight="1">
      <c r="A141" s="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7"/>
      <c r="Q141" s="47"/>
      <c r="R141" s="47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ht="15.75" customHeight="1">
      <c r="A142" s="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7"/>
      <c r="Q142" s="47"/>
      <c r="R142" s="47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ht="15.75" customHeight="1">
      <c r="A143" s="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7"/>
      <c r="Q143" s="47"/>
      <c r="R143" s="47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ht="15.75" customHeight="1">
      <c r="A144" s="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7"/>
      <c r="Q144" s="47"/>
      <c r="R144" s="47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ht="15.75" customHeight="1">
      <c r="A145" s="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7"/>
      <c r="Q145" s="47"/>
      <c r="R145" s="47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ht="15.75" customHeight="1">
      <c r="A146" s="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7"/>
      <c r="Q146" s="47"/>
      <c r="R146" s="47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ht="15.75" customHeight="1">
      <c r="A147" s="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7"/>
      <c r="Q147" s="47"/>
      <c r="R147" s="47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ht="15.75" customHeight="1">
      <c r="A148" s="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7"/>
      <c r="Q148" s="47"/>
      <c r="R148" s="47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ht="15.75" customHeight="1">
      <c r="A149" s="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7"/>
      <c r="Q149" s="47"/>
      <c r="R149" s="47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ht="15.75" customHeight="1">
      <c r="A150" s="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7"/>
      <c r="Q150" s="47"/>
      <c r="R150" s="47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ht="15.75" customHeight="1">
      <c r="A151" s="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7"/>
      <c r="Q151" s="47"/>
      <c r="R151" s="47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ht="15.75" customHeight="1">
      <c r="A152" s="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7"/>
      <c r="Q152" s="47"/>
      <c r="R152" s="47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ht="15.75" customHeight="1">
      <c r="A153" s="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7"/>
      <c r="Q153" s="47"/>
      <c r="R153" s="47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ht="15.75" customHeight="1">
      <c r="A154" s="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7"/>
      <c r="Q154" s="47"/>
      <c r="R154" s="47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ht="15.75" customHeight="1">
      <c r="A155" s="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7"/>
      <c r="Q155" s="47"/>
      <c r="R155" s="47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ht="15.75" customHeight="1">
      <c r="A156" s="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7"/>
      <c r="Q156" s="47"/>
      <c r="R156" s="47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ht="15.75" customHeight="1">
      <c r="A157" s="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7"/>
      <c r="Q157" s="47"/>
      <c r="R157" s="47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ht="15.75" customHeight="1">
      <c r="A158" s="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7"/>
      <c r="Q158" s="47"/>
      <c r="R158" s="47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ht="15.75" customHeight="1">
      <c r="A159" s="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7"/>
      <c r="Q159" s="47"/>
      <c r="R159" s="47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ht="15.75" customHeight="1">
      <c r="A160" s="1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7"/>
      <c r="Q160" s="47"/>
      <c r="R160" s="47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ht="15.75" customHeight="1">
      <c r="A161" s="1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7"/>
      <c r="Q161" s="47"/>
      <c r="R161" s="47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ht="15.75" customHeight="1">
      <c r="A162" s="1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7"/>
      <c r="Q162" s="47"/>
      <c r="R162" s="47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ht="15.75" customHeight="1">
      <c r="A163" s="1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7"/>
      <c r="Q163" s="47"/>
      <c r="R163" s="47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ht="15.75" customHeight="1">
      <c r="A164" s="1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7"/>
      <c r="Q164" s="47"/>
      <c r="R164" s="47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ht="15.75" customHeight="1">
      <c r="A165" s="1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7"/>
      <c r="Q165" s="47"/>
      <c r="R165" s="47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ht="15.75" customHeight="1">
      <c r="A166" s="1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7"/>
      <c r="Q166" s="47"/>
      <c r="R166" s="47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ht="15.75" customHeight="1">
      <c r="A167" s="1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7"/>
      <c r="Q167" s="47"/>
      <c r="R167" s="47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ht="15.75" customHeight="1">
      <c r="A168" s="1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7"/>
      <c r="Q168" s="47"/>
      <c r="R168" s="47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ht="15.75" customHeight="1">
      <c r="A169" s="1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7"/>
      <c r="Q169" s="47"/>
      <c r="R169" s="47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ht="15.75" customHeight="1">
      <c r="A170" s="1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7"/>
      <c r="Q170" s="47"/>
      <c r="R170" s="47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ht="15.75" customHeight="1">
      <c r="A171" s="1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7"/>
      <c r="Q171" s="47"/>
      <c r="R171" s="47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ht="15.75" customHeight="1">
      <c r="A172" s="1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7"/>
      <c r="Q172" s="47"/>
      <c r="R172" s="47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ht="15.75" customHeight="1">
      <c r="A173" s="1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7"/>
      <c r="Q173" s="47"/>
      <c r="R173" s="47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ht="15.75" customHeight="1">
      <c r="A174" s="1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7"/>
      <c r="Q174" s="47"/>
      <c r="R174" s="47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ht="15.75" customHeight="1">
      <c r="A175" s="1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7"/>
      <c r="Q175" s="47"/>
      <c r="R175" s="47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ht="15.75" customHeight="1">
      <c r="A176" s="1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7"/>
      <c r="Q176" s="47"/>
      <c r="R176" s="47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ht="15.75" customHeight="1">
      <c r="A177" s="1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7"/>
      <c r="Q177" s="47"/>
      <c r="R177" s="47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ht="15.75" customHeight="1">
      <c r="A178" s="1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7"/>
      <c r="Q178" s="47"/>
      <c r="R178" s="47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ht="15.75" customHeight="1">
      <c r="A179" s="1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7"/>
      <c r="Q179" s="47"/>
      <c r="R179" s="47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ht="15.75" customHeight="1">
      <c r="A180" s="1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7"/>
      <c r="Q180" s="47"/>
      <c r="R180" s="47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ht="15.75" customHeight="1">
      <c r="A181" s="1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7"/>
      <c r="Q181" s="47"/>
      <c r="R181" s="47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ht="15.75" customHeight="1">
      <c r="A182" s="1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7"/>
      <c r="Q182" s="47"/>
      <c r="R182" s="47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ht="15.75" customHeight="1">
      <c r="A183" s="1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7"/>
      <c r="Q183" s="47"/>
      <c r="R183" s="47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ht="15.75" customHeight="1">
      <c r="A184" s="1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7"/>
      <c r="Q184" s="47"/>
      <c r="R184" s="47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ht="15.75" customHeight="1">
      <c r="A185" s="1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7"/>
      <c r="Q185" s="47"/>
      <c r="R185" s="47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ht="15.75" customHeight="1">
      <c r="A186" s="1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7"/>
      <c r="Q186" s="47"/>
      <c r="R186" s="47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ht="15.75" customHeight="1">
      <c r="A187" s="1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7"/>
      <c r="Q187" s="47"/>
      <c r="R187" s="47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ht="15.75" customHeight="1">
      <c r="A188" s="1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7"/>
      <c r="Q188" s="47"/>
      <c r="R188" s="47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ht="15.75" customHeight="1">
      <c r="A189" s="1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7"/>
      <c r="Q189" s="47"/>
      <c r="R189" s="47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ht="15.75" customHeight="1">
      <c r="A190" s="1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7"/>
      <c r="Q190" s="47"/>
      <c r="R190" s="47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ht="15.75" customHeight="1">
      <c r="A191" s="1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7"/>
      <c r="Q191" s="47"/>
      <c r="R191" s="47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ht="15.75" customHeight="1">
      <c r="A192" s="1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7"/>
      <c r="Q192" s="47"/>
      <c r="R192" s="47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ht="15.75" customHeight="1">
      <c r="A193" s="1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7"/>
      <c r="Q193" s="47"/>
      <c r="R193" s="47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ht="15.75" customHeight="1">
      <c r="A194" s="1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7"/>
      <c r="Q194" s="47"/>
      <c r="R194" s="47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ht="15.75" customHeight="1">
      <c r="A195" s="1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7"/>
      <c r="Q195" s="47"/>
      <c r="R195" s="47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ht="15.75" customHeight="1">
      <c r="A196" s="1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7"/>
      <c r="Q196" s="47"/>
      <c r="R196" s="47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ht="15.75" customHeight="1">
      <c r="A197" s="1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7"/>
      <c r="Q197" s="47"/>
      <c r="R197" s="47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ht="15.75" customHeight="1">
      <c r="A198" s="1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7"/>
      <c r="Q198" s="47"/>
      <c r="R198" s="47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ht="15.75" customHeight="1">
      <c r="A199" s="1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7"/>
      <c r="Q199" s="47"/>
      <c r="R199" s="47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ht="15.75" customHeight="1">
      <c r="A200" s="1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7"/>
      <c r="Q200" s="47"/>
      <c r="R200" s="47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ht="15.75" customHeight="1">
      <c r="A201" s="1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7"/>
      <c r="Q201" s="47"/>
      <c r="R201" s="47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ht="15.75" customHeight="1">
      <c r="A202" s="1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7"/>
      <c r="Q202" s="47"/>
      <c r="R202" s="47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ht="15.75" customHeight="1">
      <c r="A203" s="1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7"/>
      <c r="Q203" s="47"/>
      <c r="R203" s="47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ht="15.75" customHeight="1">
      <c r="A204" s="1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7"/>
      <c r="Q204" s="47"/>
      <c r="R204" s="47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ht="15.75" customHeight="1">
      <c r="A205" s="1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7"/>
      <c r="Q205" s="47"/>
      <c r="R205" s="47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ht="15.75" customHeight="1">
      <c r="A206" s="1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7"/>
      <c r="Q206" s="47"/>
      <c r="R206" s="47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ht="15.75" customHeight="1">
      <c r="A207" s="1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7"/>
      <c r="Q207" s="47"/>
      <c r="R207" s="47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ht="15.75" customHeight="1">
      <c r="A208" s="1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7"/>
      <c r="Q208" s="47"/>
      <c r="R208" s="47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ht="15.75" customHeight="1">
      <c r="A209" s="1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7"/>
      <c r="Q209" s="47"/>
      <c r="R209" s="47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ht="15.75" customHeight="1">
      <c r="A210" s="1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7"/>
      <c r="Q210" s="47"/>
      <c r="R210" s="47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ht="15.75" customHeight="1">
      <c r="A211" s="1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7"/>
      <c r="Q211" s="47"/>
      <c r="R211" s="47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ht="15.75" customHeight="1">
      <c r="A212" s="1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7"/>
      <c r="Q212" s="47"/>
      <c r="R212" s="47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ht="15.75" customHeight="1">
      <c r="A213" s="1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7"/>
      <c r="Q213" s="47"/>
      <c r="R213" s="47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ht="15.75" customHeight="1">
      <c r="A214" s="1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7"/>
      <c r="Q214" s="47"/>
      <c r="R214" s="47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ht="15.75" customHeight="1">
      <c r="A215" s="1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7"/>
      <c r="Q215" s="47"/>
      <c r="R215" s="47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ht="15.75" customHeight="1">
      <c r="A216" s="1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7"/>
      <c r="Q216" s="47"/>
      <c r="R216" s="47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ht="15.75" customHeight="1">
      <c r="A217" s="1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7"/>
      <c r="Q217" s="47"/>
      <c r="R217" s="47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ht="15.75" customHeight="1">
      <c r="A218" s="1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7"/>
      <c r="Q218" s="47"/>
      <c r="R218" s="47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ht="15.75" customHeight="1">
      <c r="A219" s="1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7"/>
      <c r="Q219" s="47"/>
      <c r="R219" s="47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ht="15.75" customHeight="1">
      <c r="A220" s="1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7"/>
      <c r="Q220" s="47"/>
      <c r="R220" s="47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ht="15.75" customHeight="1">
      <c r="A221" s="1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7"/>
      <c r="Q221" s="47"/>
      <c r="R221" s="47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ht="15.75" customHeight="1">
      <c r="A222" s="1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7"/>
      <c r="Q222" s="47"/>
      <c r="R222" s="47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ht="15.75" customHeight="1">
      <c r="A223" s="1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7"/>
      <c r="Q223" s="47"/>
      <c r="R223" s="47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ht="15.75" customHeight="1">
      <c r="A224" s="1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7"/>
      <c r="Q224" s="47"/>
      <c r="R224" s="47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ht="15.75" customHeight="1">
      <c r="A225" s="1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7"/>
      <c r="Q225" s="47"/>
      <c r="R225" s="47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ht="15.75" customHeight="1">
      <c r="A226" s="1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7"/>
      <c r="Q226" s="47"/>
      <c r="R226" s="47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ht="15.75" customHeight="1">
      <c r="A227" s="1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7"/>
      <c r="Q227" s="47"/>
      <c r="R227" s="47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ht="15.75" customHeight="1">
      <c r="A228" s="1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7"/>
      <c r="Q228" s="47"/>
      <c r="R228" s="47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ht="15.75" customHeight="1">
      <c r="A229" s="1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7"/>
      <c r="Q229" s="47"/>
      <c r="R229" s="47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ht="15.75" customHeight="1">
      <c r="A230" s="1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7"/>
      <c r="Q230" s="47"/>
      <c r="R230" s="47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ht="15.75" customHeight="1">
      <c r="A231" s="1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7"/>
      <c r="Q231" s="47"/>
      <c r="R231" s="47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ht="15.75" customHeight="1">
      <c r="A232" s="1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7"/>
      <c r="Q232" s="47"/>
      <c r="R232" s="47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ht="15.75" customHeight="1">
      <c r="A233" s="1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7"/>
      <c r="Q233" s="47"/>
      <c r="R233" s="47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ht="15.75" customHeight="1">
      <c r="A234" s="1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7"/>
      <c r="Q234" s="47"/>
      <c r="R234" s="47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ht="15.75" customHeight="1">
      <c r="A235" s="1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7"/>
      <c r="Q235" s="47"/>
      <c r="R235" s="47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ht="15.75" customHeight="1">
      <c r="A236" s="1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7"/>
      <c r="Q236" s="47"/>
      <c r="R236" s="47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ht="15.75" customHeight="1">
      <c r="A237" s="1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7"/>
      <c r="Q237" s="47"/>
      <c r="R237" s="47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ht="15.75" customHeight="1">
      <c r="A238" s="1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7"/>
      <c r="Q238" s="47"/>
      <c r="R238" s="47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ht="15.75" customHeight="1">
      <c r="A239" s="1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7"/>
      <c r="Q239" s="47"/>
      <c r="R239" s="47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ht="15.75" customHeight="1">
      <c r="A240" s="1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7"/>
      <c r="Q240" s="47"/>
      <c r="R240" s="47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ht="15.75" customHeight="1">
      <c r="A241" s="1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7"/>
      <c r="Q241" s="47"/>
      <c r="R241" s="47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ht="15.75" customHeight="1">
      <c r="A242" s="1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7"/>
      <c r="Q242" s="47"/>
      <c r="R242" s="47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ht="15.75" customHeight="1">
      <c r="A243" s="1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7"/>
      <c r="Q243" s="47"/>
      <c r="R243" s="47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ht="15.75" customHeight="1">
      <c r="A244" s="1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7"/>
      <c r="Q244" s="47"/>
      <c r="R244" s="47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ht="15.75" customHeight="1">
      <c r="A245" s="1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7"/>
      <c r="Q245" s="47"/>
      <c r="R245" s="47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ht="15.75" customHeight="1">
      <c r="A246" s="1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7"/>
      <c r="Q246" s="47"/>
      <c r="R246" s="47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ht="15.75" customHeight="1">
      <c r="A247" s="1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7"/>
      <c r="Q247" s="47"/>
      <c r="R247" s="47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ht="15.75" customHeight="1">
      <c r="A248" s="1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7"/>
      <c r="Q248" s="47"/>
      <c r="R248" s="47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ht="15.75" customHeight="1">
      <c r="A249" s="1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7"/>
      <c r="Q249" s="47"/>
      <c r="R249" s="47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ht="15.75" customHeight="1">
      <c r="A250" s="1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7"/>
      <c r="Q250" s="47"/>
      <c r="R250" s="47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ht="15.75" customHeight="1">
      <c r="A251" s="1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7"/>
      <c r="Q251" s="47"/>
      <c r="R251" s="47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ht="15.75" customHeight="1">
      <c r="A252" s="1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7"/>
      <c r="Q252" s="47"/>
      <c r="R252" s="47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ht="15.75" customHeight="1">
      <c r="A253" s="1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7"/>
      <c r="Q253" s="47"/>
      <c r="R253" s="47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ht="15.75" customHeight="1">
      <c r="A254" s="1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7"/>
      <c r="Q254" s="47"/>
      <c r="R254" s="47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ht="15.75" customHeight="1">
      <c r="A255" s="1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7"/>
      <c r="Q255" s="47"/>
      <c r="R255" s="47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ht="15.75" customHeight="1">
      <c r="A256" s="1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7"/>
      <c r="Q256" s="47"/>
      <c r="R256" s="47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ht="15.75" customHeight="1">
      <c r="A257" s="1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7"/>
      <c r="Q257" s="47"/>
      <c r="R257" s="47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ht="15.75" customHeight="1">
      <c r="A258" s="1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7"/>
      <c r="Q258" s="47"/>
      <c r="R258" s="47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ht="15.75" customHeight="1">
      <c r="A259" s="1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7"/>
      <c r="Q259" s="47"/>
      <c r="R259" s="47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ht="15.75" customHeight="1">
      <c r="A260" s="1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7"/>
      <c r="Q260" s="47"/>
      <c r="R260" s="47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ht="15.75" customHeight="1">
      <c r="A261" s="1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7"/>
      <c r="Q261" s="47"/>
      <c r="R261" s="47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ht="15.75" customHeight="1">
      <c r="A262" s="1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7"/>
      <c r="Q262" s="47"/>
      <c r="R262" s="47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ht="15.75" customHeight="1">
      <c r="A263" s="1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7"/>
      <c r="Q263" s="47"/>
      <c r="R263" s="47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ht="15.75" customHeight="1">
      <c r="A264" s="1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7"/>
      <c r="Q264" s="47"/>
      <c r="R264" s="47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ht="15.75" customHeight="1">
      <c r="A265" s="1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7"/>
      <c r="Q265" s="47"/>
      <c r="R265" s="47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ht="15.75" customHeight="1">
      <c r="A266" s="1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7"/>
      <c r="Q266" s="47"/>
      <c r="R266" s="47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ht="15.75" customHeight="1">
      <c r="A267" s="1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7"/>
      <c r="Q267" s="47"/>
      <c r="R267" s="47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ht="15.75" customHeight="1">
      <c r="A268" s="1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7"/>
      <c r="Q268" s="47"/>
      <c r="R268" s="47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ht="15.75" customHeight="1">
      <c r="A269" s="1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7"/>
      <c r="Q269" s="47"/>
      <c r="R269" s="47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ht="15.75" customHeight="1">
      <c r="A270" s="1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7"/>
      <c r="Q270" s="47"/>
      <c r="R270" s="47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ht="15.75" customHeight="1">
      <c r="A271" s="1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7"/>
      <c r="Q271" s="47"/>
      <c r="R271" s="47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ht="15.75" customHeight="1">
      <c r="A272" s="1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7"/>
      <c r="Q272" s="47"/>
      <c r="R272" s="47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ht="15.75" customHeight="1">
      <c r="A273" s="1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7"/>
      <c r="Q273" s="47"/>
      <c r="R273" s="47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ht="15.75" customHeight="1">
      <c r="A274" s="1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7"/>
      <c r="Q274" s="47"/>
      <c r="R274" s="47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ht="15.75" customHeight="1">
      <c r="A275" s="1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7"/>
      <c r="Q275" s="47"/>
      <c r="R275" s="47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ht="15.75" customHeight="1">
      <c r="A276" s="1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7"/>
      <c r="Q276" s="47"/>
      <c r="R276" s="47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ht="15.75" customHeight="1">
      <c r="A277" s="1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7"/>
      <c r="Q277" s="47"/>
      <c r="R277" s="47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ht="15.75" customHeight="1">
      <c r="A278" s="1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7"/>
      <c r="Q278" s="47"/>
      <c r="R278" s="47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ht="15.75" customHeight="1">
      <c r="A279" s="1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7"/>
      <c r="Q279" s="47"/>
      <c r="R279" s="47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ht="15.75" customHeight="1">
      <c r="A280" s="1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7"/>
      <c r="Q280" s="47"/>
      <c r="R280" s="47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ht="15.75" customHeight="1">
      <c r="A281" s="1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7"/>
      <c r="Q281" s="47"/>
      <c r="R281" s="47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ht="15.75" customHeight="1">
      <c r="A282" s="1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7"/>
      <c r="Q282" s="47"/>
      <c r="R282" s="47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ht="15.75" customHeight="1">
      <c r="A283" s="1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7"/>
      <c r="Q283" s="47"/>
      <c r="R283" s="47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ht="15.75" customHeight="1">
      <c r="A284" s="1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7"/>
      <c r="Q284" s="47"/>
      <c r="R284" s="47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ht="15.75" customHeight="1">
      <c r="A285" s="1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7"/>
      <c r="Q285" s="47"/>
      <c r="R285" s="47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ht="15.75" customHeight="1">
      <c r="A286" s="1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7"/>
      <c r="Q286" s="47"/>
      <c r="R286" s="47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ht="15.75" customHeight="1">
      <c r="A287" s="1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7"/>
      <c r="Q287" s="47"/>
      <c r="R287" s="47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ht="15.75" customHeight="1">
      <c r="A288" s="1"/>
      <c r="E288" s="1"/>
      <c r="P288" s="89"/>
      <c r="Q288" s="89"/>
      <c r="R288" s="89"/>
    </row>
    <row r="289" ht="15.75" customHeight="1">
      <c r="A289" s="1"/>
      <c r="E289" s="1"/>
      <c r="P289" s="89"/>
      <c r="Q289" s="89"/>
      <c r="R289" s="89"/>
    </row>
    <row r="290" ht="15.75" customHeight="1">
      <c r="A290" s="1"/>
      <c r="E290" s="1"/>
      <c r="P290" s="89"/>
      <c r="Q290" s="89"/>
      <c r="R290" s="89"/>
    </row>
    <row r="291" ht="15.75" customHeight="1">
      <c r="A291" s="1"/>
      <c r="E291" s="1"/>
      <c r="P291" s="89"/>
      <c r="Q291" s="89"/>
      <c r="R291" s="89"/>
    </row>
    <row r="292" ht="15.75" customHeight="1">
      <c r="A292" s="1"/>
      <c r="E292" s="1"/>
      <c r="P292" s="89"/>
      <c r="Q292" s="89"/>
      <c r="R292" s="89"/>
    </row>
    <row r="293" ht="15.75" customHeight="1">
      <c r="A293" s="1"/>
      <c r="E293" s="1"/>
      <c r="P293" s="89"/>
      <c r="Q293" s="89"/>
      <c r="R293" s="89"/>
    </row>
    <row r="294" ht="15.75" customHeight="1">
      <c r="A294" s="1"/>
      <c r="E294" s="1"/>
      <c r="P294" s="89"/>
      <c r="Q294" s="89"/>
      <c r="R294" s="89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G5:H5"/>
    <mergeCell ref="E6:F6"/>
    <mergeCell ref="G6:H6"/>
    <mergeCell ref="I6:J6"/>
    <mergeCell ref="K6:L6"/>
    <mergeCell ref="M6:N6"/>
    <mergeCell ref="G3:H3"/>
    <mergeCell ref="I3:J3"/>
    <mergeCell ref="K3:L3"/>
    <mergeCell ref="M3:N3"/>
    <mergeCell ref="I5:J5"/>
    <mergeCell ref="K5:L5"/>
    <mergeCell ref="M5:N5"/>
    <mergeCell ref="G31:H31"/>
    <mergeCell ref="I31:J31"/>
    <mergeCell ref="K31:L31"/>
    <mergeCell ref="M31:N31"/>
    <mergeCell ref="I33:J33"/>
    <mergeCell ref="K33:L33"/>
    <mergeCell ref="M33:N33"/>
    <mergeCell ref="C89:E89"/>
    <mergeCell ref="C90:E90"/>
    <mergeCell ref="C91:E91"/>
    <mergeCell ref="C92:E92"/>
    <mergeCell ref="G33:H33"/>
    <mergeCell ref="E34:F34"/>
    <mergeCell ref="G34:H34"/>
    <mergeCell ref="I34:J34"/>
    <mergeCell ref="K34:L34"/>
    <mergeCell ref="M34:N34"/>
    <mergeCell ref="B59:I59"/>
  </mergeCells>
  <conditionalFormatting sqref="S7:S28">
    <cfRule type="cellIs" dxfId="0" priority="1" operator="lessThan">
      <formula>0</formula>
    </cfRule>
  </conditionalFormatting>
  <conditionalFormatting sqref="S7:S28">
    <cfRule type="cellIs" dxfId="0" priority="2" operator="greaterThan">
      <formula>0</formula>
    </cfRule>
  </conditionalFormatting>
  <conditionalFormatting sqref="S35:S56">
    <cfRule type="cellIs" dxfId="0" priority="3" operator="lessThan">
      <formula>0</formula>
    </cfRule>
  </conditionalFormatting>
  <conditionalFormatting sqref="S35:S56">
    <cfRule type="cellIs" dxfId="0" priority="4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hidden="1" min="1" max="1" width="18.71"/>
    <col customWidth="1" min="2" max="2" width="23.29"/>
    <col customWidth="1" min="3" max="3" width="10.71"/>
    <col customWidth="1" min="4" max="5" width="8.29"/>
    <col customWidth="1" min="6" max="6" width="15.57"/>
    <col customWidth="1" min="7" max="7" width="14.14"/>
    <col customWidth="1" min="8" max="8" width="8.29"/>
    <col customWidth="1" min="9" max="9" width="10.14"/>
    <col customWidth="1" min="10" max="11" width="8.29"/>
    <col customWidth="1" min="12" max="12" width="11.29"/>
    <col customWidth="1" min="13" max="13" width="12.71"/>
    <col customWidth="1" min="14" max="14" width="8.43"/>
    <col customWidth="1" min="15" max="15" width="8.0"/>
  </cols>
  <sheetData>
    <row r="1" hidden="1">
      <c r="A1" s="189" t="s">
        <v>99</v>
      </c>
      <c r="B1" s="189" t="s">
        <v>100</v>
      </c>
      <c r="C1" s="190"/>
      <c r="D1" s="190"/>
      <c r="E1" s="190"/>
      <c r="F1" s="191"/>
      <c r="G1" s="191"/>
      <c r="H1" s="192"/>
      <c r="I1" s="192"/>
      <c r="J1" s="192"/>
      <c r="K1" s="191"/>
      <c r="L1" s="193"/>
      <c r="M1" s="191"/>
      <c r="N1" s="191"/>
      <c r="O1" s="194"/>
    </row>
    <row r="2" hidden="1">
      <c r="A2" s="189" t="str">
        <f>'DATA SET UP SHEET'!C3</f>
        <v>PROPERTY NAME</v>
      </c>
      <c r="B2" s="189" t="s">
        <v>101</v>
      </c>
      <c r="C2" s="195" t="str">
        <f>'DATA SET UP SHEET'!D3</f>
        <v>Meridian on Main</v>
      </c>
      <c r="F2" s="196"/>
      <c r="G2" s="197"/>
      <c r="J2" s="195"/>
      <c r="M2" s="195"/>
    </row>
    <row r="3" hidden="1">
      <c r="A3" s="189" t="str">
        <f>'DATA SET UP SHEET'!C5</f>
        <v>TOTAL UNITS</v>
      </c>
      <c r="B3" s="189" t="s">
        <v>6</v>
      </c>
      <c r="C3" s="198">
        <f>'DATA SET UP SHEET'!D34</f>
        <v>31</v>
      </c>
      <c r="F3" s="191"/>
      <c r="G3" s="197"/>
      <c r="J3" s="190"/>
      <c r="K3" s="192"/>
      <c r="L3" s="193"/>
      <c r="M3" s="191"/>
      <c r="N3" s="191"/>
      <c r="O3" s="194"/>
    </row>
    <row r="4" hidden="1">
      <c r="A4" s="189" t="str">
        <f>'DATA SET UP SHEET'!C6</f>
        <v>BEDS</v>
      </c>
      <c r="B4" s="189" t="s">
        <v>7</v>
      </c>
      <c r="C4" s="198">
        <f>'DATA SET UP SHEET'!E34</f>
        <v>109</v>
      </c>
      <c r="F4" s="191"/>
      <c r="G4" s="197"/>
      <c r="J4" s="199"/>
      <c r="K4" s="199"/>
      <c r="L4" s="199"/>
      <c r="M4" s="191"/>
      <c r="N4" s="191"/>
      <c r="O4" s="194"/>
    </row>
    <row r="5" ht="15.75" hidden="1" customHeight="1">
      <c r="A5" s="192"/>
      <c r="B5" s="192"/>
      <c r="C5" s="190"/>
      <c r="D5" s="190"/>
      <c r="E5" s="190"/>
      <c r="F5" s="191"/>
      <c r="G5" s="191"/>
      <c r="H5" s="200"/>
      <c r="I5" s="43"/>
      <c r="J5" s="43"/>
      <c r="K5" s="43"/>
      <c r="L5" s="43"/>
      <c r="M5" s="43"/>
    </row>
    <row r="6" hidden="1">
      <c r="A6" s="201" t="s">
        <v>102</v>
      </c>
      <c r="B6" s="202"/>
      <c r="C6" s="203"/>
      <c r="D6" s="204"/>
      <c r="E6" s="204"/>
      <c r="F6" s="204"/>
      <c r="G6" s="204"/>
      <c r="H6" s="205"/>
      <c r="I6" s="204"/>
      <c r="J6" s="204"/>
      <c r="K6" s="205"/>
      <c r="L6" s="204"/>
      <c r="M6" s="204"/>
      <c r="N6" s="192"/>
      <c r="O6" s="192"/>
    </row>
    <row r="7" ht="30.75" hidden="1" customHeight="1">
      <c r="A7" s="206" t="s">
        <v>103</v>
      </c>
      <c r="B7" s="207"/>
      <c r="C7" s="208"/>
      <c r="D7" s="208"/>
      <c r="E7" s="208"/>
      <c r="F7" s="208"/>
      <c r="G7" s="209"/>
      <c r="H7" s="207"/>
      <c r="I7" s="207"/>
      <c r="J7" s="207"/>
      <c r="K7" s="207"/>
      <c r="L7" s="207"/>
      <c r="M7" s="207"/>
      <c r="N7" s="192"/>
      <c r="O7" s="210"/>
    </row>
    <row r="8" ht="8.25" customHeight="1">
      <c r="A8" s="211">
        <v>44446.0</v>
      </c>
      <c r="B8" s="212"/>
      <c r="C8" s="213"/>
      <c r="D8" s="213"/>
      <c r="E8" s="214"/>
      <c r="F8" s="214"/>
      <c r="G8" s="215"/>
      <c r="H8" s="216"/>
      <c r="I8" s="216"/>
      <c r="J8" s="217"/>
      <c r="K8" s="216"/>
      <c r="L8" s="216"/>
      <c r="M8" s="217"/>
      <c r="N8" s="192"/>
      <c r="O8" s="192"/>
    </row>
    <row r="9">
      <c r="A9" s="218">
        <f t="shared" ref="A9:A10" si="1">A8+7</f>
        <v>44453</v>
      </c>
      <c r="B9" s="219"/>
      <c r="C9" s="220" t="s">
        <v>104</v>
      </c>
      <c r="D9" s="221"/>
      <c r="E9" s="221"/>
      <c r="F9" s="221"/>
      <c r="G9" s="222"/>
      <c r="H9" s="223" t="s">
        <v>105</v>
      </c>
      <c r="I9" s="221"/>
      <c r="J9" s="221"/>
      <c r="K9" s="221"/>
      <c r="L9" s="222"/>
      <c r="M9" s="224" t="s">
        <v>106</v>
      </c>
      <c r="N9" s="221"/>
      <c r="O9" s="222"/>
    </row>
    <row r="10">
      <c r="A10" s="218">
        <f t="shared" si="1"/>
        <v>44460</v>
      </c>
      <c r="B10" s="225" t="s">
        <v>103</v>
      </c>
      <c r="C10" s="226" t="s">
        <v>107</v>
      </c>
      <c r="D10" s="227" t="s">
        <v>108</v>
      </c>
      <c r="E10" s="227" t="s">
        <v>109</v>
      </c>
      <c r="F10" s="227" t="s">
        <v>110</v>
      </c>
      <c r="G10" s="228" t="s">
        <v>111</v>
      </c>
      <c r="H10" s="229" t="s">
        <v>112</v>
      </c>
      <c r="I10" s="230" t="s">
        <v>113</v>
      </c>
      <c r="J10" s="231" t="s">
        <v>114</v>
      </c>
      <c r="K10" s="230" t="s">
        <v>115</v>
      </c>
      <c r="L10" s="232" t="s">
        <v>116</v>
      </c>
      <c r="M10" s="233" t="s">
        <v>114</v>
      </c>
      <c r="N10" s="227" t="s">
        <v>115</v>
      </c>
      <c r="O10" s="234" t="s">
        <v>116</v>
      </c>
    </row>
    <row r="11" ht="15.0" customHeight="1">
      <c r="A11" s="218"/>
      <c r="B11" s="235">
        <v>45172.0</v>
      </c>
      <c r="C11" s="236">
        <f t="shared" ref="C11:C65" si="2">SUM(H11+I11)</f>
        <v>10</v>
      </c>
      <c r="D11" s="237"/>
      <c r="E11" s="237">
        <v>0.0</v>
      </c>
      <c r="F11" s="237">
        <v>0.0</v>
      </c>
      <c r="G11" s="238">
        <f t="shared" ref="G11:G65" si="3">SUM(E11)/802</f>
        <v>0</v>
      </c>
      <c r="H11" s="239"/>
      <c r="I11" s="240">
        <v>10.0</v>
      </c>
      <c r="J11" s="241">
        <f t="shared" ref="J11:J65" si="4">H11+I11</f>
        <v>10</v>
      </c>
      <c r="K11" s="242">
        <f t="shared" ref="K11:K12" si="5">J11</f>
        <v>10</v>
      </c>
      <c r="L11" s="243">
        <f t="shared" ref="L11:L65" si="6">K11/802</f>
        <v>0.01246882793</v>
      </c>
      <c r="M11" s="236">
        <v>2.0</v>
      </c>
      <c r="N11" s="244">
        <v>2.0</v>
      </c>
      <c r="O11" s="243">
        <f t="shared" ref="O11:O65" si="7">N11/802</f>
        <v>0.002493765586</v>
      </c>
    </row>
    <row r="12" ht="15.0" customHeight="1">
      <c r="A12" s="218">
        <f>A10+7</f>
        <v>44467</v>
      </c>
      <c r="B12" s="235">
        <v>45179.0</v>
      </c>
      <c r="C12" s="236">
        <f t="shared" si="2"/>
        <v>25</v>
      </c>
      <c r="D12" s="237"/>
      <c r="E12" s="237">
        <f t="shared" ref="E12:E15" si="8">SUM(D12)</f>
        <v>0</v>
      </c>
      <c r="F12" s="237">
        <f t="shared" ref="F12:F64" si="9">D12-C12</f>
        <v>-25</v>
      </c>
      <c r="G12" s="238">
        <f t="shared" si="3"/>
        <v>0</v>
      </c>
      <c r="H12" s="239"/>
      <c r="I12" s="240">
        <v>25.0</v>
      </c>
      <c r="J12" s="241">
        <f t="shared" si="4"/>
        <v>25</v>
      </c>
      <c r="K12" s="242">
        <f t="shared" si="5"/>
        <v>25</v>
      </c>
      <c r="L12" s="243">
        <f t="shared" si="6"/>
        <v>0.03117206983</v>
      </c>
      <c r="M12" s="236">
        <v>3.0</v>
      </c>
      <c r="N12" s="244">
        <f t="shared" ref="N12:N49" si="10">N11+M12</f>
        <v>5</v>
      </c>
      <c r="O12" s="243">
        <f t="shared" si="7"/>
        <v>0.006234413965</v>
      </c>
    </row>
    <row r="13" ht="15.0" customHeight="1">
      <c r="A13" s="245">
        <f t="shared" ref="A13:A63" si="11">A12+7</f>
        <v>44474</v>
      </c>
      <c r="B13" s="235">
        <v>45186.0</v>
      </c>
      <c r="C13" s="236">
        <f t="shared" si="2"/>
        <v>20</v>
      </c>
      <c r="D13" s="237"/>
      <c r="E13" s="237">
        <f t="shared" si="8"/>
        <v>0</v>
      </c>
      <c r="F13" s="237">
        <f t="shared" si="9"/>
        <v>-20</v>
      </c>
      <c r="G13" s="238">
        <f t="shared" si="3"/>
        <v>0</v>
      </c>
      <c r="H13" s="239"/>
      <c r="I13" s="240">
        <v>20.0</v>
      </c>
      <c r="J13" s="241">
        <f t="shared" si="4"/>
        <v>20</v>
      </c>
      <c r="K13" s="242">
        <f t="shared" ref="K13:K65" si="12">K12+J13</f>
        <v>45</v>
      </c>
      <c r="L13" s="243">
        <f t="shared" si="6"/>
        <v>0.05610972569</v>
      </c>
      <c r="M13" s="236">
        <v>4.0</v>
      </c>
      <c r="N13" s="244">
        <f t="shared" si="10"/>
        <v>9</v>
      </c>
      <c r="O13" s="243">
        <f t="shared" si="7"/>
        <v>0.01122194514</v>
      </c>
    </row>
    <row r="14" ht="15.0" customHeight="1">
      <c r="A14" s="218">
        <f t="shared" si="11"/>
        <v>44481</v>
      </c>
      <c r="B14" s="235">
        <v>45193.0</v>
      </c>
      <c r="C14" s="236">
        <f t="shared" si="2"/>
        <v>25</v>
      </c>
      <c r="D14" s="237"/>
      <c r="E14" s="237">
        <f t="shared" si="8"/>
        <v>0</v>
      </c>
      <c r="F14" s="237">
        <f t="shared" si="9"/>
        <v>-25</v>
      </c>
      <c r="G14" s="238">
        <f t="shared" si="3"/>
        <v>0</v>
      </c>
      <c r="H14" s="239"/>
      <c r="I14" s="240">
        <v>25.0</v>
      </c>
      <c r="J14" s="241">
        <f t="shared" si="4"/>
        <v>25</v>
      </c>
      <c r="K14" s="242">
        <f t="shared" si="12"/>
        <v>70</v>
      </c>
      <c r="L14" s="243">
        <f t="shared" si="6"/>
        <v>0.08728179551</v>
      </c>
      <c r="M14" s="236">
        <v>7.0</v>
      </c>
      <c r="N14" s="244">
        <f t="shared" si="10"/>
        <v>16</v>
      </c>
      <c r="O14" s="243">
        <f t="shared" si="7"/>
        <v>0.01995012469</v>
      </c>
    </row>
    <row r="15" ht="15.0" customHeight="1">
      <c r="A15" s="218">
        <f t="shared" si="11"/>
        <v>44488</v>
      </c>
      <c r="B15" s="235">
        <v>45200.0</v>
      </c>
      <c r="C15" s="236">
        <f t="shared" si="2"/>
        <v>19</v>
      </c>
      <c r="D15" s="237"/>
      <c r="E15" s="237">
        <f t="shared" si="8"/>
        <v>0</v>
      </c>
      <c r="F15" s="237">
        <f t="shared" si="9"/>
        <v>-19</v>
      </c>
      <c r="G15" s="238">
        <f t="shared" si="3"/>
        <v>0</v>
      </c>
      <c r="H15" s="239">
        <v>4.0</v>
      </c>
      <c r="I15" s="240">
        <v>15.0</v>
      </c>
      <c r="J15" s="241">
        <f t="shared" si="4"/>
        <v>19</v>
      </c>
      <c r="K15" s="241">
        <f t="shared" si="12"/>
        <v>89</v>
      </c>
      <c r="L15" s="243">
        <f t="shared" si="6"/>
        <v>0.1109725686</v>
      </c>
      <c r="M15" s="236">
        <v>12.0</v>
      </c>
      <c r="N15" s="244">
        <f t="shared" si="10"/>
        <v>28</v>
      </c>
      <c r="O15" s="243">
        <f t="shared" si="7"/>
        <v>0.0349127182</v>
      </c>
    </row>
    <row r="16" ht="15.0" customHeight="1">
      <c r="A16" s="218">
        <f t="shared" si="11"/>
        <v>44495</v>
      </c>
      <c r="B16" s="235">
        <v>45207.0</v>
      </c>
      <c r="C16" s="236">
        <f t="shared" si="2"/>
        <v>28</v>
      </c>
      <c r="D16" s="237"/>
      <c r="E16" s="237">
        <f t="shared" ref="E16:E65" si="13">SUM(E15+D16)</f>
        <v>0</v>
      </c>
      <c r="F16" s="237">
        <f t="shared" si="9"/>
        <v>-28</v>
      </c>
      <c r="G16" s="238">
        <f t="shared" si="3"/>
        <v>0</v>
      </c>
      <c r="H16" s="239">
        <v>8.0</v>
      </c>
      <c r="I16" s="240">
        <v>20.0</v>
      </c>
      <c r="J16" s="241">
        <f t="shared" si="4"/>
        <v>28</v>
      </c>
      <c r="K16" s="242">
        <f t="shared" si="12"/>
        <v>117</v>
      </c>
      <c r="L16" s="243">
        <f t="shared" si="6"/>
        <v>0.1458852868</v>
      </c>
      <c r="M16" s="236">
        <v>6.0</v>
      </c>
      <c r="N16" s="244">
        <f t="shared" si="10"/>
        <v>34</v>
      </c>
      <c r="O16" s="243">
        <f t="shared" si="7"/>
        <v>0.04239401496</v>
      </c>
    </row>
    <row r="17" ht="15.0" customHeight="1">
      <c r="A17" s="218">
        <f t="shared" si="11"/>
        <v>44502</v>
      </c>
      <c r="B17" s="235">
        <v>45214.0</v>
      </c>
      <c r="C17" s="236">
        <f t="shared" si="2"/>
        <v>28</v>
      </c>
      <c r="D17" s="237"/>
      <c r="E17" s="237">
        <f t="shared" si="13"/>
        <v>0</v>
      </c>
      <c r="F17" s="237">
        <f t="shared" si="9"/>
        <v>-28</v>
      </c>
      <c r="G17" s="238">
        <f t="shared" si="3"/>
        <v>0</v>
      </c>
      <c r="H17" s="239">
        <v>5.0</v>
      </c>
      <c r="I17" s="240">
        <v>23.0</v>
      </c>
      <c r="J17" s="241">
        <f t="shared" si="4"/>
        <v>28</v>
      </c>
      <c r="K17" s="241">
        <f t="shared" si="12"/>
        <v>145</v>
      </c>
      <c r="L17" s="243">
        <f t="shared" si="6"/>
        <v>0.180798005</v>
      </c>
      <c r="M17" s="236">
        <v>8.0</v>
      </c>
      <c r="N17" s="244">
        <f t="shared" si="10"/>
        <v>42</v>
      </c>
      <c r="O17" s="243">
        <f t="shared" si="7"/>
        <v>0.05236907731</v>
      </c>
    </row>
    <row r="18" ht="15.0" customHeight="1">
      <c r="A18" s="245">
        <f t="shared" si="11"/>
        <v>44509</v>
      </c>
      <c r="B18" s="235">
        <v>45221.0</v>
      </c>
      <c r="C18" s="236">
        <f t="shared" si="2"/>
        <v>29</v>
      </c>
      <c r="D18" s="237"/>
      <c r="E18" s="237">
        <f t="shared" si="13"/>
        <v>0</v>
      </c>
      <c r="F18" s="237">
        <f t="shared" si="9"/>
        <v>-29</v>
      </c>
      <c r="G18" s="238">
        <f t="shared" si="3"/>
        <v>0</v>
      </c>
      <c r="H18" s="239">
        <v>9.0</v>
      </c>
      <c r="I18" s="240">
        <v>20.0</v>
      </c>
      <c r="J18" s="241">
        <f t="shared" si="4"/>
        <v>29</v>
      </c>
      <c r="K18" s="242">
        <f t="shared" si="12"/>
        <v>174</v>
      </c>
      <c r="L18" s="243">
        <f t="shared" si="6"/>
        <v>0.216957606</v>
      </c>
      <c r="M18" s="236">
        <v>15.0</v>
      </c>
      <c r="N18" s="244">
        <f t="shared" si="10"/>
        <v>57</v>
      </c>
      <c r="O18" s="243">
        <f t="shared" si="7"/>
        <v>0.0710723192</v>
      </c>
    </row>
    <row r="19" ht="15.0" customHeight="1">
      <c r="A19" s="218">
        <f t="shared" si="11"/>
        <v>44516</v>
      </c>
      <c r="B19" s="235">
        <v>45228.0</v>
      </c>
      <c r="C19" s="236">
        <f t="shared" si="2"/>
        <v>40</v>
      </c>
      <c r="D19" s="237"/>
      <c r="E19" s="237">
        <f t="shared" si="13"/>
        <v>0</v>
      </c>
      <c r="F19" s="237">
        <f t="shared" si="9"/>
        <v>-40</v>
      </c>
      <c r="G19" s="238">
        <f t="shared" si="3"/>
        <v>0</v>
      </c>
      <c r="H19" s="239">
        <v>15.0</v>
      </c>
      <c r="I19" s="240">
        <v>25.0</v>
      </c>
      <c r="J19" s="241">
        <f t="shared" si="4"/>
        <v>40</v>
      </c>
      <c r="K19" s="242">
        <f t="shared" si="12"/>
        <v>214</v>
      </c>
      <c r="L19" s="243">
        <f t="shared" si="6"/>
        <v>0.2668329177</v>
      </c>
      <c r="M19" s="236">
        <v>23.0</v>
      </c>
      <c r="N19" s="244">
        <f t="shared" si="10"/>
        <v>80</v>
      </c>
      <c r="O19" s="243">
        <f t="shared" si="7"/>
        <v>0.09975062344</v>
      </c>
    </row>
    <row r="20" ht="15.0" customHeight="1">
      <c r="A20" s="218">
        <f t="shared" si="11"/>
        <v>44523</v>
      </c>
      <c r="B20" s="235">
        <v>45235.0</v>
      </c>
      <c r="C20" s="236">
        <f t="shared" si="2"/>
        <v>25</v>
      </c>
      <c r="D20" s="237"/>
      <c r="E20" s="237">
        <f t="shared" si="13"/>
        <v>0</v>
      </c>
      <c r="F20" s="237">
        <f t="shared" si="9"/>
        <v>-25</v>
      </c>
      <c r="G20" s="238">
        <f t="shared" si="3"/>
        <v>0</v>
      </c>
      <c r="H20" s="239">
        <v>10.0</v>
      </c>
      <c r="I20" s="240">
        <v>15.0</v>
      </c>
      <c r="J20" s="241">
        <f t="shared" si="4"/>
        <v>25</v>
      </c>
      <c r="K20" s="241">
        <f t="shared" si="12"/>
        <v>239</v>
      </c>
      <c r="L20" s="243">
        <f t="shared" si="6"/>
        <v>0.2980049875</v>
      </c>
      <c r="M20" s="236">
        <v>27.0</v>
      </c>
      <c r="N20" s="244">
        <f t="shared" si="10"/>
        <v>107</v>
      </c>
      <c r="O20" s="243">
        <f t="shared" si="7"/>
        <v>0.1334164589</v>
      </c>
    </row>
    <row r="21" ht="15.0" customHeight="1">
      <c r="A21" s="218">
        <f t="shared" si="11"/>
        <v>44530</v>
      </c>
      <c r="B21" s="235">
        <v>45242.0</v>
      </c>
      <c r="C21" s="236">
        <f t="shared" si="2"/>
        <v>27</v>
      </c>
      <c r="D21" s="237"/>
      <c r="E21" s="237">
        <f t="shared" si="13"/>
        <v>0</v>
      </c>
      <c r="F21" s="237">
        <f t="shared" si="9"/>
        <v>-27</v>
      </c>
      <c r="G21" s="238">
        <f t="shared" si="3"/>
        <v>0</v>
      </c>
      <c r="H21" s="239">
        <v>14.0</v>
      </c>
      <c r="I21" s="240">
        <v>13.0</v>
      </c>
      <c r="J21" s="241">
        <f t="shared" si="4"/>
        <v>27</v>
      </c>
      <c r="K21" s="241">
        <f t="shared" si="12"/>
        <v>266</v>
      </c>
      <c r="L21" s="243">
        <f t="shared" si="6"/>
        <v>0.3316708229</v>
      </c>
      <c r="M21" s="236">
        <v>0.0</v>
      </c>
      <c r="N21" s="244">
        <f t="shared" si="10"/>
        <v>107</v>
      </c>
      <c r="O21" s="243">
        <f t="shared" si="7"/>
        <v>0.1334164589</v>
      </c>
    </row>
    <row r="22" ht="15.0" customHeight="1">
      <c r="A22" s="245">
        <f t="shared" si="11"/>
        <v>44537</v>
      </c>
      <c r="B22" s="235">
        <v>45249.0</v>
      </c>
      <c r="C22" s="236">
        <f t="shared" si="2"/>
        <v>23</v>
      </c>
      <c r="D22" s="237"/>
      <c r="E22" s="237">
        <f t="shared" si="13"/>
        <v>0</v>
      </c>
      <c r="F22" s="237">
        <f t="shared" si="9"/>
        <v>-23</v>
      </c>
      <c r="G22" s="238">
        <f t="shared" si="3"/>
        <v>0</v>
      </c>
      <c r="H22" s="239">
        <v>11.0</v>
      </c>
      <c r="I22" s="240">
        <v>12.0</v>
      </c>
      <c r="J22" s="241">
        <f t="shared" si="4"/>
        <v>23</v>
      </c>
      <c r="K22" s="242">
        <f t="shared" si="12"/>
        <v>289</v>
      </c>
      <c r="L22" s="243">
        <f t="shared" si="6"/>
        <v>0.3603491272</v>
      </c>
      <c r="M22" s="236">
        <v>0.0</v>
      </c>
      <c r="N22" s="244">
        <f t="shared" si="10"/>
        <v>107</v>
      </c>
      <c r="O22" s="243">
        <f t="shared" si="7"/>
        <v>0.1334164589</v>
      </c>
    </row>
    <row r="23" ht="15.0" customHeight="1">
      <c r="A23" s="218">
        <f t="shared" si="11"/>
        <v>44544</v>
      </c>
      <c r="B23" s="235">
        <v>45256.0</v>
      </c>
      <c r="C23" s="236">
        <f t="shared" si="2"/>
        <v>20</v>
      </c>
      <c r="D23" s="237"/>
      <c r="E23" s="237">
        <f t="shared" si="13"/>
        <v>0</v>
      </c>
      <c r="F23" s="237">
        <f t="shared" si="9"/>
        <v>-20</v>
      </c>
      <c r="G23" s="238">
        <f t="shared" si="3"/>
        <v>0</v>
      </c>
      <c r="H23" s="239">
        <v>12.0</v>
      </c>
      <c r="I23" s="240">
        <v>8.0</v>
      </c>
      <c r="J23" s="241">
        <f t="shared" si="4"/>
        <v>20</v>
      </c>
      <c r="K23" s="242">
        <f t="shared" si="12"/>
        <v>309</v>
      </c>
      <c r="L23" s="243">
        <f t="shared" si="6"/>
        <v>0.385286783</v>
      </c>
      <c r="M23" s="236">
        <v>0.0</v>
      </c>
      <c r="N23" s="244">
        <f t="shared" si="10"/>
        <v>107</v>
      </c>
      <c r="O23" s="243">
        <f t="shared" si="7"/>
        <v>0.1334164589</v>
      </c>
    </row>
    <row r="24" ht="15.0" customHeight="1">
      <c r="A24" s="218">
        <f t="shared" si="11"/>
        <v>44551</v>
      </c>
      <c r="B24" s="235">
        <v>45263.0</v>
      </c>
      <c r="C24" s="236">
        <f t="shared" si="2"/>
        <v>22</v>
      </c>
      <c r="D24" s="246"/>
      <c r="E24" s="237">
        <f t="shared" si="13"/>
        <v>0</v>
      </c>
      <c r="F24" s="237">
        <f t="shared" si="9"/>
        <v>-22</v>
      </c>
      <c r="G24" s="238">
        <f t="shared" si="3"/>
        <v>0</v>
      </c>
      <c r="H24" s="239">
        <v>12.0</v>
      </c>
      <c r="I24" s="240">
        <v>10.0</v>
      </c>
      <c r="J24" s="241">
        <f t="shared" si="4"/>
        <v>22</v>
      </c>
      <c r="K24" s="241">
        <f t="shared" si="12"/>
        <v>331</v>
      </c>
      <c r="L24" s="243">
        <f t="shared" si="6"/>
        <v>0.4127182045</v>
      </c>
      <c r="M24" s="236">
        <v>43.0</v>
      </c>
      <c r="N24" s="244">
        <f t="shared" si="10"/>
        <v>150</v>
      </c>
      <c r="O24" s="243">
        <f t="shared" si="7"/>
        <v>0.187032419</v>
      </c>
    </row>
    <row r="25" ht="15.0" customHeight="1">
      <c r="A25" s="218">
        <f t="shared" si="11"/>
        <v>44558</v>
      </c>
      <c r="B25" s="235">
        <v>45270.0</v>
      </c>
      <c r="C25" s="236">
        <f t="shared" si="2"/>
        <v>29</v>
      </c>
      <c r="D25" s="237"/>
      <c r="E25" s="237">
        <f t="shared" si="13"/>
        <v>0</v>
      </c>
      <c r="F25" s="237">
        <f t="shared" si="9"/>
        <v>-29</v>
      </c>
      <c r="G25" s="238">
        <f t="shared" si="3"/>
        <v>0</v>
      </c>
      <c r="H25" s="239">
        <v>20.0</v>
      </c>
      <c r="I25" s="240">
        <v>9.0</v>
      </c>
      <c r="J25" s="241">
        <f t="shared" si="4"/>
        <v>29</v>
      </c>
      <c r="K25" s="242">
        <f t="shared" si="12"/>
        <v>360</v>
      </c>
      <c r="L25" s="243">
        <f t="shared" si="6"/>
        <v>0.4488778055</v>
      </c>
      <c r="M25" s="236">
        <v>11.0</v>
      </c>
      <c r="N25" s="244">
        <f t="shared" si="10"/>
        <v>161</v>
      </c>
      <c r="O25" s="243">
        <f t="shared" si="7"/>
        <v>0.2007481297</v>
      </c>
    </row>
    <row r="26" ht="15.0" customHeight="1">
      <c r="A26" s="245">
        <f t="shared" si="11"/>
        <v>44565</v>
      </c>
      <c r="B26" s="235">
        <v>45277.0</v>
      </c>
      <c r="C26" s="236">
        <f t="shared" si="2"/>
        <v>33</v>
      </c>
      <c r="D26" s="237"/>
      <c r="E26" s="237">
        <f t="shared" si="13"/>
        <v>0</v>
      </c>
      <c r="F26" s="237">
        <f t="shared" si="9"/>
        <v>-33</v>
      </c>
      <c r="G26" s="238">
        <f t="shared" si="3"/>
        <v>0</v>
      </c>
      <c r="H26" s="239">
        <v>25.0</v>
      </c>
      <c r="I26" s="240">
        <v>8.0</v>
      </c>
      <c r="J26" s="241">
        <f t="shared" si="4"/>
        <v>33</v>
      </c>
      <c r="K26" s="241">
        <f t="shared" si="12"/>
        <v>393</v>
      </c>
      <c r="L26" s="243">
        <f t="shared" si="6"/>
        <v>0.4900249377</v>
      </c>
      <c r="M26" s="236">
        <v>32.0</v>
      </c>
      <c r="N26" s="244">
        <f t="shared" si="10"/>
        <v>193</v>
      </c>
      <c r="O26" s="243">
        <f t="shared" si="7"/>
        <v>0.2406483791</v>
      </c>
    </row>
    <row r="27" ht="15.0" customHeight="1">
      <c r="A27" s="218">
        <f t="shared" si="11"/>
        <v>44572</v>
      </c>
      <c r="B27" s="235">
        <v>45284.0</v>
      </c>
      <c r="C27" s="236">
        <f t="shared" si="2"/>
        <v>24</v>
      </c>
      <c r="D27" s="237"/>
      <c r="E27" s="237">
        <f t="shared" si="13"/>
        <v>0</v>
      </c>
      <c r="F27" s="237">
        <f t="shared" si="9"/>
        <v>-24</v>
      </c>
      <c r="G27" s="238">
        <f t="shared" si="3"/>
        <v>0</v>
      </c>
      <c r="H27" s="239">
        <v>15.0</v>
      </c>
      <c r="I27" s="240">
        <v>9.0</v>
      </c>
      <c r="J27" s="241">
        <f t="shared" si="4"/>
        <v>24</v>
      </c>
      <c r="K27" s="242">
        <f t="shared" si="12"/>
        <v>417</v>
      </c>
      <c r="L27" s="243">
        <f t="shared" si="6"/>
        <v>0.5199501247</v>
      </c>
      <c r="M27" s="236">
        <v>13.0</v>
      </c>
      <c r="N27" s="244">
        <f t="shared" si="10"/>
        <v>206</v>
      </c>
      <c r="O27" s="243">
        <f t="shared" si="7"/>
        <v>0.2568578554</v>
      </c>
    </row>
    <row r="28" ht="15.0" customHeight="1">
      <c r="A28" s="218">
        <f t="shared" si="11"/>
        <v>44579</v>
      </c>
      <c r="B28" s="235">
        <v>45291.0</v>
      </c>
      <c r="C28" s="236">
        <f t="shared" si="2"/>
        <v>30</v>
      </c>
      <c r="D28" s="237"/>
      <c r="E28" s="237">
        <f t="shared" si="13"/>
        <v>0</v>
      </c>
      <c r="F28" s="237">
        <f t="shared" si="9"/>
        <v>-30</v>
      </c>
      <c r="G28" s="238">
        <f t="shared" si="3"/>
        <v>0</v>
      </c>
      <c r="H28" s="239">
        <v>15.0</v>
      </c>
      <c r="I28" s="240">
        <v>15.0</v>
      </c>
      <c r="J28" s="241">
        <f t="shared" si="4"/>
        <v>30</v>
      </c>
      <c r="K28" s="241">
        <f t="shared" si="12"/>
        <v>447</v>
      </c>
      <c r="L28" s="243">
        <f t="shared" si="6"/>
        <v>0.5573566085</v>
      </c>
      <c r="M28" s="236">
        <v>7.0</v>
      </c>
      <c r="N28" s="244">
        <f t="shared" si="10"/>
        <v>213</v>
      </c>
      <c r="O28" s="243">
        <f t="shared" si="7"/>
        <v>0.2655860349</v>
      </c>
    </row>
    <row r="29" ht="15.0" customHeight="1">
      <c r="A29" s="218">
        <f t="shared" si="11"/>
        <v>44586</v>
      </c>
      <c r="B29" s="235">
        <v>45298.0</v>
      </c>
      <c r="C29" s="236">
        <f t="shared" si="2"/>
        <v>15</v>
      </c>
      <c r="D29" s="237"/>
      <c r="E29" s="237">
        <f t="shared" si="13"/>
        <v>0</v>
      </c>
      <c r="F29" s="237">
        <f t="shared" si="9"/>
        <v>-15</v>
      </c>
      <c r="G29" s="238">
        <f t="shared" si="3"/>
        <v>0</v>
      </c>
      <c r="H29" s="239">
        <v>15.0</v>
      </c>
      <c r="I29" s="240"/>
      <c r="J29" s="241">
        <f t="shared" si="4"/>
        <v>15</v>
      </c>
      <c r="K29" s="242">
        <f t="shared" si="12"/>
        <v>462</v>
      </c>
      <c r="L29" s="243">
        <f t="shared" si="6"/>
        <v>0.5760598504</v>
      </c>
      <c r="M29" s="236">
        <v>7.0</v>
      </c>
      <c r="N29" s="244">
        <f t="shared" si="10"/>
        <v>220</v>
      </c>
      <c r="O29" s="243">
        <f t="shared" si="7"/>
        <v>0.2743142145</v>
      </c>
    </row>
    <row r="30" ht="15.0" customHeight="1">
      <c r="A30" s="218">
        <f t="shared" si="11"/>
        <v>44593</v>
      </c>
      <c r="B30" s="235">
        <v>45305.0</v>
      </c>
      <c r="C30" s="236">
        <f t="shared" si="2"/>
        <v>15</v>
      </c>
      <c r="D30" s="237"/>
      <c r="E30" s="237">
        <f t="shared" si="13"/>
        <v>0</v>
      </c>
      <c r="F30" s="237">
        <f t="shared" si="9"/>
        <v>-15</v>
      </c>
      <c r="G30" s="238">
        <f t="shared" si="3"/>
        <v>0</v>
      </c>
      <c r="H30" s="239">
        <v>15.0</v>
      </c>
      <c r="I30" s="240"/>
      <c r="J30" s="241">
        <f t="shared" si="4"/>
        <v>15</v>
      </c>
      <c r="K30" s="241">
        <f t="shared" si="12"/>
        <v>477</v>
      </c>
      <c r="L30" s="243">
        <f t="shared" si="6"/>
        <v>0.5947630923</v>
      </c>
      <c r="M30" s="236">
        <v>5.0</v>
      </c>
      <c r="N30" s="244">
        <f t="shared" si="10"/>
        <v>225</v>
      </c>
      <c r="O30" s="243">
        <f t="shared" si="7"/>
        <v>0.2805486284</v>
      </c>
    </row>
    <row r="31" ht="15.0" customHeight="1">
      <c r="A31" s="245">
        <f t="shared" si="11"/>
        <v>44600</v>
      </c>
      <c r="B31" s="235">
        <v>45312.0</v>
      </c>
      <c r="C31" s="236">
        <f t="shared" si="2"/>
        <v>20</v>
      </c>
      <c r="D31" s="237"/>
      <c r="E31" s="237">
        <f t="shared" si="13"/>
        <v>0</v>
      </c>
      <c r="F31" s="237">
        <f t="shared" si="9"/>
        <v>-20</v>
      </c>
      <c r="G31" s="238">
        <f t="shared" si="3"/>
        <v>0</v>
      </c>
      <c r="H31" s="239">
        <v>20.0</v>
      </c>
      <c r="I31" s="240"/>
      <c r="J31" s="241">
        <f t="shared" si="4"/>
        <v>20</v>
      </c>
      <c r="K31" s="242">
        <f t="shared" si="12"/>
        <v>497</v>
      </c>
      <c r="L31" s="243">
        <f t="shared" si="6"/>
        <v>0.6197007481</v>
      </c>
      <c r="M31" s="236">
        <v>20.0</v>
      </c>
      <c r="N31" s="244">
        <f t="shared" si="10"/>
        <v>245</v>
      </c>
      <c r="O31" s="243">
        <f t="shared" si="7"/>
        <v>0.3054862843</v>
      </c>
    </row>
    <row r="32" ht="15.0" customHeight="1">
      <c r="A32" s="218">
        <f t="shared" si="11"/>
        <v>44607</v>
      </c>
      <c r="B32" s="235">
        <v>45319.0</v>
      </c>
      <c r="C32" s="236">
        <f t="shared" si="2"/>
        <v>25</v>
      </c>
      <c r="D32" s="237"/>
      <c r="E32" s="237">
        <f t="shared" si="13"/>
        <v>0</v>
      </c>
      <c r="F32" s="237">
        <f t="shared" si="9"/>
        <v>-25</v>
      </c>
      <c r="G32" s="238">
        <f t="shared" si="3"/>
        <v>0</v>
      </c>
      <c r="H32" s="239">
        <v>25.0</v>
      </c>
      <c r="I32" s="240"/>
      <c r="J32" s="241">
        <f t="shared" si="4"/>
        <v>25</v>
      </c>
      <c r="K32" s="242">
        <f t="shared" si="12"/>
        <v>522</v>
      </c>
      <c r="L32" s="243">
        <f t="shared" si="6"/>
        <v>0.650872818</v>
      </c>
      <c r="M32" s="236">
        <v>23.0</v>
      </c>
      <c r="N32" s="244">
        <f t="shared" si="10"/>
        <v>268</v>
      </c>
      <c r="O32" s="243">
        <f t="shared" si="7"/>
        <v>0.3341645885</v>
      </c>
    </row>
    <row r="33" ht="15.0" customHeight="1">
      <c r="A33" s="218">
        <f t="shared" si="11"/>
        <v>44614</v>
      </c>
      <c r="B33" s="235">
        <v>45326.0</v>
      </c>
      <c r="C33" s="236">
        <f t="shared" si="2"/>
        <v>30</v>
      </c>
      <c r="D33" s="237"/>
      <c r="E33" s="237">
        <f t="shared" si="13"/>
        <v>0</v>
      </c>
      <c r="F33" s="237">
        <f t="shared" si="9"/>
        <v>-30</v>
      </c>
      <c r="G33" s="238">
        <f t="shared" si="3"/>
        <v>0</v>
      </c>
      <c r="H33" s="239">
        <v>30.0</v>
      </c>
      <c r="I33" s="240"/>
      <c r="J33" s="241">
        <f t="shared" si="4"/>
        <v>30</v>
      </c>
      <c r="K33" s="241">
        <f t="shared" si="12"/>
        <v>552</v>
      </c>
      <c r="L33" s="243">
        <f t="shared" si="6"/>
        <v>0.6882793017</v>
      </c>
      <c r="M33" s="236">
        <v>28.0</v>
      </c>
      <c r="N33" s="244">
        <f t="shared" si="10"/>
        <v>296</v>
      </c>
      <c r="O33" s="243">
        <f t="shared" si="7"/>
        <v>0.3690773067</v>
      </c>
    </row>
    <row r="34" ht="15.0" customHeight="1">
      <c r="A34" s="218">
        <f t="shared" si="11"/>
        <v>44621</v>
      </c>
      <c r="B34" s="235">
        <v>45333.0</v>
      </c>
      <c r="C34" s="236">
        <f t="shared" si="2"/>
        <v>25</v>
      </c>
      <c r="D34" s="237"/>
      <c r="E34" s="237">
        <f t="shared" si="13"/>
        <v>0</v>
      </c>
      <c r="F34" s="237">
        <f t="shared" si="9"/>
        <v>-25</v>
      </c>
      <c r="G34" s="238">
        <f t="shared" si="3"/>
        <v>0</v>
      </c>
      <c r="H34" s="239">
        <v>25.0</v>
      </c>
      <c r="I34" s="240"/>
      <c r="J34" s="241">
        <f t="shared" si="4"/>
        <v>25</v>
      </c>
      <c r="K34" s="242">
        <f t="shared" si="12"/>
        <v>577</v>
      </c>
      <c r="L34" s="243">
        <f t="shared" si="6"/>
        <v>0.7194513716</v>
      </c>
      <c r="M34" s="236">
        <v>21.0</v>
      </c>
      <c r="N34" s="244">
        <f t="shared" si="10"/>
        <v>317</v>
      </c>
      <c r="O34" s="243">
        <f t="shared" si="7"/>
        <v>0.3952618454</v>
      </c>
    </row>
    <row r="35" ht="15.0" customHeight="1">
      <c r="A35" s="245">
        <f t="shared" si="11"/>
        <v>44628</v>
      </c>
      <c r="B35" s="235">
        <v>45340.0</v>
      </c>
      <c r="C35" s="236">
        <f t="shared" si="2"/>
        <v>25</v>
      </c>
      <c r="D35" s="237"/>
      <c r="E35" s="237">
        <f t="shared" si="13"/>
        <v>0</v>
      </c>
      <c r="F35" s="237">
        <f t="shared" si="9"/>
        <v>-25</v>
      </c>
      <c r="G35" s="238">
        <f t="shared" si="3"/>
        <v>0</v>
      </c>
      <c r="H35" s="239">
        <v>25.0</v>
      </c>
      <c r="I35" s="240"/>
      <c r="J35" s="241">
        <f t="shared" si="4"/>
        <v>25</v>
      </c>
      <c r="K35" s="241">
        <f t="shared" si="12"/>
        <v>602</v>
      </c>
      <c r="L35" s="243">
        <f t="shared" si="6"/>
        <v>0.7506234414</v>
      </c>
      <c r="M35" s="236">
        <v>27.0</v>
      </c>
      <c r="N35" s="244">
        <f t="shared" si="10"/>
        <v>344</v>
      </c>
      <c r="O35" s="243">
        <f t="shared" si="7"/>
        <v>0.4289276808</v>
      </c>
    </row>
    <row r="36" ht="15.0" customHeight="1">
      <c r="A36" s="218">
        <f t="shared" si="11"/>
        <v>44635</v>
      </c>
      <c r="B36" s="235">
        <v>45347.0</v>
      </c>
      <c r="C36" s="236">
        <f t="shared" si="2"/>
        <v>25</v>
      </c>
      <c r="D36" s="237"/>
      <c r="E36" s="237">
        <f t="shared" si="13"/>
        <v>0</v>
      </c>
      <c r="F36" s="237">
        <f t="shared" si="9"/>
        <v>-25</v>
      </c>
      <c r="G36" s="238">
        <f t="shared" si="3"/>
        <v>0</v>
      </c>
      <c r="H36" s="239">
        <v>25.0</v>
      </c>
      <c r="I36" s="240"/>
      <c r="J36" s="241">
        <f t="shared" si="4"/>
        <v>25</v>
      </c>
      <c r="K36" s="242">
        <f t="shared" si="12"/>
        <v>627</v>
      </c>
      <c r="L36" s="243">
        <f t="shared" si="6"/>
        <v>0.7817955112</v>
      </c>
      <c r="M36" s="236">
        <v>23.0</v>
      </c>
      <c r="N36" s="244">
        <f t="shared" si="10"/>
        <v>367</v>
      </c>
      <c r="O36" s="243">
        <f t="shared" si="7"/>
        <v>0.457605985</v>
      </c>
    </row>
    <row r="37" ht="15.0" customHeight="1">
      <c r="A37" s="218">
        <f t="shared" si="11"/>
        <v>44642</v>
      </c>
      <c r="B37" s="235">
        <v>45354.0</v>
      </c>
      <c r="C37" s="236">
        <f t="shared" si="2"/>
        <v>25</v>
      </c>
      <c r="D37" s="237"/>
      <c r="E37" s="237">
        <f t="shared" si="13"/>
        <v>0</v>
      </c>
      <c r="F37" s="237">
        <f t="shared" si="9"/>
        <v>-25</v>
      </c>
      <c r="G37" s="238">
        <f t="shared" si="3"/>
        <v>0</v>
      </c>
      <c r="H37" s="239">
        <v>25.0</v>
      </c>
      <c r="I37" s="240"/>
      <c r="J37" s="241">
        <f t="shared" si="4"/>
        <v>25</v>
      </c>
      <c r="K37" s="241">
        <f t="shared" si="12"/>
        <v>652</v>
      </c>
      <c r="L37" s="243">
        <f t="shared" si="6"/>
        <v>0.812967581</v>
      </c>
      <c r="M37" s="236">
        <v>17.0</v>
      </c>
      <c r="N37" s="244">
        <f t="shared" si="10"/>
        <v>384</v>
      </c>
      <c r="O37" s="243">
        <f t="shared" si="7"/>
        <v>0.4788029925</v>
      </c>
    </row>
    <row r="38" ht="15.0" customHeight="1">
      <c r="A38" s="218">
        <f t="shared" si="11"/>
        <v>44649</v>
      </c>
      <c r="B38" s="235">
        <v>45361.0</v>
      </c>
      <c r="C38" s="236">
        <f t="shared" si="2"/>
        <v>15</v>
      </c>
      <c r="D38" s="237"/>
      <c r="E38" s="237">
        <f t="shared" si="13"/>
        <v>0</v>
      </c>
      <c r="F38" s="237">
        <f t="shared" si="9"/>
        <v>-15</v>
      </c>
      <c r="G38" s="238">
        <f t="shared" si="3"/>
        <v>0</v>
      </c>
      <c r="H38" s="239">
        <v>15.0</v>
      </c>
      <c r="I38" s="240"/>
      <c r="J38" s="241">
        <f t="shared" si="4"/>
        <v>15</v>
      </c>
      <c r="K38" s="242">
        <f t="shared" si="12"/>
        <v>667</v>
      </c>
      <c r="L38" s="243">
        <f t="shared" si="6"/>
        <v>0.8316708229</v>
      </c>
      <c r="M38" s="236">
        <v>8.0</v>
      </c>
      <c r="N38" s="244">
        <f t="shared" si="10"/>
        <v>392</v>
      </c>
      <c r="O38" s="243">
        <f t="shared" si="7"/>
        <v>0.4887780549</v>
      </c>
    </row>
    <row r="39" ht="15.0" customHeight="1">
      <c r="A39" s="245">
        <f t="shared" si="11"/>
        <v>44656</v>
      </c>
      <c r="B39" s="235">
        <v>45368.0</v>
      </c>
      <c r="C39" s="236">
        <f t="shared" si="2"/>
        <v>20</v>
      </c>
      <c r="D39" s="237"/>
      <c r="E39" s="237">
        <f t="shared" si="13"/>
        <v>0</v>
      </c>
      <c r="F39" s="237">
        <f t="shared" si="9"/>
        <v>-20</v>
      </c>
      <c r="G39" s="238">
        <f t="shared" si="3"/>
        <v>0</v>
      </c>
      <c r="H39" s="239">
        <v>20.0</v>
      </c>
      <c r="I39" s="240"/>
      <c r="J39" s="241">
        <f t="shared" si="4"/>
        <v>20</v>
      </c>
      <c r="K39" s="241">
        <f t="shared" si="12"/>
        <v>687</v>
      </c>
      <c r="L39" s="243">
        <f t="shared" si="6"/>
        <v>0.8566084788</v>
      </c>
      <c r="M39" s="236">
        <v>17.0</v>
      </c>
      <c r="N39" s="244">
        <f t="shared" si="10"/>
        <v>409</v>
      </c>
      <c r="O39" s="243">
        <f t="shared" si="7"/>
        <v>0.5099750623</v>
      </c>
    </row>
    <row r="40" ht="15.0" customHeight="1">
      <c r="A40" s="218">
        <f t="shared" si="11"/>
        <v>44663</v>
      </c>
      <c r="B40" s="235">
        <v>45375.0</v>
      </c>
      <c r="C40" s="236">
        <f t="shared" si="2"/>
        <v>20</v>
      </c>
      <c r="D40" s="237"/>
      <c r="E40" s="237">
        <f t="shared" si="13"/>
        <v>0</v>
      </c>
      <c r="F40" s="237">
        <f t="shared" si="9"/>
        <v>-20</v>
      </c>
      <c r="G40" s="238">
        <f t="shared" si="3"/>
        <v>0</v>
      </c>
      <c r="H40" s="239">
        <v>20.0</v>
      </c>
      <c r="I40" s="240"/>
      <c r="J40" s="241">
        <f t="shared" si="4"/>
        <v>20</v>
      </c>
      <c r="K40" s="242">
        <f t="shared" si="12"/>
        <v>707</v>
      </c>
      <c r="L40" s="243">
        <f t="shared" si="6"/>
        <v>0.8815461347</v>
      </c>
      <c r="M40" s="236">
        <v>14.0</v>
      </c>
      <c r="N40" s="244">
        <f t="shared" si="10"/>
        <v>423</v>
      </c>
      <c r="O40" s="243">
        <f t="shared" si="7"/>
        <v>0.5274314214</v>
      </c>
    </row>
    <row r="41" ht="15.0" customHeight="1">
      <c r="A41" s="218">
        <f t="shared" si="11"/>
        <v>44670</v>
      </c>
      <c r="B41" s="235">
        <v>45382.0</v>
      </c>
      <c r="C41" s="236">
        <f t="shared" si="2"/>
        <v>25</v>
      </c>
      <c r="D41" s="237"/>
      <c r="E41" s="237">
        <f t="shared" si="13"/>
        <v>0</v>
      </c>
      <c r="F41" s="237">
        <f t="shared" si="9"/>
        <v>-25</v>
      </c>
      <c r="G41" s="238">
        <f t="shared" si="3"/>
        <v>0</v>
      </c>
      <c r="H41" s="239">
        <v>25.0</v>
      </c>
      <c r="I41" s="240"/>
      <c r="J41" s="247">
        <f t="shared" si="4"/>
        <v>25</v>
      </c>
      <c r="K41" s="247">
        <f t="shared" si="12"/>
        <v>732</v>
      </c>
      <c r="L41" s="243">
        <f t="shared" si="6"/>
        <v>0.9127182045</v>
      </c>
      <c r="M41" s="236">
        <v>36.0</v>
      </c>
      <c r="N41" s="244">
        <f t="shared" si="10"/>
        <v>459</v>
      </c>
      <c r="O41" s="243">
        <f t="shared" si="7"/>
        <v>0.572319202</v>
      </c>
    </row>
    <row r="42" ht="15.0" customHeight="1">
      <c r="A42" s="218">
        <f t="shared" si="11"/>
        <v>44677</v>
      </c>
      <c r="B42" s="235">
        <v>45389.0</v>
      </c>
      <c r="C42" s="236">
        <f t="shared" si="2"/>
        <v>30</v>
      </c>
      <c r="D42" s="237"/>
      <c r="E42" s="237">
        <f t="shared" si="13"/>
        <v>0</v>
      </c>
      <c r="F42" s="237">
        <f t="shared" si="9"/>
        <v>-30</v>
      </c>
      <c r="G42" s="238">
        <f t="shared" si="3"/>
        <v>0</v>
      </c>
      <c r="H42" s="239">
        <v>30.0</v>
      </c>
      <c r="I42" s="240"/>
      <c r="J42" s="247">
        <f t="shared" si="4"/>
        <v>30</v>
      </c>
      <c r="K42" s="248">
        <f t="shared" si="12"/>
        <v>762</v>
      </c>
      <c r="L42" s="243">
        <f t="shared" si="6"/>
        <v>0.9501246883</v>
      </c>
      <c r="M42" s="236">
        <v>51.0</v>
      </c>
      <c r="N42" s="244">
        <f t="shared" si="10"/>
        <v>510</v>
      </c>
      <c r="O42" s="243">
        <f t="shared" si="7"/>
        <v>0.6359102244</v>
      </c>
    </row>
    <row r="43" ht="15.75" customHeight="1">
      <c r="A43" s="245">
        <f t="shared" si="11"/>
        <v>44684</v>
      </c>
      <c r="B43" s="235">
        <v>45396.0</v>
      </c>
      <c r="C43" s="236">
        <f t="shared" si="2"/>
        <v>15</v>
      </c>
      <c r="D43" s="237"/>
      <c r="E43" s="237">
        <f t="shared" si="13"/>
        <v>0</v>
      </c>
      <c r="F43" s="237">
        <f t="shared" si="9"/>
        <v>-15</v>
      </c>
      <c r="G43" s="238">
        <f t="shared" si="3"/>
        <v>0</v>
      </c>
      <c r="H43" s="239">
        <v>15.0</v>
      </c>
      <c r="I43" s="240"/>
      <c r="J43" s="247">
        <f t="shared" si="4"/>
        <v>15</v>
      </c>
      <c r="K43" s="247">
        <f t="shared" si="12"/>
        <v>777</v>
      </c>
      <c r="L43" s="243">
        <f t="shared" si="6"/>
        <v>0.9688279302</v>
      </c>
      <c r="M43" s="236">
        <v>27.0</v>
      </c>
      <c r="N43" s="244">
        <f t="shared" si="10"/>
        <v>537</v>
      </c>
      <c r="O43" s="243">
        <f t="shared" si="7"/>
        <v>0.6695760599</v>
      </c>
    </row>
    <row r="44" ht="15.75" customHeight="1">
      <c r="A44" s="218">
        <f t="shared" si="11"/>
        <v>44691</v>
      </c>
      <c r="B44" s="235">
        <v>45403.0</v>
      </c>
      <c r="C44" s="236">
        <f t="shared" si="2"/>
        <v>13</v>
      </c>
      <c r="D44" s="237"/>
      <c r="E44" s="237">
        <f t="shared" si="13"/>
        <v>0</v>
      </c>
      <c r="F44" s="237">
        <f t="shared" si="9"/>
        <v>-13</v>
      </c>
      <c r="G44" s="238">
        <f t="shared" si="3"/>
        <v>0</v>
      </c>
      <c r="H44" s="239">
        <v>13.0</v>
      </c>
      <c r="I44" s="240"/>
      <c r="J44" s="247">
        <f t="shared" si="4"/>
        <v>13</v>
      </c>
      <c r="K44" s="248">
        <f t="shared" si="12"/>
        <v>790</v>
      </c>
      <c r="L44" s="243">
        <f t="shared" si="6"/>
        <v>0.9850374065</v>
      </c>
      <c r="M44" s="236">
        <v>35.0</v>
      </c>
      <c r="N44" s="244">
        <f t="shared" si="10"/>
        <v>572</v>
      </c>
      <c r="O44" s="243">
        <f t="shared" si="7"/>
        <v>0.7132169576</v>
      </c>
    </row>
    <row r="45" ht="15.75" customHeight="1">
      <c r="A45" s="218">
        <f t="shared" si="11"/>
        <v>44698</v>
      </c>
      <c r="B45" s="235">
        <v>45410.0</v>
      </c>
      <c r="C45" s="236">
        <f t="shared" si="2"/>
        <v>7</v>
      </c>
      <c r="D45" s="237"/>
      <c r="E45" s="237">
        <f t="shared" si="13"/>
        <v>0</v>
      </c>
      <c r="F45" s="237">
        <f t="shared" si="9"/>
        <v>-7</v>
      </c>
      <c r="G45" s="238">
        <f t="shared" si="3"/>
        <v>0</v>
      </c>
      <c r="H45" s="239">
        <v>7.0</v>
      </c>
      <c r="I45" s="240"/>
      <c r="J45" s="247">
        <f t="shared" si="4"/>
        <v>7</v>
      </c>
      <c r="K45" s="247">
        <f t="shared" si="12"/>
        <v>797</v>
      </c>
      <c r="L45" s="243">
        <f t="shared" si="6"/>
        <v>0.993765586</v>
      </c>
      <c r="M45" s="236">
        <v>41.0</v>
      </c>
      <c r="N45" s="244">
        <f t="shared" si="10"/>
        <v>613</v>
      </c>
      <c r="O45" s="243">
        <f t="shared" si="7"/>
        <v>0.7643391521</v>
      </c>
    </row>
    <row r="46" ht="15.75" customHeight="1">
      <c r="A46" s="218">
        <f t="shared" si="11"/>
        <v>44705</v>
      </c>
      <c r="B46" s="235">
        <v>45417.0</v>
      </c>
      <c r="C46" s="236">
        <f t="shared" si="2"/>
        <v>3</v>
      </c>
      <c r="D46" s="237"/>
      <c r="E46" s="237">
        <f t="shared" si="13"/>
        <v>0</v>
      </c>
      <c r="F46" s="237">
        <f t="shared" si="9"/>
        <v>-3</v>
      </c>
      <c r="G46" s="238">
        <f t="shared" si="3"/>
        <v>0</v>
      </c>
      <c r="H46" s="239">
        <v>3.0</v>
      </c>
      <c r="I46" s="240"/>
      <c r="J46" s="247">
        <f t="shared" si="4"/>
        <v>3</v>
      </c>
      <c r="K46" s="248">
        <f t="shared" si="12"/>
        <v>800</v>
      </c>
      <c r="L46" s="243">
        <f t="shared" si="6"/>
        <v>0.9975062344</v>
      </c>
      <c r="M46" s="236">
        <v>42.0</v>
      </c>
      <c r="N46" s="244">
        <f t="shared" si="10"/>
        <v>655</v>
      </c>
      <c r="O46" s="243">
        <f t="shared" si="7"/>
        <v>0.8167082294</v>
      </c>
    </row>
    <row r="47" ht="15.75" customHeight="1">
      <c r="A47" s="218">
        <f t="shared" si="11"/>
        <v>44712</v>
      </c>
      <c r="B47" s="235">
        <v>45424.0</v>
      </c>
      <c r="C47" s="236">
        <f t="shared" si="2"/>
        <v>2</v>
      </c>
      <c r="D47" s="237"/>
      <c r="E47" s="237">
        <f t="shared" si="13"/>
        <v>0</v>
      </c>
      <c r="F47" s="237">
        <f t="shared" si="9"/>
        <v>-2</v>
      </c>
      <c r="G47" s="238">
        <f t="shared" si="3"/>
        <v>0</v>
      </c>
      <c r="H47" s="239">
        <v>2.0</v>
      </c>
      <c r="I47" s="240"/>
      <c r="J47" s="247">
        <f t="shared" si="4"/>
        <v>2</v>
      </c>
      <c r="K47" s="247">
        <f t="shared" si="12"/>
        <v>802</v>
      </c>
      <c r="L47" s="243">
        <f t="shared" si="6"/>
        <v>1</v>
      </c>
      <c r="M47" s="236">
        <v>28.0</v>
      </c>
      <c r="N47" s="244">
        <f t="shared" si="10"/>
        <v>683</v>
      </c>
      <c r="O47" s="243">
        <f t="shared" si="7"/>
        <v>0.8516209476</v>
      </c>
    </row>
    <row r="48" ht="15.75" customHeight="1">
      <c r="A48" s="245">
        <f t="shared" si="11"/>
        <v>44719</v>
      </c>
      <c r="B48" s="235">
        <v>45431.0</v>
      </c>
      <c r="C48" s="236">
        <f t="shared" si="2"/>
        <v>0</v>
      </c>
      <c r="D48" s="237"/>
      <c r="E48" s="237">
        <f t="shared" si="13"/>
        <v>0</v>
      </c>
      <c r="F48" s="237">
        <f t="shared" si="9"/>
        <v>0</v>
      </c>
      <c r="G48" s="238">
        <f t="shared" si="3"/>
        <v>0</v>
      </c>
      <c r="H48" s="249"/>
      <c r="I48" s="250"/>
      <c r="J48" s="247">
        <f t="shared" si="4"/>
        <v>0</v>
      </c>
      <c r="K48" s="248">
        <f t="shared" si="12"/>
        <v>802</v>
      </c>
      <c r="L48" s="243">
        <f t="shared" si="6"/>
        <v>1</v>
      </c>
      <c r="M48" s="236">
        <v>33.0</v>
      </c>
      <c r="N48" s="244">
        <f t="shared" si="10"/>
        <v>716</v>
      </c>
      <c r="O48" s="243">
        <f t="shared" si="7"/>
        <v>0.8927680798</v>
      </c>
    </row>
    <row r="49" ht="15.75" customHeight="1">
      <c r="A49" s="218">
        <f t="shared" si="11"/>
        <v>44726</v>
      </c>
      <c r="B49" s="235">
        <v>45438.0</v>
      </c>
      <c r="C49" s="236">
        <f t="shared" si="2"/>
        <v>0</v>
      </c>
      <c r="D49" s="237"/>
      <c r="E49" s="237">
        <f t="shared" si="13"/>
        <v>0</v>
      </c>
      <c r="F49" s="237">
        <f t="shared" si="9"/>
        <v>0</v>
      </c>
      <c r="G49" s="238">
        <f t="shared" si="3"/>
        <v>0</v>
      </c>
      <c r="H49" s="249"/>
      <c r="I49" s="250"/>
      <c r="J49" s="247">
        <f t="shared" si="4"/>
        <v>0</v>
      </c>
      <c r="K49" s="248">
        <f t="shared" si="12"/>
        <v>802</v>
      </c>
      <c r="L49" s="243">
        <f t="shared" si="6"/>
        <v>1</v>
      </c>
      <c r="M49" s="236">
        <v>23.0</v>
      </c>
      <c r="N49" s="244">
        <f t="shared" si="10"/>
        <v>739</v>
      </c>
      <c r="O49" s="243">
        <f t="shared" si="7"/>
        <v>0.921446384</v>
      </c>
    </row>
    <row r="50" ht="15.75" customHeight="1">
      <c r="A50" s="218">
        <f t="shared" si="11"/>
        <v>44733</v>
      </c>
      <c r="B50" s="235">
        <v>45445.0</v>
      </c>
      <c r="C50" s="236">
        <f t="shared" si="2"/>
        <v>0</v>
      </c>
      <c r="D50" s="237"/>
      <c r="E50" s="237">
        <f t="shared" si="13"/>
        <v>0</v>
      </c>
      <c r="F50" s="237">
        <f t="shared" si="9"/>
        <v>0</v>
      </c>
      <c r="G50" s="238">
        <f t="shared" si="3"/>
        <v>0</v>
      </c>
      <c r="H50" s="249"/>
      <c r="I50" s="250"/>
      <c r="J50" s="247">
        <f t="shared" si="4"/>
        <v>0</v>
      </c>
      <c r="K50" s="247">
        <f t="shared" si="12"/>
        <v>802</v>
      </c>
      <c r="L50" s="243">
        <f t="shared" si="6"/>
        <v>1</v>
      </c>
      <c r="M50" s="251"/>
      <c r="N50" s="244"/>
      <c r="O50" s="243">
        <f t="shared" si="7"/>
        <v>0</v>
      </c>
    </row>
    <row r="51" ht="15.75" customHeight="1">
      <c r="A51" s="218">
        <f t="shared" si="11"/>
        <v>44740</v>
      </c>
      <c r="B51" s="235">
        <v>45452.0</v>
      </c>
      <c r="C51" s="236">
        <f t="shared" si="2"/>
        <v>0</v>
      </c>
      <c r="D51" s="237"/>
      <c r="E51" s="237">
        <f t="shared" si="13"/>
        <v>0</v>
      </c>
      <c r="F51" s="237">
        <f t="shared" si="9"/>
        <v>0</v>
      </c>
      <c r="G51" s="238">
        <f t="shared" si="3"/>
        <v>0</v>
      </c>
      <c r="H51" s="249"/>
      <c r="I51" s="250"/>
      <c r="J51" s="247">
        <f t="shared" si="4"/>
        <v>0</v>
      </c>
      <c r="K51" s="248">
        <f t="shared" si="12"/>
        <v>802</v>
      </c>
      <c r="L51" s="243">
        <f t="shared" si="6"/>
        <v>1</v>
      </c>
      <c r="M51" s="251"/>
      <c r="N51" s="244"/>
      <c r="O51" s="243">
        <f t="shared" si="7"/>
        <v>0</v>
      </c>
    </row>
    <row r="52" ht="15.75" customHeight="1">
      <c r="A52" s="245">
        <f t="shared" si="11"/>
        <v>44747</v>
      </c>
      <c r="B52" s="235">
        <v>45459.0</v>
      </c>
      <c r="C52" s="236">
        <f t="shared" si="2"/>
        <v>0</v>
      </c>
      <c r="D52" s="237"/>
      <c r="E52" s="237">
        <f t="shared" si="13"/>
        <v>0</v>
      </c>
      <c r="F52" s="237">
        <f t="shared" si="9"/>
        <v>0</v>
      </c>
      <c r="G52" s="238">
        <f t="shared" si="3"/>
        <v>0</v>
      </c>
      <c r="H52" s="249"/>
      <c r="I52" s="250"/>
      <c r="J52" s="247">
        <f t="shared" si="4"/>
        <v>0</v>
      </c>
      <c r="K52" s="247">
        <f t="shared" si="12"/>
        <v>802</v>
      </c>
      <c r="L52" s="243">
        <f t="shared" si="6"/>
        <v>1</v>
      </c>
      <c r="M52" s="251"/>
      <c r="N52" s="244"/>
      <c r="O52" s="243">
        <f t="shared" si="7"/>
        <v>0</v>
      </c>
    </row>
    <row r="53" ht="15.75" customHeight="1">
      <c r="A53" s="218">
        <f t="shared" si="11"/>
        <v>44754</v>
      </c>
      <c r="B53" s="235">
        <v>45466.0</v>
      </c>
      <c r="C53" s="236">
        <f t="shared" si="2"/>
        <v>0</v>
      </c>
      <c r="D53" s="237"/>
      <c r="E53" s="237">
        <f t="shared" si="13"/>
        <v>0</v>
      </c>
      <c r="F53" s="237">
        <f t="shared" si="9"/>
        <v>0</v>
      </c>
      <c r="G53" s="238">
        <f t="shared" si="3"/>
        <v>0</v>
      </c>
      <c r="H53" s="249"/>
      <c r="I53" s="250"/>
      <c r="J53" s="247">
        <f t="shared" si="4"/>
        <v>0</v>
      </c>
      <c r="K53" s="248">
        <f t="shared" si="12"/>
        <v>802</v>
      </c>
      <c r="L53" s="243">
        <f t="shared" si="6"/>
        <v>1</v>
      </c>
      <c r="M53" s="251"/>
      <c r="N53" s="244"/>
      <c r="O53" s="243">
        <f t="shared" si="7"/>
        <v>0</v>
      </c>
    </row>
    <row r="54" ht="15.75" customHeight="1">
      <c r="A54" s="218">
        <f t="shared" si="11"/>
        <v>44761</v>
      </c>
      <c r="B54" s="235">
        <v>45473.0</v>
      </c>
      <c r="C54" s="236">
        <f t="shared" si="2"/>
        <v>0</v>
      </c>
      <c r="D54" s="237"/>
      <c r="E54" s="237">
        <f t="shared" si="13"/>
        <v>0</v>
      </c>
      <c r="F54" s="237">
        <f t="shared" si="9"/>
        <v>0</v>
      </c>
      <c r="G54" s="238">
        <f t="shared" si="3"/>
        <v>0</v>
      </c>
      <c r="H54" s="249"/>
      <c r="I54" s="250"/>
      <c r="J54" s="241">
        <f t="shared" si="4"/>
        <v>0</v>
      </c>
      <c r="K54" s="241">
        <f t="shared" si="12"/>
        <v>802</v>
      </c>
      <c r="L54" s="243">
        <f t="shared" si="6"/>
        <v>1</v>
      </c>
      <c r="M54" s="251"/>
      <c r="N54" s="244"/>
      <c r="O54" s="243">
        <f t="shared" si="7"/>
        <v>0</v>
      </c>
    </row>
    <row r="55" ht="15.75" customHeight="1">
      <c r="A55" s="218">
        <f t="shared" si="11"/>
        <v>44768</v>
      </c>
      <c r="B55" s="235">
        <v>45480.0</v>
      </c>
      <c r="C55" s="236">
        <f t="shared" si="2"/>
        <v>0</v>
      </c>
      <c r="D55" s="237"/>
      <c r="E55" s="237">
        <f t="shared" si="13"/>
        <v>0</v>
      </c>
      <c r="F55" s="237">
        <f t="shared" si="9"/>
        <v>0</v>
      </c>
      <c r="G55" s="238">
        <f t="shared" si="3"/>
        <v>0</v>
      </c>
      <c r="H55" s="249"/>
      <c r="I55" s="250"/>
      <c r="J55" s="241">
        <f t="shared" si="4"/>
        <v>0</v>
      </c>
      <c r="K55" s="242">
        <f t="shared" si="12"/>
        <v>802</v>
      </c>
      <c r="L55" s="243">
        <f t="shared" si="6"/>
        <v>1</v>
      </c>
      <c r="M55" s="251"/>
      <c r="N55" s="244"/>
      <c r="O55" s="243">
        <f t="shared" si="7"/>
        <v>0</v>
      </c>
    </row>
    <row r="56" ht="15.75" customHeight="1">
      <c r="A56" s="218">
        <f t="shared" si="11"/>
        <v>44775</v>
      </c>
      <c r="B56" s="235">
        <v>45487.0</v>
      </c>
      <c r="C56" s="236">
        <f t="shared" si="2"/>
        <v>0</v>
      </c>
      <c r="D56" s="237"/>
      <c r="E56" s="237">
        <f t="shared" si="13"/>
        <v>0</v>
      </c>
      <c r="F56" s="237">
        <f t="shared" si="9"/>
        <v>0</v>
      </c>
      <c r="G56" s="238">
        <f t="shared" si="3"/>
        <v>0</v>
      </c>
      <c r="H56" s="249"/>
      <c r="I56" s="250"/>
      <c r="J56" s="241">
        <f t="shared" si="4"/>
        <v>0</v>
      </c>
      <c r="K56" s="241">
        <f t="shared" si="12"/>
        <v>802</v>
      </c>
      <c r="L56" s="243">
        <f t="shared" si="6"/>
        <v>1</v>
      </c>
      <c r="M56" s="251"/>
      <c r="N56" s="244"/>
      <c r="O56" s="243">
        <f t="shared" si="7"/>
        <v>0</v>
      </c>
    </row>
    <row r="57" ht="15.75" customHeight="1">
      <c r="A57" s="245">
        <f t="shared" si="11"/>
        <v>44782</v>
      </c>
      <c r="B57" s="235">
        <v>45494.0</v>
      </c>
      <c r="C57" s="236">
        <f t="shared" si="2"/>
        <v>0</v>
      </c>
      <c r="D57" s="237"/>
      <c r="E57" s="237">
        <f t="shared" si="13"/>
        <v>0</v>
      </c>
      <c r="F57" s="237">
        <f t="shared" si="9"/>
        <v>0</v>
      </c>
      <c r="G57" s="238">
        <f t="shared" si="3"/>
        <v>0</v>
      </c>
      <c r="H57" s="249"/>
      <c r="I57" s="250"/>
      <c r="J57" s="241">
        <f t="shared" si="4"/>
        <v>0</v>
      </c>
      <c r="K57" s="242">
        <f t="shared" si="12"/>
        <v>802</v>
      </c>
      <c r="L57" s="243">
        <f t="shared" si="6"/>
        <v>1</v>
      </c>
      <c r="M57" s="251"/>
      <c r="N57" s="244"/>
      <c r="O57" s="243">
        <f t="shared" si="7"/>
        <v>0</v>
      </c>
    </row>
    <row r="58" ht="15.75" customHeight="1">
      <c r="A58" s="218">
        <f t="shared" si="11"/>
        <v>44789</v>
      </c>
      <c r="B58" s="235">
        <v>45501.0</v>
      </c>
      <c r="C58" s="236">
        <f t="shared" si="2"/>
        <v>0</v>
      </c>
      <c r="D58" s="237"/>
      <c r="E58" s="237">
        <f t="shared" si="13"/>
        <v>0</v>
      </c>
      <c r="F58" s="237">
        <f t="shared" si="9"/>
        <v>0</v>
      </c>
      <c r="G58" s="238">
        <f t="shared" si="3"/>
        <v>0</v>
      </c>
      <c r="H58" s="249"/>
      <c r="I58" s="250"/>
      <c r="J58" s="241">
        <f t="shared" si="4"/>
        <v>0</v>
      </c>
      <c r="K58" s="242">
        <f t="shared" si="12"/>
        <v>802</v>
      </c>
      <c r="L58" s="243">
        <f t="shared" si="6"/>
        <v>1</v>
      </c>
      <c r="M58" s="251"/>
      <c r="N58" s="244"/>
      <c r="O58" s="243">
        <f t="shared" si="7"/>
        <v>0</v>
      </c>
    </row>
    <row r="59" ht="15.75" customHeight="1">
      <c r="A59" s="218">
        <f t="shared" si="11"/>
        <v>44796</v>
      </c>
      <c r="B59" s="235">
        <v>45508.0</v>
      </c>
      <c r="C59" s="236">
        <f t="shared" si="2"/>
        <v>0</v>
      </c>
      <c r="D59" s="252"/>
      <c r="E59" s="237">
        <f t="shared" si="13"/>
        <v>0</v>
      </c>
      <c r="F59" s="237">
        <f t="shared" si="9"/>
        <v>0</v>
      </c>
      <c r="G59" s="238">
        <f t="shared" si="3"/>
        <v>0</v>
      </c>
      <c r="H59" s="249"/>
      <c r="I59" s="250"/>
      <c r="J59" s="241">
        <f t="shared" si="4"/>
        <v>0</v>
      </c>
      <c r="K59" s="241">
        <f t="shared" si="12"/>
        <v>802</v>
      </c>
      <c r="L59" s="243">
        <f t="shared" si="6"/>
        <v>1</v>
      </c>
      <c r="M59" s="253"/>
      <c r="N59" s="244"/>
      <c r="O59" s="243">
        <f t="shared" si="7"/>
        <v>0</v>
      </c>
    </row>
    <row r="60" ht="15.75" customHeight="1">
      <c r="A60" s="218">
        <f t="shared" si="11"/>
        <v>44803</v>
      </c>
      <c r="B60" s="235">
        <v>45515.0</v>
      </c>
      <c r="C60" s="236">
        <f t="shared" si="2"/>
        <v>0</v>
      </c>
      <c r="D60" s="252"/>
      <c r="E60" s="237">
        <f t="shared" si="13"/>
        <v>0</v>
      </c>
      <c r="F60" s="237">
        <f t="shared" si="9"/>
        <v>0</v>
      </c>
      <c r="G60" s="238">
        <f t="shared" si="3"/>
        <v>0</v>
      </c>
      <c r="H60" s="249"/>
      <c r="I60" s="250"/>
      <c r="J60" s="241">
        <f t="shared" si="4"/>
        <v>0</v>
      </c>
      <c r="K60" s="241">
        <f t="shared" si="12"/>
        <v>802</v>
      </c>
      <c r="L60" s="243">
        <f t="shared" si="6"/>
        <v>1</v>
      </c>
      <c r="M60" s="253"/>
      <c r="N60" s="244"/>
      <c r="O60" s="243">
        <f t="shared" si="7"/>
        <v>0</v>
      </c>
    </row>
    <row r="61" ht="15.75" customHeight="1">
      <c r="A61" s="245">
        <f t="shared" si="11"/>
        <v>44810</v>
      </c>
      <c r="B61" s="235">
        <v>45522.0</v>
      </c>
      <c r="C61" s="236">
        <f t="shared" si="2"/>
        <v>0</v>
      </c>
      <c r="D61" s="252"/>
      <c r="E61" s="237">
        <f t="shared" si="13"/>
        <v>0</v>
      </c>
      <c r="F61" s="237">
        <f t="shared" si="9"/>
        <v>0</v>
      </c>
      <c r="G61" s="238">
        <f t="shared" si="3"/>
        <v>0</v>
      </c>
      <c r="H61" s="249"/>
      <c r="I61" s="250"/>
      <c r="J61" s="241">
        <f t="shared" si="4"/>
        <v>0</v>
      </c>
      <c r="K61" s="242">
        <f t="shared" si="12"/>
        <v>802</v>
      </c>
      <c r="L61" s="243">
        <f t="shared" si="6"/>
        <v>1</v>
      </c>
      <c r="M61" s="253"/>
      <c r="N61" s="244"/>
      <c r="O61" s="243">
        <f t="shared" si="7"/>
        <v>0</v>
      </c>
    </row>
    <row r="62" ht="15.75" customHeight="1">
      <c r="A62" s="218">
        <f t="shared" si="11"/>
        <v>44817</v>
      </c>
      <c r="B62" s="235">
        <v>45529.0</v>
      </c>
      <c r="C62" s="236">
        <f t="shared" si="2"/>
        <v>0</v>
      </c>
      <c r="D62" s="252"/>
      <c r="E62" s="237">
        <f t="shared" si="13"/>
        <v>0</v>
      </c>
      <c r="F62" s="237">
        <f t="shared" si="9"/>
        <v>0</v>
      </c>
      <c r="G62" s="238">
        <f t="shared" si="3"/>
        <v>0</v>
      </c>
      <c r="H62" s="249"/>
      <c r="I62" s="250"/>
      <c r="J62" s="241">
        <f t="shared" si="4"/>
        <v>0</v>
      </c>
      <c r="K62" s="242">
        <f t="shared" si="12"/>
        <v>802</v>
      </c>
      <c r="L62" s="243">
        <f t="shared" si="6"/>
        <v>1</v>
      </c>
      <c r="M62" s="253"/>
      <c r="N62" s="244"/>
      <c r="O62" s="243">
        <f t="shared" si="7"/>
        <v>0</v>
      </c>
    </row>
    <row r="63" ht="15.75" customHeight="1">
      <c r="A63" s="218">
        <f t="shared" si="11"/>
        <v>44824</v>
      </c>
      <c r="B63" s="235">
        <v>45536.0</v>
      </c>
      <c r="C63" s="236">
        <f t="shared" si="2"/>
        <v>0</v>
      </c>
      <c r="D63" s="252"/>
      <c r="E63" s="237">
        <f t="shared" si="13"/>
        <v>0</v>
      </c>
      <c r="F63" s="237">
        <f t="shared" si="9"/>
        <v>0</v>
      </c>
      <c r="G63" s="238">
        <f t="shared" si="3"/>
        <v>0</v>
      </c>
      <c r="H63" s="249"/>
      <c r="I63" s="250"/>
      <c r="J63" s="241">
        <f t="shared" si="4"/>
        <v>0</v>
      </c>
      <c r="K63" s="241">
        <f t="shared" si="12"/>
        <v>802</v>
      </c>
      <c r="L63" s="243">
        <f t="shared" si="6"/>
        <v>1</v>
      </c>
      <c r="M63" s="253"/>
      <c r="N63" s="244"/>
      <c r="O63" s="243">
        <f t="shared" si="7"/>
        <v>0</v>
      </c>
    </row>
    <row r="64" ht="15.75" customHeight="1">
      <c r="A64" s="192"/>
      <c r="B64" s="235">
        <v>45543.0</v>
      </c>
      <c r="C64" s="236">
        <f t="shared" si="2"/>
        <v>0</v>
      </c>
      <c r="D64" s="252"/>
      <c r="E64" s="237">
        <f t="shared" si="13"/>
        <v>0</v>
      </c>
      <c r="F64" s="237">
        <f t="shared" si="9"/>
        <v>0</v>
      </c>
      <c r="G64" s="238">
        <f t="shared" si="3"/>
        <v>0</v>
      </c>
      <c r="H64" s="249"/>
      <c r="I64" s="250"/>
      <c r="J64" s="241">
        <f t="shared" si="4"/>
        <v>0</v>
      </c>
      <c r="K64" s="242">
        <f t="shared" si="12"/>
        <v>802</v>
      </c>
      <c r="L64" s="243">
        <f t="shared" si="6"/>
        <v>1</v>
      </c>
      <c r="M64" s="254"/>
      <c r="N64" s="244"/>
      <c r="O64" s="243">
        <f t="shared" si="7"/>
        <v>0</v>
      </c>
    </row>
    <row r="65" ht="15.75" customHeight="1">
      <c r="A65" s="192"/>
      <c r="B65" s="255">
        <v>45550.0</v>
      </c>
      <c r="C65" s="256">
        <f t="shared" si="2"/>
        <v>0</v>
      </c>
      <c r="D65" s="257"/>
      <c r="E65" s="258">
        <f t="shared" si="13"/>
        <v>0</v>
      </c>
      <c r="F65" s="257"/>
      <c r="G65" s="238">
        <f t="shared" si="3"/>
        <v>0</v>
      </c>
      <c r="H65" s="259"/>
      <c r="I65" s="260"/>
      <c r="J65" s="261">
        <f t="shared" si="4"/>
        <v>0</v>
      </c>
      <c r="K65" s="261">
        <f t="shared" si="12"/>
        <v>802</v>
      </c>
      <c r="L65" s="262">
        <f t="shared" si="6"/>
        <v>1</v>
      </c>
      <c r="M65" s="263"/>
      <c r="N65" s="264"/>
      <c r="O65" s="262">
        <f t="shared" si="7"/>
        <v>0</v>
      </c>
    </row>
    <row r="66" ht="15.75" customHeight="1">
      <c r="A66" s="192"/>
      <c r="B66" s="192"/>
      <c r="C66" s="190"/>
      <c r="D66" s="190"/>
      <c r="E66" s="190"/>
      <c r="F66" s="191"/>
      <c r="G66" s="191"/>
      <c r="H66" s="192"/>
      <c r="I66" s="192"/>
      <c r="J66" s="192"/>
      <c r="K66" s="191"/>
      <c r="L66" s="193"/>
      <c r="M66" s="191"/>
      <c r="N66" s="191"/>
      <c r="O66" s="194"/>
    </row>
    <row r="67" ht="15.75" customHeight="1">
      <c r="A67" s="192"/>
      <c r="B67" s="192"/>
      <c r="C67" s="190"/>
      <c r="D67" s="190"/>
      <c r="E67" s="190"/>
      <c r="F67" s="191"/>
      <c r="G67" s="191"/>
      <c r="H67" s="192"/>
      <c r="I67" s="192"/>
      <c r="J67" s="192"/>
      <c r="K67" s="191"/>
      <c r="L67" s="193"/>
      <c r="M67" s="191"/>
      <c r="N67" s="191"/>
      <c r="O67" s="194"/>
    </row>
    <row r="68" ht="15.75" customHeight="1">
      <c r="A68" s="192"/>
      <c r="B68" s="192"/>
      <c r="C68" s="190"/>
      <c r="D68" s="190"/>
      <c r="E68" s="190"/>
      <c r="F68" s="191"/>
      <c r="G68" s="191"/>
      <c r="H68" s="192"/>
      <c r="I68" s="192"/>
      <c r="J68" s="192"/>
      <c r="K68" s="191"/>
      <c r="L68" s="193"/>
      <c r="M68" s="191"/>
      <c r="N68" s="191"/>
      <c r="O68" s="194"/>
    </row>
    <row r="69" ht="15.75" customHeight="1">
      <c r="A69" s="192"/>
      <c r="B69" s="192"/>
      <c r="C69" s="190"/>
      <c r="D69" s="190"/>
      <c r="E69" s="190"/>
      <c r="F69" s="191"/>
      <c r="G69" s="191"/>
      <c r="H69" s="192"/>
      <c r="I69" s="192"/>
      <c r="J69" s="192"/>
      <c r="K69" s="191"/>
      <c r="L69" s="193"/>
      <c r="M69" s="191"/>
      <c r="N69" s="191"/>
      <c r="O69" s="194"/>
    </row>
    <row r="70" ht="15.75" customHeight="1">
      <c r="A70" s="192"/>
      <c r="B70" s="192"/>
      <c r="C70" s="190"/>
      <c r="D70" s="190"/>
      <c r="E70" s="190"/>
      <c r="F70" s="191"/>
      <c r="G70" s="191"/>
      <c r="H70" s="192"/>
      <c r="I70" s="192"/>
      <c r="J70" s="192"/>
      <c r="K70" s="191"/>
      <c r="L70" s="193"/>
      <c r="M70" s="191"/>
      <c r="N70" s="191"/>
      <c r="O70" s="194"/>
    </row>
    <row r="71" ht="15.75" customHeight="1">
      <c r="A71" s="192"/>
      <c r="B71" s="192"/>
      <c r="C71" s="190"/>
      <c r="D71" s="190"/>
      <c r="E71" s="190"/>
      <c r="F71" s="191"/>
      <c r="G71" s="191"/>
      <c r="H71" s="192"/>
      <c r="I71" s="192"/>
      <c r="J71" s="192"/>
      <c r="K71" s="191"/>
      <c r="L71" s="193"/>
      <c r="M71" s="191"/>
      <c r="N71" s="191"/>
      <c r="O71" s="194"/>
    </row>
    <row r="72" ht="15.75" customHeight="1">
      <c r="A72" s="192"/>
      <c r="B72" s="192"/>
      <c r="C72" s="190"/>
      <c r="D72" s="190"/>
      <c r="E72" s="190"/>
      <c r="F72" s="191"/>
      <c r="G72" s="191"/>
      <c r="H72" s="192"/>
      <c r="I72" s="192"/>
      <c r="J72" s="192"/>
      <c r="K72" s="191"/>
      <c r="L72" s="193"/>
      <c r="M72" s="191"/>
      <c r="N72" s="191"/>
      <c r="O72" s="194"/>
    </row>
    <row r="73" ht="15.75" customHeight="1">
      <c r="A73" s="192"/>
      <c r="B73" s="192"/>
      <c r="C73" s="190"/>
      <c r="D73" s="190"/>
      <c r="E73" s="190"/>
      <c r="F73" s="191"/>
      <c r="G73" s="191"/>
      <c r="H73" s="192"/>
      <c r="I73" s="192"/>
      <c r="J73" s="192"/>
      <c r="K73" s="191"/>
      <c r="L73" s="193"/>
      <c r="M73" s="191"/>
      <c r="N73" s="191"/>
      <c r="O73" s="194"/>
    </row>
    <row r="74" ht="15.75" customHeight="1">
      <c r="A74" s="192"/>
      <c r="B74" s="192"/>
      <c r="C74" s="190"/>
      <c r="D74" s="190"/>
      <c r="E74" s="190"/>
      <c r="F74" s="191"/>
      <c r="G74" s="191"/>
      <c r="H74" s="192"/>
      <c r="I74" s="192"/>
      <c r="J74" s="192"/>
      <c r="K74" s="191"/>
      <c r="L74" s="193"/>
      <c r="M74" s="191"/>
      <c r="N74" s="191"/>
      <c r="O74" s="194"/>
    </row>
    <row r="75" ht="15.75" customHeight="1">
      <c r="A75" s="192"/>
      <c r="B75" s="192"/>
      <c r="C75" s="190"/>
      <c r="D75" s="190"/>
      <c r="E75" s="190"/>
      <c r="F75" s="191"/>
      <c r="G75" s="191"/>
      <c r="H75" s="192"/>
      <c r="I75" s="192"/>
      <c r="J75" s="192"/>
      <c r="K75" s="191"/>
      <c r="L75" s="193"/>
      <c r="M75" s="191"/>
      <c r="N75" s="191"/>
      <c r="O75" s="194"/>
    </row>
    <row r="76" ht="15.75" customHeight="1">
      <c r="A76" s="192"/>
      <c r="B76" s="192"/>
      <c r="C76" s="190"/>
      <c r="D76" s="190"/>
      <c r="E76" s="190"/>
      <c r="F76" s="191"/>
      <c r="G76" s="191"/>
      <c r="H76" s="192"/>
      <c r="I76" s="192"/>
      <c r="J76" s="192"/>
      <c r="K76" s="191"/>
      <c r="L76" s="193"/>
      <c r="M76" s="191"/>
      <c r="N76" s="191"/>
      <c r="O76" s="194"/>
    </row>
    <row r="77" ht="15.75" customHeight="1">
      <c r="A77" s="192"/>
      <c r="B77" s="192"/>
      <c r="C77" s="190"/>
      <c r="D77" s="190"/>
      <c r="E77" s="190"/>
      <c r="F77" s="191"/>
      <c r="G77" s="191"/>
      <c r="H77" s="192"/>
      <c r="I77" s="192"/>
      <c r="J77" s="192"/>
      <c r="K77" s="191"/>
      <c r="L77" s="193"/>
      <c r="M77" s="191"/>
      <c r="N77" s="191"/>
      <c r="O77" s="194"/>
    </row>
    <row r="78" ht="15.75" customHeight="1">
      <c r="A78" s="192"/>
      <c r="B78" s="192"/>
      <c r="C78" s="190"/>
      <c r="D78" s="190"/>
      <c r="E78" s="190"/>
      <c r="F78" s="191"/>
      <c r="G78" s="191"/>
      <c r="H78" s="192"/>
      <c r="I78" s="192"/>
      <c r="J78" s="192"/>
      <c r="K78" s="191"/>
      <c r="L78" s="193"/>
      <c r="M78" s="191"/>
      <c r="N78" s="191"/>
      <c r="O78" s="194"/>
    </row>
    <row r="79" ht="15.75" customHeight="1">
      <c r="A79" s="192"/>
      <c r="B79" s="192"/>
      <c r="C79" s="190"/>
      <c r="D79" s="190"/>
      <c r="E79" s="190"/>
      <c r="F79" s="191"/>
      <c r="G79" s="191"/>
      <c r="H79" s="192"/>
      <c r="I79" s="192"/>
      <c r="J79" s="192"/>
      <c r="K79" s="191"/>
      <c r="L79" s="193"/>
      <c r="M79" s="191"/>
      <c r="N79" s="191"/>
      <c r="O79" s="194"/>
    </row>
    <row r="80" ht="15.75" customHeight="1">
      <c r="A80" s="192"/>
      <c r="B80" s="192"/>
      <c r="C80" s="190"/>
      <c r="D80" s="190"/>
      <c r="E80" s="190"/>
      <c r="F80" s="191"/>
      <c r="G80" s="191"/>
      <c r="H80" s="192"/>
      <c r="I80" s="192"/>
      <c r="J80" s="192"/>
      <c r="K80" s="191"/>
      <c r="L80" s="193"/>
      <c r="M80" s="191"/>
      <c r="N80" s="191"/>
      <c r="O80" s="194"/>
    </row>
    <row r="81" ht="15.75" customHeight="1">
      <c r="A81" s="192"/>
      <c r="B81" s="192"/>
      <c r="C81" s="190"/>
      <c r="D81" s="190"/>
      <c r="E81" s="190"/>
      <c r="F81" s="191"/>
      <c r="G81" s="191"/>
      <c r="H81" s="192"/>
      <c r="I81" s="192"/>
      <c r="J81" s="192"/>
      <c r="K81" s="191"/>
      <c r="L81" s="193"/>
      <c r="M81" s="191"/>
      <c r="N81" s="191"/>
      <c r="O81" s="194"/>
    </row>
    <row r="82" ht="15.75" customHeight="1">
      <c r="A82" s="192"/>
      <c r="B82" s="192"/>
      <c r="C82" s="190"/>
      <c r="D82" s="190"/>
      <c r="E82" s="190"/>
      <c r="F82" s="191"/>
      <c r="G82" s="191"/>
      <c r="H82" s="192"/>
      <c r="I82" s="192"/>
      <c r="J82" s="192"/>
      <c r="K82" s="191"/>
      <c r="L82" s="193"/>
      <c r="M82" s="191"/>
      <c r="N82" s="191"/>
      <c r="O82" s="194"/>
    </row>
    <row r="83" ht="15.75" customHeight="1">
      <c r="A83" s="192"/>
      <c r="B83" s="192"/>
      <c r="C83" s="190"/>
      <c r="D83" s="190"/>
      <c r="E83" s="190"/>
      <c r="F83" s="191"/>
      <c r="G83" s="191"/>
      <c r="H83" s="192"/>
      <c r="I83" s="192"/>
      <c r="J83" s="192"/>
      <c r="K83" s="191"/>
      <c r="L83" s="193"/>
      <c r="M83" s="191"/>
      <c r="N83" s="191"/>
      <c r="O83" s="194"/>
    </row>
    <row r="84" ht="15.75" customHeight="1">
      <c r="A84" s="192"/>
      <c r="B84" s="192"/>
      <c r="C84" s="190"/>
      <c r="D84" s="190"/>
      <c r="E84" s="190"/>
      <c r="F84" s="191"/>
      <c r="G84" s="191"/>
      <c r="H84" s="192"/>
      <c r="I84" s="192"/>
      <c r="J84" s="192"/>
      <c r="K84" s="191"/>
      <c r="L84" s="193"/>
      <c r="M84" s="191"/>
      <c r="N84" s="191"/>
      <c r="O84" s="194"/>
    </row>
    <row r="85" ht="15.75" customHeight="1">
      <c r="A85" s="192"/>
      <c r="B85" s="192"/>
      <c r="C85" s="190"/>
      <c r="D85" s="190"/>
      <c r="E85" s="190"/>
      <c r="F85" s="191"/>
      <c r="G85" s="191"/>
      <c r="H85" s="192"/>
      <c r="I85" s="192"/>
      <c r="J85" s="192"/>
      <c r="K85" s="191"/>
      <c r="L85" s="193"/>
      <c r="M85" s="191"/>
      <c r="N85" s="191"/>
      <c r="O85" s="194"/>
    </row>
    <row r="86" ht="15.75" customHeight="1">
      <c r="A86" s="192"/>
      <c r="B86" s="192"/>
      <c r="C86" s="190"/>
      <c r="D86" s="190"/>
      <c r="E86" s="190"/>
      <c r="F86" s="191"/>
      <c r="G86" s="191"/>
      <c r="H86" s="192"/>
      <c r="I86" s="192"/>
      <c r="J86" s="192"/>
      <c r="K86" s="191"/>
      <c r="L86" s="193"/>
      <c r="M86" s="191"/>
      <c r="N86" s="191"/>
      <c r="O86" s="194"/>
    </row>
    <row r="87" ht="15.75" customHeight="1">
      <c r="A87" s="192"/>
      <c r="B87" s="192"/>
      <c r="C87" s="190"/>
      <c r="D87" s="190"/>
      <c r="E87" s="190"/>
      <c r="F87" s="191"/>
      <c r="G87" s="191"/>
      <c r="H87" s="192"/>
      <c r="I87" s="192"/>
      <c r="J87" s="192"/>
      <c r="K87" s="191"/>
      <c r="L87" s="193"/>
      <c r="M87" s="191"/>
      <c r="N87" s="191"/>
      <c r="O87" s="194"/>
    </row>
    <row r="88" ht="15.75" customHeight="1">
      <c r="A88" s="192"/>
      <c r="B88" s="192"/>
      <c r="C88" s="190"/>
      <c r="D88" s="190"/>
      <c r="E88" s="190"/>
      <c r="F88" s="191"/>
      <c r="G88" s="191"/>
      <c r="H88" s="192"/>
      <c r="I88" s="192"/>
      <c r="J88" s="192"/>
      <c r="K88" s="191"/>
      <c r="L88" s="193"/>
      <c r="M88" s="191"/>
      <c r="N88" s="191"/>
      <c r="O88" s="194"/>
    </row>
    <row r="89" ht="15.75" customHeight="1">
      <c r="A89" s="192"/>
      <c r="B89" s="192"/>
      <c r="C89" s="190"/>
      <c r="D89" s="190"/>
      <c r="E89" s="190"/>
      <c r="F89" s="191"/>
      <c r="G89" s="191"/>
      <c r="H89" s="192"/>
      <c r="I89" s="192"/>
      <c r="J89" s="192"/>
      <c r="K89" s="191"/>
      <c r="L89" s="193"/>
      <c r="M89" s="191"/>
      <c r="N89" s="191"/>
      <c r="O89" s="194"/>
    </row>
    <row r="90" ht="15.75" customHeight="1">
      <c r="A90" s="192"/>
      <c r="B90" s="192"/>
      <c r="C90" s="190"/>
      <c r="D90" s="190"/>
      <c r="E90" s="190"/>
      <c r="F90" s="191"/>
      <c r="G90" s="191"/>
      <c r="H90" s="192"/>
      <c r="I90" s="192"/>
      <c r="J90" s="192"/>
      <c r="K90" s="191"/>
      <c r="L90" s="193"/>
      <c r="M90" s="191"/>
      <c r="N90" s="191"/>
      <c r="O90" s="194"/>
    </row>
    <row r="91" ht="15.75" customHeight="1">
      <c r="A91" s="192"/>
      <c r="B91" s="192"/>
      <c r="C91" s="190"/>
      <c r="D91" s="190"/>
      <c r="E91" s="190"/>
      <c r="F91" s="191"/>
      <c r="G91" s="191"/>
      <c r="H91" s="192"/>
      <c r="I91" s="192"/>
      <c r="J91" s="192"/>
      <c r="K91" s="191"/>
      <c r="L91" s="193"/>
      <c r="M91" s="191"/>
      <c r="N91" s="191"/>
      <c r="O91" s="194"/>
    </row>
    <row r="92" ht="15.75" customHeight="1">
      <c r="A92" s="192"/>
      <c r="B92" s="192"/>
      <c r="C92" s="190"/>
      <c r="D92" s="190"/>
      <c r="E92" s="190"/>
      <c r="F92" s="191"/>
      <c r="G92" s="191"/>
      <c r="H92" s="192"/>
      <c r="I92" s="192"/>
      <c r="J92" s="192"/>
      <c r="K92" s="191"/>
      <c r="L92" s="193"/>
      <c r="M92" s="191"/>
      <c r="N92" s="191"/>
      <c r="O92" s="194"/>
    </row>
    <row r="93" ht="15.75" customHeight="1">
      <c r="A93" s="192"/>
      <c r="B93" s="192"/>
      <c r="C93" s="190"/>
      <c r="D93" s="190"/>
      <c r="E93" s="190"/>
      <c r="F93" s="191"/>
      <c r="G93" s="191"/>
      <c r="H93" s="192"/>
      <c r="I93" s="192"/>
      <c r="J93" s="192"/>
      <c r="K93" s="191"/>
      <c r="L93" s="193"/>
      <c r="M93" s="191"/>
      <c r="N93" s="191"/>
      <c r="O93" s="194"/>
    </row>
    <row r="94" ht="15.75" customHeight="1">
      <c r="A94" s="192"/>
      <c r="B94" s="192"/>
      <c r="C94" s="190"/>
      <c r="D94" s="190"/>
      <c r="E94" s="190"/>
      <c r="F94" s="191"/>
      <c r="G94" s="191"/>
      <c r="H94" s="192"/>
      <c r="I94" s="192"/>
      <c r="J94" s="192"/>
      <c r="K94" s="191"/>
      <c r="L94" s="193"/>
      <c r="M94" s="191"/>
      <c r="N94" s="191"/>
      <c r="O94" s="194"/>
    </row>
    <row r="95" ht="15.75" customHeight="1">
      <c r="A95" s="192"/>
      <c r="B95" s="192"/>
      <c r="C95" s="190"/>
      <c r="D95" s="190"/>
      <c r="E95" s="190"/>
      <c r="F95" s="191"/>
      <c r="G95" s="191"/>
      <c r="H95" s="192"/>
      <c r="I95" s="192"/>
      <c r="J95" s="192"/>
      <c r="K95" s="191"/>
      <c r="L95" s="193"/>
      <c r="M95" s="191"/>
      <c r="N95" s="191"/>
      <c r="O95" s="194"/>
    </row>
    <row r="96" ht="15.75" customHeight="1">
      <c r="A96" s="192"/>
      <c r="B96" s="192"/>
      <c r="C96" s="190"/>
      <c r="D96" s="190"/>
      <c r="E96" s="190"/>
      <c r="F96" s="191"/>
      <c r="G96" s="191"/>
      <c r="H96" s="192"/>
      <c r="I96" s="192"/>
      <c r="J96" s="192"/>
      <c r="K96" s="191"/>
      <c r="L96" s="193"/>
      <c r="M96" s="191"/>
      <c r="N96" s="191"/>
      <c r="O96" s="194"/>
    </row>
    <row r="97" ht="15.75" customHeight="1">
      <c r="A97" s="192"/>
      <c r="B97" s="192"/>
      <c r="C97" s="190"/>
      <c r="D97" s="190"/>
      <c r="E97" s="190"/>
      <c r="F97" s="191"/>
      <c r="G97" s="191"/>
      <c r="H97" s="192"/>
      <c r="I97" s="192"/>
      <c r="J97" s="192"/>
      <c r="K97" s="191"/>
      <c r="L97" s="193"/>
      <c r="M97" s="191"/>
      <c r="N97" s="191"/>
      <c r="O97" s="194"/>
    </row>
    <row r="98" ht="15.75" customHeight="1">
      <c r="A98" s="192"/>
      <c r="B98" s="192"/>
      <c r="C98" s="190"/>
      <c r="D98" s="190"/>
      <c r="E98" s="190"/>
      <c r="F98" s="191"/>
      <c r="G98" s="191"/>
      <c r="H98" s="192"/>
      <c r="I98" s="192"/>
      <c r="J98" s="192"/>
      <c r="K98" s="191"/>
      <c r="L98" s="193"/>
      <c r="M98" s="191"/>
      <c r="N98" s="191"/>
      <c r="O98" s="194"/>
    </row>
    <row r="99" ht="15.75" customHeight="1">
      <c r="A99" s="192"/>
      <c r="B99" s="192"/>
      <c r="C99" s="190"/>
      <c r="D99" s="190"/>
      <c r="E99" s="190"/>
      <c r="F99" s="191"/>
      <c r="G99" s="191"/>
      <c r="H99" s="192"/>
      <c r="I99" s="192"/>
      <c r="J99" s="192"/>
      <c r="K99" s="191"/>
      <c r="L99" s="193"/>
      <c r="M99" s="191"/>
      <c r="N99" s="191"/>
      <c r="O99" s="194"/>
    </row>
    <row r="100" ht="15.75" customHeight="1">
      <c r="A100" s="192"/>
      <c r="B100" s="192"/>
      <c r="C100" s="190"/>
      <c r="D100" s="190"/>
      <c r="E100" s="190"/>
      <c r="F100" s="191"/>
      <c r="G100" s="191"/>
      <c r="H100" s="192"/>
      <c r="I100" s="192"/>
      <c r="J100" s="192"/>
      <c r="K100" s="191"/>
      <c r="L100" s="193"/>
      <c r="M100" s="191"/>
      <c r="N100" s="191"/>
      <c r="O100" s="194"/>
    </row>
    <row r="101" ht="15.75" customHeight="1">
      <c r="A101" s="192"/>
      <c r="B101" s="192"/>
      <c r="C101" s="190"/>
      <c r="D101" s="190"/>
      <c r="E101" s="190"/>
      <c r="F101" s="191"/>
      <c r="G101" s="191"/>
      <c r="H101" s="192"/>
      <c r="I101" s="192"/>
      <c r="J101" s="192"/>
      <c r="K101" s="191"/>
      <c r="L101" s="193"/>
      <c r="M101" s="191"/>
      <c r="N101" s="191"/>
      <c r="O101" s="194"/>
    </row>
    <row r="102" ht="15.75" customHeight="1">
      <c r="A102" s="192"/>
      <c r="B102" s="192"/>
      <c r="C102" s="190"/>
      <c r="D102" s="190"/>
      <c r="E102" s="190"/>
      <c r="F102" s="191"/>
      <c r="G102" s="191"/>
      <c r="H102" s="192"/>
      <c r="I102" s="192"/>
      <c r="J102" s="192"/>
      <c r="K102" s="191"/>
      <c r="L102" s="193"/>
      <c r="M102" s="191"/>
      <c r="N102" s="191"/>
      <c r="O102" s="194"/>
    </row>
    <row r="103" ht="15.75" customHeight="1">
      <c r="A103" s="192"/>
      <c r="B103" s="192"/>
      <c r="C103" s="190"/>
      <c r="D103" s="190"/>
      <c r="E103" s="190"/>
      <c r="F103" s="191"/>
      <c r="G103" s="191"/>
      <c r="H103" s="192"/>
      <c r="I103" s="192"/>
      <c r="J103" s="192"/>
      <c r="K103" s="191"/>
      <c r="L103" s="193"/>
      <c r="M103" s="191"/>
      <c r="N103" s="191"/>
      <c r="O103" s="194"/>
    </row>
    <row r="104" ht="15.75" customHeight="1">
      <c r="A104" s="192"/>
      <c r="B104" s="192"/>
      <c r="C104" s="190"/>
      <c r="D104" s="190"/>
      <c r="E104" s="190"/>
      <c r="F104" s="191"/>
      <c r="G104" s="191"/>
      <c r="H104" s="192"/>
      <c r="I104" s="192"/>
      <c r="J104" s="192"/>
      <c r="K104" s="191"/>
      <c r="L104" s="193"/>
      <c r="M104" s="191"/>
      <c r="N104" s="191"/>
      <c r="O104" s="194"/>
    </row>
    <row r="105" ht="15.75" customHeight="1">
      <c r="A105" s="192"/>
      <c r="B105" s="192"/>
      <c r="C105" s="190"/>
      <c r="D105" s="190"/>
      <c r="E105" s="190"/>
      <c r="F105" s="191"/>
      <c r="G105" s="191"/>
      <c r="H105" s="192"/>
      <c r="I105" s="192"/>
      <c r="J105" s="192"/>
      <c r="K105" s="191"/>
      <c r="L105" s="193"/>
      <c r="M105" s="191"/>
      <c r="N105" s="191"/>
      <c r="O105" s="194"/>
    </row>
    <row r="106" ht="15.75" customHeight="1">
      <c r="A106" s="192"/>
      <c r="B106" s="192"/>
      <c r="C106" s="190"/>
      <c r="D106" s="190"/>
      <c r="E106" s="190"/>
      <c r="F106" s="191"/>
      <c r="G106" s="191"/>
      <c r="H106" s="192"/>
      <c r="I106" s="192"/>
      <c r="J106" s="192"/>
      <c r="K106" s="191"/>
      <c r="L106" s="193"/>
      <c r="M106" s="191"/>
      <c r="N106" s="191"/>
      <c r="O106" s="194"/>
    </row>
    <row r="107" ht="15.75" customHeight="1">
      <c r="A107" s="192"/>
      <c r="B107" s="192"/>
      <c r="C107" s="190"/>
      <c r="D107" s="190"/>
      <c r="E107" s="190"/>
      <c r="F107" s="191"/>
      <c r="G107" s="191"/>
      <c r="H107" s="192"/>
      <c r="I107" s="192"/>
      <c r="J107" s="192"/>
      <c r="K107" s="191"/>
      <c r="L107" s="193"/>
      <c r="M107" s="191"/>
      <c r="N107" s="191"/>
      <c r="O107" s="194"/>
    </row>
    <row r="108" ht="15.75" customHeight="1">
      <c r="A108" s="192"/>
      <c r="B108" s="192"/>
      <c r="C108" s="190"/>
      <c r="D108" s="190"/>
      <c r="E108" s="190"/>
      <c r="F108" s="191"/>
      <c r="G108" s="191"/>
      <c r="H108" s="192"/>
      <c r="I108" s="192"/>
      <c r="J108" s="192"/>
      <c r="K108" s="191"/>
      <c r="L108" s="193"/>
      <c r="M108" s="191"/>
      <c r="N108" s="191"/>
      <c r="O108" s="194"/>
    </row>
    <row r="109" ht="15.75" customHeight="1">
      <c r="A109" s="192"/>
      <c r="B109" s="192"/>
      <c r="C109" s="190"/>
      <c r="D109" s="190"/>
      <c r="E109" s="190"/>
      <c r="F109" s="191"/>
      <c r="G109" s="191"/>
      <c r="H109" s="192"/>
      <c r="I109" s="192"/>
      <c r="J109" s="192"/>
      <c r="K109" s="191"/>
      <c r="L109" s="193"/>
      <c r="M109" s="191"/>
      <c r="N109" s="191"/>
      <c r="O109" s="194"/>
    </row>
    <row r="110" ht="15.75" customHeight="1">
      <c r="A110" s="192"/>
      <c r="B110" s="192"/>
      <c r="C110" s="190"/>
      <c r="D110" s="190"/>
      <c r="E110" s="190"/>
      <c r="F110" s="191"/>
      <c r="G110" s="191"/>
      <c r="H110" s="192"/>
      <c r="I110" s="192"/>
      <c r="J110" s="192"/>
      <c r="K110" s="191"/>
      <c r="L110" s="193"/>
      <c r="M110" s="191"/>
      <c r="N110" s="191"/>
      <c r="O110" s="194"/>
    </row>
    <row r="111" ht="15.75" customHeight="1">
      <c r="A111" s="192"/>
      <c r="B111" s="192"/>
      <c r="C111" s="190"/>
      <c r="D111" s="190"/>
      <c r="E111" s="190"/>
      <c r="F111" s="191"/>
      <c r="G111" s="191"/>
      <c r="H111" s="192"/>
      <c r="I111" s="192"/>
      <c r="J111" s="192"/>
      <c r="K111" s="191"/>
      <c r="L111" s="193"/>
      <c r="M111" s="191"/>
      <c r="N111" s="191"/>
      <c r="O111" s="194"/>
    </row>
    <row r="112" ht="15.75" customHeight="1">
      <c r="A112" s="192"/>
      <c r="B112" s="192"/>
      <c r="C112" s="190"/>
      <c r="D112" s="190"/>
      <c r="E112" s="190"/>
      <c r="F112" s="191"/>
      <c r="G112" s="191"/>
      <c r="H112" s="192"/>
      <c r="I112" s="192"/>
      <c r="J112" s="192"/>
      <c r="K112" s="191"/>
      <c r="L112" s="193"/>
      <c r="M112" s="191"/>
      <c r="N112" s="191"/>
      <c r="O112" s="194"/>
    </row>
    <row r="113" ht="15.75" customHeight="1">
      <c r="A113" s="192"/>
      <c r="B113" s="192"/>
      <c r="C113" s="190"/>
      <c r="D113" s="190"/>
      <c r="E113" s="190"/>
      <c r="F113" s="191"/>
      <c r="G113" s="191"/>
      <c r="H113" s="192"/>
      <c r="I113" s="192"/>
      <c r="J113" s="192"/>
      <c r="K113" s="191"/>
      <c r="L113" s="193"/>
      <c r="M113" s="191"/>
      <c r="N113" s="191"/>
      <c r="O113" s="194"/>
    </row>
    <row r="114" ht="15.75" customHeight="1">
      <c r="A114" s="192"/>
      <c r="B114" s="192"/>
      <c r="C114" s="190"/>
      <c r="D114" s="190"/>
      <c r="E114" s="190"/>
      <c r="F114" s="191"/>
      <c r="G114" s="191"/>
      <c r="H114" s="192"/>
      <c r="I114" s="192"/>
      <c r="J114" s="192"/>
      <c r="K114" s="191"/>
      <c r="L114" s="193"/>
      <c r="M114" s="191"/>
      <c r="N114" s="191"/>
      <c r="O114" s="194"/>
    </row>
    <row r="115" ht="15.75" customHeight="1">
      <c r="A115" s="192"/>
      <c r="B115" s="192"/>
      <c r="C115" s="190"/>
      <c r="D115" s="190"/>
      <c r="E115" s="190"/>
      <c r="F115" s="191"/>
      <c r="G115" s="191"/>
      <c r="H115" s="192"/>
      <c r="I115" s="192"/>
      <c r="J115" s="192"/>
      <c r="K115" s="191"/>
      <c r="L115" s="193"/>
      <c r="M115" s="191"/>
      <c r="N115" s="191"/>
      <c r="O115" s="194"/>
    </row>
    <row r="116" ht="15.75" customHeight="1">
      <c r="A116" s="192"/>
      <c r="B116" s="192"/>
      <c r="C116" s="190"/>
      <c r="D116" s="190"/>
      <c r="E116" s="190"/>
      <c r="F116" s="191"/>
      <c r="G116" s="191"/>
      <c r="H116" s="192"/>
      <c r="I116" s="192"/>
      <c r="J116" s="192"/>
      <c r="K116" s="191"/>
      <c r="L116" s="193"/>
      <c r="M116" s="191"/>
      <c r="N116" s="191"/>
      <c r="O116" s="194"/>
    </row>
    <row r="117" ht="15.75" customHeight="1">
      <c r="A117" s="192"/>
      <c r="B117" s="192"/>
      <c r="C117" s="190"/>
      <c r="D117" s="190"/>
      <c r="E117" s="190"/>
      <c r="F117" s="191"/>
      <c r="G117" s="191"/>
      <c r="H117" s="192"/>
      <c r="I117" s="192"/>
      <c r="J117" s="192"/>
      <c r="K117" s="191"/>
      <c r="L117" s="193"/>
      <c r="M117" s="191"/>
      <c r="N117" s="191"/>
      <c r="O117" s="194"/>
    </row>
    <row r="118" ht="15.75" customHeight="1">
      <c r="A118" s="192"/>
      <c r="B118" s="192"/>
      <c r="C118" s="190"/>
      <c r="D118" s="190"/>
      <c r="E118" s="190"/>
      <c r="F118" s="191"/>
      <c r="G118" s="191"/>
      <c r="H118" s="192"/>
      <c r="I118" s="192"/>
      <c r="J118" s="192"/>
      <c r="K118" s="191"/>
      <c r="L118" s="193"/>
      <c r="M118" s="191"/>
      <c r="N118" s="191"/>
      <c r="O118" s="194"/>
    </row>
    <row r="119" ht="15.75" customHeight="1">
      <c r="A119" s="192"/>
      <c r="B119" s="192"/>
      <c r="C119" s="190"/>
      <c r="D119" s="190"/>
      <c r="E119" s="190"/>
      <c r="F119" s="191"/>
      <c r="G119" s="191"/>
      <c r="H119" s="192"/>
      <c r="I119" s="192"/>
      <c r="J119" s="192"/>
      <c r="K119" s="191"/>
      <c r="L119" s="193"/>
      <c r="M119" s="191"/>
      <c r="N119" s="191"/>
      <c r="O119" s="194"/>
    </row>
    <row r="120" ht="15.75" customHeight="1">
      <c r="A120" s="192"/>
      <c r="B120" s="192"/>
      <c r="C120" s="190"/>
      <c r="D120" s="190"/>
      <c r="E120" s="190"/>
      <c r="F120" s="191"/>
      <c r="G120" s="191"/>
      <c r="H120" s="192"/>
      <c r="I120" s="192"/>
      <c r="J120" s="192"/>
      <c r="K120" s="191"/>
      <c r="L120" s="193"/>
      <c r="M120" s="191"/>
      <c r="N120" s="191"/>
      <c r="O120" s="194"/>
    </row>
    <row r="121" ht="15.75" customHeight="1">
      <c r="A121" s="192"/>
      <c r="B121" s="192"/>
      <c r="C121" s="190"/>
      <c r="D121" s="190"/>
      <c r="E121" s="190"/>
      <c r="F121" s="191"/>
      <c r="G121" s="191"/>
      <c r="H121" s="192"/>
      <c r="I121" s="192"/>
      <c r="J121" s="192"/>
      <c r="K121" s="191"/>
      <c r="L121" s="193"/>
      <c r="M121" s="191"/>
      <c r="N121" s="191"/>
      <c r="O121" s="194"/>
    </row>
    <row r="122" ht="15.75" customHeight="1">
      <c r="A122" s="192"/>
      <c r="B122" s="192"/>
      <c r="C122" s="190"/>
      <c r="D122" s="190"/>
      <c r="E122" s="190"/>
      <c r="F122" s="191"/>
      <c r="G122" s="191"/>
      <c r="H122" s="192"/>
      <c r="I122" s="192"/>
      <c r="J122" s="192"/>
      <c r="K122" s="191"/>
      <c r="L122" s="193"/>
      <c r="M122" s="191"/>
      <c r="N122" s="191"/>
      <c r="O122" s="194"/>
    </row>
    <row r="123" ht="15.75" customHeight="1">
      <c r="A123" s="192"/>
      <c r="B123" s="192"/>
      <c r="C123" s="190"/>
      <c r="D123" s="190"/>
      <c r="E123" s="190"/>
      <c r="F123" s="191"/>
      <c r="G123" s="191"/>
      <c r="H123" s="192"/>
      <c r="I123" s="192"/>
      <c r="J123" s="192"/>
      <c r="K123" s="191"/>
      <c r="L123" s="193"/>
      <c r="M123" s="191"/>
      <c r="N123" s="191"/>
      <c r="O123" s="194"/>
    </row>
    <row r="124" ht="15.75" customHeight="1">
      <c r="A124" s="192"/>
      <c r="B124" s="192"/>
      <c r="C124" s="190"/>
      <c r="D124" s="190"/>
      <c r="E124" s="190"/>
      <c r="F124" s="191"/>
      <c r="G124" s="191"/>
      <c r="H124" s="192"/>
      <c r="I124" s="192"/>
      <c r="J124" s="192"/>
      <c r="K124" s="191"/>
      <c r="L124" s="193"/>
      <c r="M124" s="191"/>
      <c r="N124" s="191"/>
      <c r="O124" s="194"/>
    </row>
    <row r="125" ht="15.75" customHeight="1">
      <c r="A125" s="192"/>
      <c r="B125" s="192"/>
      <c r="C125" s="190"/>
      <c r="D125" s="190"/>
      <c r="E125" s="190"/>
      <c r="F125" s="191"/>
      <c r="G125" s="191"/>
      <c r="H125" s="192"/>
      <c r="I125" s="192"/>
      <c r="J125" s="192"/>
      <c r="K125" s="191"/>
      <c r="L125" s="193"/>
      <c r="M125" s="191"/>
      <c r="N125" s="191"/>
      <c r="O125" s="194"/>
    </row>
    <row r="126" ht="15.75" customHeight="1">
      <c r="A126" s="192"/>
      <c r="B126" s="192"/>
      <c r="C126" s="190"/>
      <c r="D126" s="190"/>
      <c r="E126" s="190"/>
      <c r="F126" s="191"/>
      <c r="G126" s="191"/>
      <c r="H126" s="192"/>
      <c r="I126" s="192"/>
      <c r="J126" s="192"/>
      <c r="K126" s="191"/>
      <c r="L126" s="193"/>
      <c r="M126" s="191"/>
      <c r="N126" s="191"/>
      <c r="O126" s="194"/>
    </row>
    <row r="127" ht="15.75" customHeight="1">
      <c r="A127" s="192"/>
      <c r="B127" s="192"/>
      <c r="C127" s="190"/>
      <c r="D127" s="190"/>
      <c r="E127" s="190"/>
      <c r="F127" s="191"/>
      <c r="G127" s="191"/>
      <c r="H127" s="192"/>
      <c r="I127" s="192"/>
      <c r="J127" s="192"/>
      <c r="K127" s="191"/>
      <c r="L127" s="193"/>
      <c r="M127" s="191"/>
      <c r="N127" s="191"/>
      <c r="O127" s="194"/>
    </row>
    <row r="128" ht="15.75" customHeight="1">
      <c r="A128" s="192"/>
      <c r="B128" s="192"/>
      <c r="C128" s="190"/>
      <c r="D128" s="190"/>
      <c r="E128" s="190"/>
      <c r="F128" s="191"/>
      <c r="G128" s="191"/>
      <c r="H128" s="192"/>
      <c r="I128" s="192"/>
      <c r="J128" s="192"/>
      <c r="K128" s="191"/>
      <c r="L128" s="193"/>
      <c r="M128" s="191"/>
      <c r="N128" s="191"/>
      <c r="O128" s="194"/>
    </row>
    <row r="129" ht="15.75" customHeight="1">
      <c r="A129" s="192"/>
      <c r="B129" s="192"/>
      <c r="C129" s="190"/>
      <c r="D129" s="190"/>
      <c r="E129" s="190"/>
      <c r="F129" s="191"/>
      <c r="G129" s="191"/>
      <c r="H129" s="192"/>
      <c r="I129" s="192"/>
      <c r="J129" s="192"/>
      <c r="K129" s="191"/>
      <c r="L129" s="193"/>
      <c r="M129" s="191"/>
      <c r="N129" s="191"/>
      <c r="O129" s="194"/>
    </row>
    <row r="130" ht="15.75" customHeight="1">
      <c r="A130" s="192"/>
      <c r="B130" s="192"/>
      <c r="C130" s="190"/>
      <c r="D130" s="190"/>
      <c r="E130" s="190"/>
      <c r="F130" s="191"/>
      <c r="G130" s="191"/>
      <c r="H130" s="192"/>
      <c r="I130" s="192"/>
      <c r="J130" s="192"/>
      <c r="K130" s="191"/>
      <c r="L130" s="193"/>
      <c r="M130" s="191"/>
      <c r="N130" s="191"/>
      <c r="O130" s="194"/>
    </row>
    <row r="131" ht="15.75" customHeight="1">
      <c r="A131" s="192"/>
      <c r="B131" s="192"/>
      <c r="C131" s="190"/>
      <c r="D131" s="190"/>
      <c r="E131" s="190"/>
      <c r="F131" s="191"/>
      <c r="G131" s="191"/>
      <c r="H131" s="192"/>
      <c r="I131" s="192"/>
      <c r="J131" s="192"/>
      <c r="K131" s="191"/>
      <c r="L131" s="193"/>
      <c r="M131" s="191"/>
      <c r="N131" s="191"/>
      <c r="O131" s="194"/>
    </row>
    <row r="132" ht="15.75" customHeight="1">
      <c r="A132" s="192"/>
      <c r="B132" s="192"/>
      <c r="C132" s="190"/>
      <c r="D132" s="190"/>
      <c r="E132" s="190"/>
      <c r="F132" s="191"/>
      <c r="G132" s="191"/>
      <c r="H132" s="192"/>
      <c r="I132" s="192"/>
      <c r="J132" s="192"/>
      <c r="K132" s="191"/>
      <c r="L132" s="193"/>
      <c r="M132" s="191"/>
      <c r="N132" s="191"/>
      <c r="O132" s="194"/>
    </row>
    <row r="133" ht="15.75" customHeight="1">
      <c r="A133" s="192"/>
      <c r="B133" s="192"/>
      <c r="C133" s="190"/>
      <c r="D133" s="190"/>
      <c r="E133" s="190"/>
      <c r="F133" s="191"/>
      <c r="G133" s="191"/>
      <c r="H133" s="192"/>
      <c r="I133" s="192"/>
      <c r="J133" s="192"/>
      <c r="K133" s="191"/>
      <c r="L133" s="193"/>
      <c r="M133" s="191"/>
      <c r="N133" s="191"/>
      <c r="O133" s="194"/>
    </row>
    <row r="134" ht="15.75" customHeight="1">
      <c r="A134" s="192"/>
      <c r="B134" s="192"/>
      <c r="C134" s="190"/>
      <c r="D134" s="190"/>
      <c r="E134" s="190"/>
      <c r="F134" s="191"/>
      <c r="G134" s="191"/>
      <c r="H134" s="192"/>
      <c r="I134" s="192"/>
      <c r="J134" s="192"/>
      <c r="K134" s="191"/>
      <c r="L134" s="193"/>
      <c r="M134" s="191"/>
      <c r="N134" s="191"/>
      <c r="O134" s="194"/>
    </row>
    <row r="135" ht="15.75" customHeight="1">
      <c r="A135" s="192"/>
      <c r="B135" s="192"/>
      <c r="C135" s="190"/>
      <c r="D135" s="190"/>
      <c r="E135" s="190"/>
      <c r="F135" s="191"/>
      <c r="G135" s="191"/>
      <c r="H135" s="192"/>
      <c r="I135" s="192"/>
      <c r="J135" s="192"/>
      <c r="K135" s="191"/>
      <c r="L135" s="193"/>
      <c r="M135" s="191"/>
      <c r="N135" s="191"/>
      <c r="O135" s="194"/>
    </row>
    <row r="136" ht="15.75" customHeight="1">
      <c r="A136" s="192"/>
      <c r="B136" s="192"/>
      <c r="C136" s="190"/>
      <c r="D136" s="190"/>
      <c r="E136" s="190"/>
      <c r="F136" s="191"/>
      <c r="G136" s="191"/>
      <c r="H136" s="192"/>
      <c r="I136" s="192"/>
      <c r="J136" s="192"/>
      <c r="K136" s="191"/>
      <c r="L136" s="193"/>
      <c r="M136" s="191"/>
      <c r="N136" s="191"/>
      <c r="O136" s="194"/>
    </row>
    <row r="137" ht="15.75" customHeight="1">
      <c r="A137" s="192"/>
      <c r="B137" s="192"/>
      <c r="C137" s="190"/>
      <c r="D137" s="190"/>
      <c r="E137" s="190"/>
      <c r="F137" s="191"/>
      <c r="G137" s="191"/>
      <c r="H137" s="192"/>
      <c r="I137" s="192"/>
      <c r="J137" s="192"/>
      <c r="K137" s="191"/>
      <c r="L137" s="193"/>
      <c r="M137" s="191"/>
      <c r="N137" s="191"/>
      <c r="O137" s="194"/>
    </row>
    <row r="138" ht="15.75" customHeight="1">
      <c r="A138" s="192"/>
      <c r="B138" s="192"/>
      <c r="C138" s="190"/>
      <c r="D138" s="190"/>
      <c r="E138" s="190"/>
      <c r="F138" s="191"/>
      <c r="G138" s="191"/>
      <c r="H138" s="192"/>
      <c r="I138" s="192"/>
      <c r="J138" s="192"/>
      <c r="K138" s="191"/>
      <c r="L138" s="193"/>
      <c r="M138" s="191"/>
      <c r="N138" s="191"/>
      <c r="O138" s="194"/>
    </row>
    <row r="139" ht="15.75" customHeight="1">
      <c r="A139" s="192"/>
      <c r="B139" s="192"/>
      <c r="C139" s="190"/>
      <c r="D139" s="190"/>
      <c r="E139" s="190"/>
      <c r="F139" s="191"/>
      <c r="G139" s="191"/>
      <c r="H139" s="192"/>
      <c r="I139" s="192"/>
      <c r="J139" s="192"/>
      <c r="K139" s="191"/>
      <c r="L139" s="193"/>
      <c r="M139" s="191"/>
      <c r="N139" s="191"/>
      <c r="O139" s="194"/>
    </row>
    <row r="140" ht="15.75" customHeight="1">
      <c r="A140" s="192"/>
      <c r="B140" s="192"/>
      <c r="C140" s="190"/>
      <c r="D140" s="190"/>
      <c r="E140" s="190"/>
      <c r="F140" s="191"/>
      <c r="G140" s="191"/>
      <c r="H140" s="192"/>
      <c r="I140" s="192"/>
      <c r="J140" s="192"/>
      <c r="K140" s="191"/>
      <c r="L140" s="193"/>
      <c r="M140" s="191"/>
      <c r="N140" s="191"/>
      <c r="O140" s="194"/>
    </row>
    <row r="141" ht="15.75" customHeight="1">
      <c r="A141" s="192"/>
      <c r="B141" s="192"/>
      <c r="C141" s="190"/>
      <c r="D141" s="190"/>
      <c r="E141" s="190"/>
      <c r="F141" s="191"/>
      <c r="G141" s="191"/>
      <c r="H141" s="192"/>
      <c r="I141" s="192"/>
      <c r="J141" s="192"/>
      <c r="K141" s="191"/>
      <c r="L141" s="193"/>
      <c r="M141" s="191"/>
      <c r="N141" s="191"/>
      <c r="O141" s="194"/>
    </row>
    <row r="142" ht="15.75" customHeight="1">
      <c r="A142" s="192"/>
      <c r="B142" s="192"/>
      <c r="C142" s="190"/>
      <c r="D142" s="190"/>
      <c r="E142" s="190"/>
      <c r="F142" s="191"/>
      <c r="G142" s="191"/>
      <c r="H142" s="192"/>
      <c r="I142" s="192"/>
      <c r="J142" s="192"/>
      <c r="K142" s="191"/>
      <c r="L142" s="193"/>
      <c r="M142" s="191"/>
      <c r="N142" s="191"/>
      <c r="O142" s="194"/>
    </row>
    <row r="143" ht="15.75" customHeight="1">
      <c r="A143" s="192"/>
      <c r="B143" s="192"/>
      <c r="C143" s="190"/>
      <c r="D143" s="190"/>
      <c r="E143" s="190"/>
      <c r="F143" s="191"/>
      <c r="G143" s="191"/>
      <c r="H143" s="192"/>
      <c r="I143" s="192"/>
      <c r="J143" s="192"/>
      <c r="K143" s="191"/>
      <c r="L143" s="193"/>
      <c r="M143" s="191"/>
      <c r="N143" s="191"/>
      <c r="O143" s="194"/>
    </row>
    <row r="144" ht="15.75" customHeight="1">
      <c r="A144" s="192"/>
      <c r="B144" s="192"/>
      <c r="C144" s="190"/>
      <c r="D144" s="190"/>
      <c r="E144" s="190"/>
      <c r="F144" s="191"/>
      <c r="G144" s="191"/>
      <c r="H144" s="192"/>
      <c r="I144" s="192"/>
      <c r="J144" s="192"/>
      <c r="K144" s="191"/>
      <c r="L144" s="193"/>
      <c r="M144" s="191"/>
      <c r="N144" s="191"/>
      <c r="O144" s="194"/>
    </row>
    <row r="145" ht="15.75" customHeight="1">
      <c r="A145" s="192"/>
      <c r="B145" s="192"/>
      <c r="C145" s="190"/>
      <c r="D145" s="190"/>
      <c r="E145" s="190"/>
      <c r="F145" s="191"/>
      <c r="G145" s="191"/>
      <c r="H145" s="192"/>
      <c r="I145" s="192"/>
      <c r="J145" s="192"/>
      <c r="K145" s="191"/>
      <c r="L145" s="193"/>
      <c r="M145" s="191"/>
      <c r="N145" s="191"/>
      <c r="O145" s="194"/>
    </row>
    <row r="146" ht="15.75" customHeight="1">
      <c r="A146" s="192"/>
      <c r="B146" s="192"/>
      <c r="C146" s="190"/>
      <c r="D146" s="190"/>
      <c r="E146" s="190"/>
      <c r="F146" s="191"/>
      <c r="G146" s="191"/>
      <c r="H146" s="192"/>
      <c r="I146" s="192"/>
      <c r="J146" s="192"/>
      <c r="K146" s="191"/>
      <c r="L146" s="193"/>
      <c r="M146" s="191"/>
      <c r="N146" s="191"/>
      <c r="O146" s="194"/>
    </row>
    <row r="147" ht="15.75" customHeight="1">
      <c r="A147" s="192"/>
      <c r="B147" s="192"/>
      <c r="C147" s="190"/>
      <c r="D147" s="190"/>
      <c r="E147" s="190"/>
      <c r="F147" s="191"/>
      <c r="G147" s="191"/>
      <c r="H147" s="192"/>
      <c r="I147" s="192"/>
      <c r="J147" s="192"/>
      <c r="K147" s="191"/>
      <c r="L147" s="193"/>
      <c r="M147" s="191"/>
      <c r="N147" s="191"/>
      <c r="O147" s="194"/>
    </row>
    <row r="148" ht="15.75" customHeight="1">
      <c r="A148" s="192"/>
      <c r="B148" s="192"/>
      <c r="C148" s="190"/>
      <c r="D148" s="190"/>
      <c r="E148" s="190"/>
      <c r="F148" s="191"/>
      <c r="G148" s="191"/>
      <c r="H148" s="192"/>
      <c r="I148" s="192"/>
      <c r="J148" s="192"/>
      <c r="K148" s="191"/>
      <c r="L148" s="193"/>
      <c r="M148" s="191"/>
      <c r="N148" s="191"/>
      <c r="O148" s="194"/>
    </row>
    <row r="149" ht="15.75" customHeight="1">
      <c r="A149" s="192"/>
      <c r="B149" s="192"/>
      <c r="C149" s="190"/>
      <c r="D149" s="190"/>
      <c r="E149" s="190"/>
      <c r="F149" s="191"/>
      <c r="G149" s="191"/>
      <c r="H149" s="192"/>
      <c r="I149" s="192"/>
      <c r="J149" s="192"/>
      <c r="K149" s="191"/>
      <c r="L149" s="193"/>
      <c r="M149" s="191"/>
      <c r="N149" s="191"/>
      <c r="O149" s="194"/>
    </row>
    <row r="150" ht="15.75" customHeight="1">
      <c r="A150" s="192"/>
      <c r="B150" s="192"/>
      <c r="C150" s="190"/>
      <c r="D150" s="190"/>
      <c r="E150" s="190"/>
      <c r="F150" s="191"/>
      <c r="G150" s="191"/>
      <c r="H150" s="192"/>
      <c r="I150" s="192"/>
      <c r="J150" s="192"/>
      <c r="K150" s="191"/>
      <c r="L150" s="193"/>
      <c r="M150" s="191"/>
      <c r="N150" s="191"/>
      <c r="O150" s="194"/>
    </row>
    <row r="151" ht="15.75" customHeight="1">
      <c r="A151" s="192"/>
      <c r="B151" s="192"/>
      <c r="C151" s="190"/>
      <c r="D151" s="190"/>
      <c r="E151" s="190"/>
      <c r="F151" s="191"/>
      <c r="G151" s="191"/>
      <c r="H151" s="192"/>
      <c r="I151" s="192"/>
      <c r="J151" s="192"/>
      <c r="K151" s="191"/>
      <c r="L151" s="193"/>
      <c r="M151" s="191"/>
      <c r="N151" s="191"/>
      <c r="O151" s="194"/>
    </row>
    <row r="152" ht="15.75" customHeight="1">
      <c r="A152" s="192"/>
      <c r="B152" s="192"/>
      <c r="C152" s="190"/>
      <c r="D152" s="190"/>
      <c r="E152" s="190"/>
      <c r="F152" s="191"/>
      <c r="G152" s="191"/>
      <c r="H152" s="192"/>
      <c r="I152" s="192"/>
      <c r="J152" s="192"/>
      <c r="K152" s="191"/>
      <c r="L152" s="193"/>
      <c r="M152" s="191"/>
      <c r="N152" s="191"/>
      <c r="O152" s="194"/>
    </row>
    <row r="153" ht="15.75" customHeight="1">
      <c r="A153" s="192"/>
      <c r="B153" s="192"/>
      <c r="C153" s="190"/>
      <c r="D153" s="190"/>
      <c r="E153" s="190"/>
      <c r="F153" s="191"/>
      <c r="G153" s="191"/>
      <c r="H153" s="192"/>
      <c r="I153" s="192"/>
      <c r="J153" s="192"/>
      <c r="K153" s="191"/>
      <c r="L153" s="193"/>
      <c r="M153" s="191"/>
      <c r="N153" s="191"/>
      <c r="O153" s="194"/>
    </row>
    <row r="154" ht="15.75" customHeight="1">
      <c r="A154" s="192"/>
      <c r="B154" s="192"/>
      <c r="C154" s="190"/>
      <c r="D154" s="190"/>
      <c r="E154" s="190"/>
      <c r="F154" s="191"/>
      <c r="G154" s="191"/>
      <c r="H154" s="192"/>
      <c r="I154" s="192"/>
      <c r="J154" s="192"/>
      <c r="K154" s="191"/>
      <c r="L154" s="193"/>
      <c r="M154" s="191"/>
      <c r="N154" s="191"/>
      <c r="O154" s="194"/>
    </row>
    <row r="155" ht="15.75" customHeight="1">
      <c r="A155" s="192"/>
      <c r="B155" s="192"/>
      <c r="C155" s="190"/>
      <c r="D155" s="190"/>
      <c r="E155" s="190"/>
      <c r="F155" s="191"/>
      <c r="G155" s="191"/>
      <c r="H155" s="192"/>
      <c r="I155" s="192"/>
      <c r="J155" s="192"/>
      <c r="K155" s="191"/>
      <c r="L155" s="193"/>
      <c r="M155" s="191"/>
      <c r="N155" s="191"/>
      <c r="O155" s="194"/>
    </row>
    <row r="156" ht="15.75" customHeight="1">
      <c r="A156" s="192"/>
      <c r="B156" s="192"/>
      <c r="C156" s="190"/>
      <c r="D156" s="190"/>
      <c r="E156" s="190"/>
      <c r="F156" s="191"/>
      <c r="G156" s="191"/>
      <c r="H156" s="192"/>
      <c r="I156" s="192"/>
      <c r="J156" s="192"/>
      <c r="K156" s="191"/>
      <c r="L156" s="193"/>
      <c r="M156" s="191"/>
      <c r="N156" s="191"/>
      <c r="O156" s="194"/>
    </row>
    <row r="157" ht="15.75" customHeight="1">
      <c r="A157" s="192"/>
      <c r="B157" s="192"/>
      <c r="C157" s="190"/>
      <c r="D157" s="190"/>
      <c r="E157" s="190"/>
      <c r="F157" s="191"/>
      <c r="G157" s="191"/>
      <c r="H157" s="192"/>
      <c r="I157" s="192"/>
      <c r="J157" s="192"/>
      <c r="K157" s="191"/>
      <c r="L157" s="193"/>
      <c r="M157" s="191"/>
      <c r="N157" s="191"/>
      <c r="O157" s="194"/>
    </row>
    <row r="158" ht="15.75" customHeight="1">
      <c r="A158" s="192"/>
      <c r="B158" s="192"/>
      <c r="C158" s="190"/>
      <c r="D158" s="190"/>
      <c r="E158" s="190"/>
      <c r="F158" s="191"/>
      <c r="G158" s="191"/>
      <c r="H158" s="192"/>
      <c r="I158" s="192"/>
      <c r="J158" s="192"/>
      <c r="K158" s="191"/>
      <c r="L158" s="193"/>
      <c r="M158" s="191"/>
      <c r="N158" s="191"/>
      <c r="O158" s="194"/>
    </row>
    <row r="159" ht="15.75" customHeight="1">
      <c r="A159" s="192"/>
      <c r="B159" s="192"/>
      <c r="C159" s="190"/>
      <c r="D159" s="190"/>
      <c r="E159" s="190"/>
      <c r="F159" s="191"/>
      <c r="G159" s="191"/>
      <c r="H159" s="192"/>
      <c r="I159" s="192"/>
      <c r="J159" s="192"/>
      <c r="K159" s="191"/>
      <c r="L159" s="193"/>
      <c r="M159" s="191"/>
      <c r="N159" s="191"/>
      <c r="O159" s="194"/>
    </row>
    <row r="160" ht="15.75" customHeight="1">
      <c r="A160" s="192"/>
      <c r="B160" s="192"/>
      <c r="C160" s="190"/>
      <c r="D160" s="190"/>
      <c r="E160" s="190"/>
      <c r="F160" s="191"/>
      <c r="G160" s="191"/>
      <c r="H160" s="192"/>
      <c r="I160" s="192"/>
      <c r="J160" s="192"/>
      <c r="K160" s="191"/>
      <c r="L160" s="193"/>
      <c r="M160" s="191"/>
      <c r="N160" s="191"/>
      <c r="O160" s="194"/>
    </row>
    <row r="161" ht="15.75" customHeight="1">
      <c r="A161" s="192"/>
      <c r="B161" s="192"/>
      <c r="C161" s="190"/>
      <c r="D161" s="190"/>
      <c r="E161" s="190"/>
      <c r="F161" s="191"/>
      <c r="G161" s="191"/>
      <c r="H161" s="192"/>
      <c r="I161" s="192"/>
      <c r="J161" s="192"/>
      <c r="K161" s="191"/>
      <c r="L161" s="193"/>
      <c r="M161" s="191"/>
      <c r="N161" s="191"/>
      <c r="O161" s="194"/>
    </row>
    <row r="162" ht="15.75" customHeight="1">
      <c r="A162" s="192"/>
      <c r="B162" s="192"/>
      <c r="C162" s="190"/>
      <c r="D162" s="190"/>
      <c r="E162" s="190"/>
      <c r="F162" s="191"/>
      <c r="G162" s="191"/>
      <c r="H162" s="192"/>
      <c r="I162" s="192"/>
      <c r="J162" s="192"/>
      <c r="K162" s="191"/>
      <c r="L162" s="193"/>
      <c r="M162" s="191"/>
      <c r="N162" s="191"/>
      <c r="O162" s="194"/>
    </row>
    <row r="163" ht="15.75" customHeight="1">
      <c r="A163" s="192"/>
      <c r="B163" s="192"/>
      <c r="C163" s="190"/>
      <c r="D163" s="190"/>
      <c r="E163" s="190"/>
      <c r="F163" s="191"/>
      <c r="G163" s="191"/>
      <c r="H163" s="192"/>
      <c r="I163" s="192"/>
      <c r="J163" s="192"/>
      <c r="K163" s="191"/>
      <c r="L163" s="193"/>
      <c r="M163" s="191"/>
      <c r="N163" s="191"/>
      <c r="O163" s="194"/>
    </row>
    <row r="164" ht="15.75" customHeight="1">
      <c r="A164" s="192"/>
      <c r="B164" s="192"/>
      <c r="C164" s="190"/>
      <c r="D164" s="190"/>
      <c r="E164" s="190"/>
      <c r="F164" s="191"/>
      <c r="G164" s="191"/>
      <c r="H164" s="192"/>
      <c r="I164" s="192"/>
      <c r="J164" s="192"/>
      <c r="K164" s="191"/>
      <c r="L164" s="193"/>
      <c r="M164" s="191"/>
      <c r="N164" s="191"/>
      <c r="O164" s="194"/>
    </row>
    <row r="165" ht="15.75" customHeight="1">
      <c r="A165" s="192"/>
      <c r="B165" s="192"/>
      <c r="C165" s="190"/>
      <c r="D165" s="190"/>
      <c r="E165" s="190"/>
      <c r="F165" s="191"/>
      <c r="G165" s="191"/>
      <c r="H165" s="192"/>
      <c r="I165" s="192"/>
      <c r="J165" s="192"/>
      <c r="K165" s="191"/>
      <c r="L165" s="193"/>
      <c r="M165" s="191"/>
      <c r="N165" s="191"/>
      <c r="O165" s="194"/>
    </row>
    <row r="166" ht="15.75" customHeight="1">
      <c r="A166" s="192"/>
      <c r="B166" s="192"/>
      <c r="C166" s="190"/>
      <c r="D166" s="190"/>
      <c r="E166" s="190"/>
      <c r="F166" s="191"/>
      <c r="G166" s="191"/>
      <c r="H166" s="192"/>
      <c r="I166" s="192"/>
      <c r="J166" s="192"/>
      <c r="K166" s="191"/>
      <c r="L166" s="193"/>
      <c r="M166" s="191"/>
      <c r="N166" s="191"/>
      <c r="O166" s="194"/>
    </row>
    <row r="167" ht="15.75" customHeight="1">
      <c r="A167" s="192"/>
      <c r="B167" s="192"/>
      <c r="C167" s="190"/>
      <c r="D167" s="190"/>
      <c r="E167" s="190"/>
      <c r="F167" s="191"/>
      <c r="G167" s="191"/>
      <c r="H167" s="192"/>
      <c r="I167" s="192"/>
      <c r="J167" s="192"/>
      <c r="K167" s="191"/>
      <c r="L167" s="193"/>
      <c r="M167" s="191"/>
      <c r="N167" s="191"/>
      <c r="O167" s="194"/>
    </row>
    <row r="168" ht="15.75" customHeight="1">
      <c r="A168" s="192"/>
      <c r="B168" s="192"/>
      <c r="C168" s="190"/>
      <c r="D168" s="190"/>
      <c r="E168" s="190"/>
      <c r="F168" s="191"/>
      <c r="G168" s="191"/>
      <c r="H168" s="192"/>
      <c r="I168" s="192"/>
      <c r="J168" s="192"/>
      <c r="K168" s="191"/>
      <c r="L168" s="193"/>
      <c r="M168" s="191"/>
      <c r="N168" s="191"/>
      <c r="O168" s="194"/>
    </row>
    <row r="169" ht="15.75" customHeight="1">
      <c r="A169" s="192"/>
      <c r="B169" s="192"/>
      <c r="C169" s="190"/>
      <c r="D169" s="190"/>
      <c r="E169" s="190"/>
      <c r="F169" s="191"/>
      <c r="G169" s="191"/>
      <c r="H169" s="192"/>
      <c r="I169" s="192"/>
      <c r="J169" s="192"/>
      <c r="K169" s="191"/>
      <c r="L169" s="193"/>
      <c r="M169" s="191"/>
      <c r="N169" s="191"/>
      <c r="O169" s="194"/>
    </row>
    <row r="170" ht="15.75" customHeight="1">
      <c r="A170" s="192"/>
      <c r="B170" s="192"/>
      <c r="C170" s="190"/>
      <c r="D170" s="190"/>
      <c r="E170" s="190"/>
      <c r="F170" s="191"/>
      <c r="G170" s="191"/>
      <c r="H170" s="192"/>
      <c r="I170" s="192"/>
      <c r="J170" s="192"/>
      <c r="K170" s="191"/>
      <c r="L170" s="193"/>
      <c r="M170" s="191"/>
      <c r="N170" s="191"/>
      <c r="O170" s="194"/>
    </row>
    <row r="171" ht="15.75" customHeight="1">
      <c r="A171" s="192"/>
      <c r="B171" s="192"/>
      <c r="C171" s="190"/>
      <c r="D171" s="190"/>
      <c r="E171" s="190"/>
      <c r="F171" s="191"/>
      <c r="G171" s="191"/>
      <c r="H171" s="192"/>
      <c r="I171" s="192"/>
      <c r="J171" s="192"/>
      <c r="K171" s="191"/>
      <c r="L171" s="193"/>
      <c r="M171" s="191"/>
      <c r="N171" s="191"/>
      <c r="O171" s="194"/>
    </row>
    <row r="172" ht="15.75" customHeight="1">
      <c r="A172" s="192"/>
      <c r="B172" s="192"/>
      <c r="C172" s="190"/>
      <c r="D172" s="190"/>
      <c r="E172" s="190"/>
      <c r="F172" s="191"/>
      <c r="G172" s="191"/>
      <c r="H172" s="192"/>
      <c r="I172" s="192"/>
      <c r="J172" s="192"/>
      <c r="K172" s="191"/>
      <c r="L172" s="193"/>
      <c r="M172" s="191"/>
      <c r="N172" s="191"/>
      <c r="O172" s="194"/>
    </row>
    <row r="173" ht="15.75" customHeight="1">
      <c r="A173" s="192"/>
      <c r="B173" s="192"/>
      <c r="C173" s="190"/>
      <c r="D173" s="190"/>
      <c r="E173" s="190"/>
      <c r="F173" s="191"/>
      <c r="G173" s="191"/>
      <c r="H173" s="192"/>
      <c r="I173" s="192"/>
      <c r="J173" s="192"/>
      <c r="K173" s="191"/>
      <c r="L173" s="193"/>
      <c r="M173" s="191"/>
      <c r="N173" s="191"/>
      <c r="O173" s="194"/>
    </row>
    <row r="174" ht="15.75" customHeight="1">
      <c r="A174" s="192"/>
      <c r="B174" s="192"/>
      <c r="C174" s="190"/>
      <c r="D174" s="190"/>
      <c r="E174" s="190"/>
      <c r="F174" s="191"/>
      <c r="G174" s="191"/>
      <c r="H174" s="192"/>
      <c r="I174" s="192"/>
      <c r="J174" s="192"/>
      <c r="K174" s="191"/>
      <c r="L174" s="193"/>
      <c r="M174" s="191"/>
      <c r="N174" s="191"/>
      <c r="O174" s="194"/>
    </row>
    <row r="175" ht="15.75" customHeight="1">
      <c r="A175" s="192"/>
      <c r="B175" s="192"/>
      <c r="C175" s="190"/>
      <c r="D175" s="190"/>
      <c r="E175" s="190"/>
      <c r="F175" s="191"/>
      <c r="G175" s="191"/>
      <c r="H175" s="192"/>
      <c r="I175" s="192"/>
      <c r="J175" s="192"/>
      <c r="K175" s="191"/>
      <c r="L175" s="193"/>
      <c r="M175" s="191"/>
      <c r="N175" s="191"/>
      <c r="O175" s="194"/>
    </row>
    <row r="176" ht="15.75" customHeight="1">
      <c r="A176" s="192"/>
      <c r="B176" s="192"/>
      <c r="C176" s="190"/>
      <c r="D176" s="190"/>
      <c r="E176" s="190"/>
      <c r="F176" s="191"/>
      <c r="G176" s="191"/>
      <c r="H176" s="192"/>
      <c r="I176" s="192"/>
      <c r="J176" s="192"/>
      <c r="K176" s="191"/>
      <c r="L176" s="193"/>
      <c r="M176" s="191"/>
      <c r="N176" s="191"/>
      <c r="O176" s="194"/>
    </row>
    <row r="177" ht="15.75" customHeight="1">
      <c r="A177" s="192"/>
      <c r="B177" s="192"/>
      <c r="C177" s="190"/>
      <c r="D177" s="190"/>
      <c r="E177" s="190"/>
      <c r="F177" s="191"/>
      <c r="G177" s="191"/>
      <c r="H177" s="192"/>
      <c r="I177" s="192"/>
      <c r="J177" s="192"/>
      <c r="K177" s="191"/>
      <c r="L177" s="193"/>
      <c r="M177" s="191"/>
      <c r="N177" s="191"/>
      <c r="O177" s="194"/>
    </row>
    <row r="178" ht="15.75" customHeight="1">
      <c r="A178" s="192"/>
      <c r="B178" s="192"/>
      <c r="C178" s="190"/>
      <c r="D178" s="190"/>
      <c r="E178" s="190"/>
      <c r="F178" s="191"/>
      <c r="G178" s="191"/>
      <c r="H178" s="192"/>
      <c r="I178" s="192"/>
      <c r="J178" s="192"/>
      <c r="K178" s="191"/>
      <c r="L178" s="193"/>
      <c r="M178" s="191"/>
      <c r="N178" s="191"/>
      <c r="O178" s="194"/>
    </row>
    <row r="179" ht="15.75" customHeight="1">
      <c r="A179" s="192"/>
      <c r="B179" s="192"/>
      <c r="C179" s="190"/>
      <c r="D179" s="190"/>
      <c r="E179" s="190"/>
      <c r="F179" s="191"/>
      <c r="G179" s="191"/>
      <c r="H179" s="192"/>
      <c r="I179" s="192"/>
      <c r="J179" s="192"/>
      <c r="K179" s="191"/>
      <c r="L179" s="193"/>
      <c r="M179" s="191"/>
      <c r="N179" s="191"/>
      <c r="O179" s="194"/>
    </row>
    <row r="180" ht="15.75" customHeight="1">
      <c r="A180" s="192"/>
      <c r="B180" s="192"/>
      <c r="C180" s="190"/>
      <c r="D180" s="190"/>
      <c r="E180" s="190"/>
      <c r="F180" s="191"/>
      <c r="G180" s="191"/>
      <c r="H180" s="192"/>
      <c r="I180" s="192"/>
      <c r="J180" s="192"/>
      <c r="K180" s="191"/>
      <c r="L180" s="193"/>
      <c r="M180" s="191"/>
      <c r="N180" s="191"/>
      <c r="O180" s="194"/>
    </row>
    <row r="181" ht="15.75" customHeight="1">
      <c r="A181" s="192"/>
      <c r="B181" s="192"/>
      <c r="C181" s="190"/>
      <c r="D181" s="190"/>
      <c r="E181" s="190"/>
      <c r="F181" s="191"/>
      <c r="G181" s="191"/>
      <c r="H181" s="192"/>
      <c r="I181" s="192"/>
      <c r="J181" s="192"/>
      <c r="K181" s="191"/>
      <c r="L181" s="193"/>
      <c r="M181" s="191"/>
      <c r="N181" s="191"/>
      <c r="O181" s="194"/>
    </row>
    <row r="182" ht="15.75" customHeight="1">
      <c r="A182" s="192"/>
      <c r="B182" s="192"/>
      <c r="C182" s="190"/>
      <c r="D182" s="190"/>
      <c r="E182" s="190"/>
      <c r="F182" s="191"/>
      <c r="G182" s="191"/>
      <c r="H182" s="192"/>
      <c r="I182" s="192"/>
      <c r="J182" s="192"/>
      <c r="K182" s="191"/>
      <c r="L182" s="193"/>
      <c r="M182" s="191"/>
      <c r="N182" s="191"/>
      <c r="O182" s="194"/>
    </row>
    <row r="183" ht="15.75" customHeight="1">
      <c r="A183" s="192"/>
      <c r="B183" s="192"/>
      <c r="C183" s="190"/>
      <c r="D183" s="190"/>
      <c r="E183" s="190"/>
      <c r="F183" s="191"/>
      <c r="G183" s="191"/>
      <c r="H183" s="192"/>
      <c r="I183" s="192"/>
      <c r="J183" s="192"/>
      <c r="K183" s="191"/>
      <c r="L183" s="193"/>
      <c r="M183" s="191"/>
      <c r="N183" s="191"/>
      <c r="O183" s="194"/>
    </row>
    <row r="184" ht="15.75" customHeight="1">
      <c r="A184" s="192"/>
      <c r="B184" s="192"/>
      <c r="C184" s="190"/>
      <c r="D184" s="190"/>
      <c r="E184" s="190"/>
      <c r="F184" s="191"/>
      <c r="G184" s="191"/>
      <c r="H184" s="192"/>
      <c r="I184" s="192"/>
      <c r="J184" s="192"/>
      <c r="K184" s="191"/>
      <c r="L184" s="193"/>
      <c r="M184" s="191"/>
      <c r="N184" s="191"/>
      <c r="O184" s="194"/>
    </row>
    <row r="185" ht="15.75" customHeight="1">
      <c r="A185" s="192"/>
      <c r="B185" s="192"/>
      <c r="C185" s="190"/>
      <c r="D185" s="190"/>
      <c r="E185" s="190"/>
      <c r="F185" s="191"/>
      <c r="G185" s="191"/>
      <c r="H185" s="192"/>
      <c r="I185" s="192"/>
      <c r="J185" s="192"/>
      <c r="K185" s="191"/>
      <c r="L185" s="193"/>
      <c r="M185" s="191"/>
      <c r="N185" s="191"/>
      <c r="O185" s="194"/>
    </row>
    <row r="186" ht="15.75" customHeight="1">
      <c r="A186" s="192"/>
      <c r="B186" s="192"/>
      <c r="C186" s="190"/>
      <c r="D186" s="190"/>
      <c r="E186" s="190"/>
      <c r="F186" s="191"/>
      <c r="G186" s="191"/>
      <c r="H186" s="192"/>
      <c r="I186" s="192"/>
      <c r="J186" s="192"/>
      <c r="K186" s="191"/>
      <c r="L186" s="193"/>
      <c r="M186" s="191"/>
      <c r="N186" s="191"/>
      <c r="O186" s="194"/>
    </row>
    <row r="187" ht="15.75" customHeight="1">
      <c r="A187" s="192"/>
      <c r="B187" s="192"/>
      <c r="C187" s="190"/>
      <c r="D187" s="190"/>
      <c r="E187" s="190"/>
      <c r="F187" s="191"/>
      <c r="G187" s="191"/>
      <c r="H187" s="192"/>
      <c r="I187" s="192"/>
      <c r="J187" s="192"/>
      <c r="K187" s="191"/>
      <c r="L187" s="193"/>
      <c r="M187" s="191"/>
      <c r="N187" s="191"/>
      <c r="O187" s="194"/>
    </row>
    <row r="188" ht="15.75" customHeight="1">
      <c r="A188" s="192"/>
      <c r="B188" s="192"/>
      <c r="C188" s="190"/>
      <c r="D188" s="190"/>
      <c r="E188" s="190"/>
      <c r="F188" s="191"/>
      <c r="G188" s="191"/>
      <c r="H188" s="192"/>
      <c r="I188" s="192"/>
      <c r="J188" s="192"/>
      <c r="K188" s="191"/>
      <c r="L188" s="193"/>
      <c r="M188" s="191"/>
      <c r="N188" s="191"/>
      <c r="O188" s="194"/>
    </row>
    <row r="189" ht="15.75" customHeight="1">
      <c r="A189" s="192"/>
      <c r="B189" s="192"/>
      <c r="C189" s="190"/>
      <c r="D189" s="190"/>
      <c r="E189" s="190"/>
      <c r="F189" s="191"/>
      <c r="G189" s="191"/>
      <c r="H189" s="192"/>
      <c r="I189" s="192"/>
      <c r="J189" s="192"/>
      <c r="K189" s="191"/>
      <c r="L189" s="193"/>
      <c r="M189" s="191"/>
      <c r="N189" s="191"/>
      <c r="O189" s="194"/>
    </row>
    <row r="190" ht="15.75" customHeight="1">
      <c r="A190" s="192"/>
      <c r="B190" s="192"/>
      <c r="C190" s="190"/>
      <c r="D190" s="190"/>
      <c r="E190" s="190"/>
      <c r="F190" s="191"/>
      <c r="G190" s="191"/>
      <c r="H190" s="192"/>
      <c r="I190" s="192"/>
      <c r="J190" s="192"/>
      <c r="K190" s="191"/>
      <c r="L190" s="193"/>
      <c r="M190" s="191"/>
      <c r="N190" s="191"/>
      <c r="O190" s="194"/>
    </row>
    <row r="191" ht="15.75" customHeight="1">
      <c r="A191" s="192"/>
      <c r="B191" s="192"/>
      <c r="C191" s="190"/>
      <c r="D191" s="190"/>
      <c r="E191" s="190"/>
      <c r="F191" s="191"/>
      <c r="G191" s="191"/>
      <c r="H191" s="192"/>
      <c r="I191" s="192"/>
      <c r="J191" s="192"/>
      <c r="K191" s="191"/>
      <c r="L191" s="193"/>
      <c r="M191" s="191"/>
      <c r="N191" s="191"/>
      <c r="O191" s="194"/>
    </row>
    <row r="192" ht="15.75" customHeight="1">
      <c r="A192" s="192"/>
      <c r="B192" s="192"/>
      <c r="C192" s="190"/>
      <c r="D192" s="190"/>
      <c r="E192" s="190"/>
      <c r="F192" s="191"/>
      <c r="G192" s="191"/>
      <c r="H192" s="192"/>
      <c r="I192" s="192"/>
      <c r="J192" s="192"/>
      <c r="K192" s="191"/>
      <c r="L192" s="193"/>
      <c r="M192" s="191"/>
      <c r="N192" s="191"/>
      <c r="O192" s="194"/>
    </row>
    <row r="193" ht="15.75" customHeight="1">
      <c r="A193" s="192"/>
      <c r="B193" s="192"/>
      <c r="C193" s="190"/>
      <c r="D193" s="190"/>
      <c r="E193" s="190"/>
      <c r="F193" s="191"/>
      <c r="G193" s="191"/>
      <c r="H193" s="192"/>
      <c r="I193" s="192"/>
      <c r="J193" s="192"/>
      <c r="K193" s="191"/>
      <c r="L193" s="193"/>
      <c r="M193" s="191"/>
      <c r="N193" s="191"/>
      <c r="O193" s="194"/>
    </row>
    <row r="194" ht="15.75" customHeight="1">
      <c r="A194" s="192"/>
      <c r="B194" s="192"/>
      <c r="C194" s="190"/>
      <c r="D194" s="190"/>
      <c r="E194" s="190"/>
      <c r="F194" s="191"/>
      <c r="G194" s="191"/>
      <c r="H194" s="192"/>
      <c r="I194" s="192"/>
      <c r="J194" s="192"/>
      <c r="K194" s="191"/>
      <c r="L194" s="193"/>
      <c r="M194" s="191"/>
      <c r="N194" s="191"/>
      <c r="O194" s="194"/>
    </row>
    <row r="195" ht="15.75" customHeight="1">
      <c r="A195" s="192"/>
      <c r="B195" s="192"/>
      <c r="C195" s="190"/>
      <c r="D195" s="190"/>
      <c r="E195" s="190"/>
      <c r="F195" s="191"/>
      <c r="G195" s="191"/>
      <c r="H195" s="192"/>
      <c r="I195" s="192"/>
      <c r="J195" s="192"/>
      <c r="K195" s="191"/>
      <c r="L195" s="193"/>
      <c r="M195" s="191"/>
      <c r="N195" s="191"/>
      <c r="O195" s="194"/>
    </row>
    <row r="196" ht="15.75" customHeight="1">
      <c r="A196" s="192"/>
      <c r="B196" s="192"/>
      <c r="C196" s="190"/>
      <c r="D196" s="190"/>
      <c r="E196" s="190"/>
      <c r="F196" s="191"/>
      <c r="G196" s="191"/>
      <c r="H196" s="192"/>
      <c r="I196" s="192"/>
      <c r="J196" s="192"/>
      <c r="K196" s="191"/>
      <c r="L196" s="193"/>
      <c r="M196" s="191"/>
      <c r="N196" s="191"/>
      <c r="O196" s="194"/>
    </row>
    <row r="197" ht="15.75" customHeight="1">
      <c r="A197" s="192"/>
      <c r="B197" s="192"/>
      <c r="C197" s="190"/>
      <c r="D197" s="190"/>
      <c r="E197" s="190"/>
      <c r="F197" s="191"/>
      <c r="G197" s="191"/>
      <c r="H197" s="192"/>
      <c r="I197" s="192"/>
      <c r="J197" s="192"/>
      <c r="K197" s="191"/>
      <c r="L197" s="193"/>
      <c r="M197" s="191"/>
      <c r="N197" s="191"/>
      <c r="O197" s="194"/>
    </row>
    <row r="198" ht="15.75" customHeight="1">
      <c r="A198" s="192"/>
      <c r="B198" s="192"/>
      <c r="C198" s="190"/>
      <c r="D198" s="190"/>
      <c r="E198" s="190"/>
      <c r="F198" s="191"/>
      <c r="G198" s="191"/>
      <c r="H198" s="192"/>
      <c r="I198" s="192"/>
      <c r="J198" s="192"/>
      <c r="K198" s="191"/>
      <c r="L198" s="193"/>
      <c r="M198" s="191"/>
      <c r="N198" s="191"/>
      <c r="O198" s="194"/>
    </row>
    <row r="199" ht="15.75" customHeight="1">
      <c r="A199" s="192"/>
      <c r="B199" s="192"/>
      <c r="C199" s="190"/>
      <c r="D199" s="190"/>
      <c r="E199" s="190"/>
      <c r="F199" s="191"/>
      <c r="G199" s="191"/>
      <c r="H199" s="192"/>
      <c r="I199" s="192"/>
      <c r="J199" s="192"/>
      <c r="K199" s="191"/>
      <c r="L199" s="193"/>
      <c r="M199" s="191"/>
      <c r="N199" s="191"/>
      <c r="O199" s="194"/>
    </row>
    <row r="200" ht="15.75" customHeight="1">
      <c r="A200" s="192"/>
      <c r="B200" s="192"/>
      <c r="C200" s="190"/>
      <c r="D200" s="190"/>
      <c r="E200" s="190"/>
      <c r="F200" s="191"/>
      <c r="G200" s="191"/>
      <c r="H200" s="192"/>
      <c r="I200" s="192"/>
      <c r="J200" s="192"/>
      <c r="K200" s="191"/>
      <c r="L200" s="193"/>
      <c r="M200" s="191"/>
      <c r="N200" s="191"/>
      <c r="O200" s="194"/>
    </row>
    <row r="201" ht="15.75" customHeight="1">
      <c r="A201" s="192"/>
      <c r="B201" s="192"/>
      <c r="C201" s="190"/>
      <c r="D201" s="190"/>
      <c r="E201" s="190"/>
      <c r="F201" s="191"/>
      <c r="G201" s="191"/>
      <c r="H201" s="192"/>
      <c r="I201" s="192"/>
      <c r="J201" s="192"/>
      <c r="K201" s="191"/>
      <c r="L201" s="193"/>
      <c r="M201" s="191"/>
      <c r="N201" s="191"/>
      <c r="O201" s="194"/>
    </row>
    <row r="202" ht="15.75" customHeight="1">
      <c r="A202" s="192"/>
      <c r="B202" s="192"/>
      <c r="C202" s="190"/>
      <c r="D202" s="190"/>
      <c r="E202" s="190"/>
      <c r="F202" s="191"/>
      <c r="G202" s="191"/>
      <c r="H202" s="192"/>
      <c r="I202" s="192"/>
      <c r="J202" s="192"/>
      <c r="K202" s="191"/>
      <c r="L202" s="193"/>
      <c r="M202" s="191"/>
      <c r="N202" s="191"/>
      <c r="O202" s="194"/>
    </row>
    <row r="203" ht="15.75" customHeight="1">
      <c r="A203" s="192"/>
      <c r="B203" s="192"/>
      <c r="C203" s="190"/>
      <c r="D203" s="190"/>
      <c r="E203" s="190"/>
      <c r="F203" s="191"/>
      <c r="G203" s="191"/>
      <c r="H203" s="192"/>
      <c r="I203" s="192"/>
      <c r="J203" s="192"/>
      <c r="K203" s="191"/>
      <c r="L203" s="193"/>
      <c r="M203" s="191"/>
      <c r="N203" s="191"/>
      <c r="O203" s="194"/>
    </row>
    <row r="204" ht="15.75" customHeight="1">
      <c r="A204" s="192"/>
      <c r="B204" s="192"/>
      <c r="C204" s="190"/>
      <c r="D204" s="190"/>
      <c r="E204" s="190"/>
      <c r="F204" s="191"/>
      <c r="G204" s="191"/>
      <c r="H204" s="192"/>
      <c r="I204" s="192"/>
      <c r="J204" s="192"/>
      <c r="K204" s="191"/>
      <c r="L204" s="193"/>
      <c r="M204" s="191"/>
      <c r="N204" s="191"/>
      <c r="O204" s="194"/>
    </row>
    <row r="205" ht="15.75" customHeight="1">
      <c r="A205" s="192"/>
      <c r="B205" s="192"/>
      <c r="C205" s="190"/>
      <c r="D205" s="190"/>
      <c r="E205" s="190"/>
      <c r="F205" s="191"/>
      <c r="G205" s="191"/>
      <c r="H205" s="192"/>
      <c r="I205" s="192"/>
      <c r="J205" s="192"/>
      <c r="K205" s="191"/>
      <c r="L205" s="193"/>
      <c r="M205" s="191"/>
      <c r="N205" s="191"/>
      <c r="O205" s="194"/>
    </row>
    <row r="206" ht="15.75" customHeight="1">
      <c r="A206" s="192"/>
      <c r="B206" s="192"/>
      <c r="C206" s="190"/>
      <c r="D206" s="190"/>
      <c r="E206" s="190"/>
      <c r="F206" s="191"/>
      <c r="G206" s="191"/>
      <c r="H206" s="192"/>
      <c r="I206" s="192"/>
      <c r="J206" s="192"/>
      <c r="K206" s="191"/>
      <c r="L206" s="193"/>
      <c r="M206" s="191"/>
      <c r="N206" s="191"/>
      <c r="O206" s="194"/>
    </row>
    <row r="207" ht="15.75" customHeight="1">
      <c r="A207" s="192"/>
      <c r="B207" s="192"/>
      <c r="C207" s="190"/>
      <c r="D207" s="190"/>
      <c r="E207" s="190"/>
      <c r="F207" s="191"/>
      <c r="G207" s="191"/>
      <c r="H207" s="192"/>
      <c r="I207" s="192"/>
      <c r="J207" s="192"/>
      <c r="K207" s="191"/>
      <c r="L207" s="193"/>
      <c r="M207" s="191"/>
      <c r="N207" s="191"/>
      <c r="O207" s="194"/>
    </row>
    <row r="208" ht="15.75" customHeight="1">
      <c r="A208" s="192"/>
      <c r="B208" s="192"/>
      <c r="C208" s="190"/>
      <c r="D208" s="190"/>
      <c r="E208" s="190"/>
      <c r="F208" s="191"/>
      <c r="G208" s="191"/>
      <c r="H208" s="192"/>
      <c r="I208" s="192"/>
      <c r="J208" s="192"/>
      <c r="K208" s="191"/>
      <c r="L208" s="193"/>
      <c r="M208" s="191"/>
      <c r="N208" s="191"/>
      <c r="O208" s="194"/>
    </row>
    <row r="209" ht="15.75" customHeight="1">
      <c r="A209" s="192"/>
      <c r="B209" s="192"/>
      <c r="C209" s="190"/>
      <c r="D209" s="190"/>
      <c r="E209" s="190"/>
      <c r="F209" s="191"/>
      <c r="G209" s="191"/>
      <c r="H209" s="192"/>
      <c r="I209" s="192"/>
      <c r="J209" s="192"/>
      <c r="K209" s="191"/>
      <c r="L209" s="193"/>
      <c r="M209" s="191"/>
      <c r="N209" s="191"/>
      <c r="O209" s="194"/>
    </row>
    <row r="210" ht="15.75" customHeight="1">
      <c r="A210" s="192"/>
      <c r="B210" s="192"/>
      <c r="C210" s="190"/>
      <c r="D210" s="190"/>
      <c r="E210" s="190"/>
      <c r="F210" s="191"/>
      <c r="G210" s="191"/>
      <c r="H210" s="192"/>
      <c r="I210" s="192"/>
      <c r="J210" s="192"/>
      <c r="K210" s="191"/>
      <c r="L210" s="193"/>
      <c r="M210" s="191"/>
      <c r="N210" s="191"/>
      <c r="O210" s="194"/>
    </row>
    <row r="211" ht="15.75" customHeight="1">
      <c r="A211" s="192"/>
      <c r="B211" s="192"/>
      <c r="C211" s="190"/>
      <c r="D211" s="190"/>
      <c r="E211" s="190"/>
      <c r="F211" s="191"/>
      <c r="G211" s="191"/>
      <c r="H211" s="192"/>
      <c r="I211" s="192"/>
      <c r="J211" s="192"/>
      <c r="K211" s="191"/>
      <c r="L211" s="193"/>
      <c r="M211" s="191"/>
      <c r="N211" s="191"/>
      <c r="O211" s="194"/>
    </row>
    <row r="212" ht="15.75" customHeight="1">
      <c r="A212" s="192"/>
      <c r="B212" s="192"/>
      <c r="C212" s="190"/>
      <c r="D212" s="190"/>
      <c r="E212" s="190"/>
      <c r="F212" s="191"/>
      <c r="G212" s="191"/>
      <c r="H212" s="192"/>
      <c r="I212" s="192"/>
      <c r="J212" s="192"/>
      <c r="K212" s="191"/>
      <c r="L212" s="193"/>
      <c r="M212" s="191"/>
      <c r="N212" s="191"/>
      <c r="O212" s="194"/>
    </row>
    <row r="213" ht="15.75" customHeight="1">
      <c r="A213" s="192"/>
      <c r="B213" s="192"/>
      <c r="C213" s="190"/>
      <c r="D213" s="190"/>
      <c r="E213" s="190"/>
      <c r="F213" s="191"/>
      <c r="G213" s="191"/>
      <c r="H213" s="192"/>
      <c r="I213" s="192"/>
      <c r="J213" s="192"/>
      <c r="K213" s="191"/>
      <c r="L213" s="193"/>
      <c r="M213" s="191"/>
      <c r="N213" s="191"/>
      <c r="O213" s="194"/>
    </row>
    <row r="214" ht="15.75" customHeight="1">
      <c r="A214" s="192"/>
      <c r="B214" s="192"/>
      <c r="C214" s="190"/>
      <c r="D214" s="190"/>
      <c r="E214" s="190"/>
      <c r="F214" s="191"/>
      <c r="G214" s="191"/>
      <c r="H214" s="192"/>
      <c r="I214" s="192"/>
      <c r="J214" s="192"/>
      <c r="K214" s="191"/>
      <c r="L214" s="193"/>
      <c r="M214" s="191"/>
      <c r="N214" s="191"/>
      <c r="O214" s="194"/>
    </row>
    <row r="215" ht="15.75" customHeight="1">
      <c r="A215" s="192"/>
      <c r="B215" s="192"/>
      <c r="C215" s="190"/>
      <c r="D215" s="190"/>
      <c r="E215" s="190"/>
      <c r="F215" s="191"/>
      <c r="G215" s="191"/>
      <c r="H215" s="192"/>
      <c r="I215" s="192"/>
      <c r="J215" s="192"/>
      <c r="K215" s="191"/>
      <c r="L215" s="193"/>
      <c r="M215" s="191"/>
      <c r="N215" s="191"/>
      <c r="O215" s="194"/>
    </row>
    <row r="216" ht="15.75" customHeight="1">
      <c r="A216" s="192"/>
      <c r="B216" s="192"/>
      <c r="C216" s="190"/>
      <c r="D216" s="190"/>
      <c r="E216" s="190"/>
      <c r="F216" s="191"/>
      <c r="G216" s="191"/>
      <c r="H216" s="192"/>
      <c r="I216" s="192"/>
      <c r="J216" s="192"/>
      <c r="K216" s="191"/>
      <c r="L216" s="193"/>
      <c r="M216" s="191"/>
      <c r="N216" s="191"/>
      <c r="O216" s="194"/>
    </row>
    <row r="217" ht="15.75" customHeight="1">
      <c r="A217" s="192"/>
      <c r="B217" s="192"/>
      <c r="C217" s="190"/>
      <c r="D217" s="190"/>
      <c r="E217" s="190"/>
      <c r="F217" s="191"/>
      <c r="G217" s="191"/>
      <c r="H217" s="192"/>
      <c r="I217" s="192"/>
      <c r="J217" s="192"/>
      <c r="K217" s="191"/>
      <c r="L217" s="193"/>
      <c r="M217" s="191"/>
      <c r="N217" s="191"/>
      <c r="O217" s="194"/>
    </row>
    <row r="218" ht="15.75" customHeight="1">
      <c r="A218" s="192"/>
      <c r="B218" s="192"/>
      <c r="C218" s="190"/>
      <c r="D218" s="190"/>
      <c r="E218" s="190"/>
      <c r="F218" s="191"/>
      <c r="G218" s="191"/>
      <c r="H218" s="192"/>
      <c r="I218" s="192"/>
      <c r="J218" s="192"/>
      <c r="K218" s="191"/>
      <c r="L218" s="193"/>
      <c r="M218" s="191"/>
      <c r="N218" s="191"/>
      <c r="O218" s="194"/>
    </row>
    <row r="219" ht="15.75" customHeight="1">
      <c r="A219" s="192"/>
      <c r="B219" s="192"/>
      <c r="C219" s="190"/>
      <c r="D219" s="190"/>
      <c r="E219" s="190"/>
      <c r="F219" s="191"/>
      <c r="G219" s="191"/>
      <c r="H219" s="192"/>
      <c r="I219" s="192"/>
      <c r="J219" s="192"/>
      <c r="K219" s="191"/>
      <c r="L219" s="193"/>
      <c r="M219" s="191"/>
      <c r="N219" s="191"/>
      <c r="O219" s="194"/>
    </row>
    <row r="220" ht="15.75" customHeight="1">
      <c r="A220" s="192"/>
      <c r="B220" s="192"/>
      <c r="C220" s="190"/>
      <c r="D220" s="190"/>
      <c r="E220" s="190"/>
      <c r="F220" s="191"/>
      <c r="G220" s="191"/>
      <c r="H220" s="192"/>
      <c r="I220" s="192"/>
      <c r="J220" s="192"/>
      <c r="K220" s="191"/>
      <c r="L220" s="193"/>
      <c r="M220" s="191"/>
      <c r="N220" s="191"/>
      <c r="O220" s="194"/>
    </row>
    <row r="221" ht="15.75" customHeight="1">
      <c r="A221" s="192"/>
      <c r="B221" s="192"/>
      <c r="C221" s="190"/>
      <c r="D221" s="190"/>
      <c r="E221" s="190"/>
      <c r="F221" s="191"/>
      <c r="G221" s="191"/>
      <c r="H221" s="192"/>
      <c r="I221" s="192"/>
      <c r="J221" s="192"/>
      <c r="K221" s="191"/>
      <c r="L221" s="193"/>
      <c r="M221" s="191"/>
      <c r="N221" s="191"/>
      <c r="O221" s="194"/>
    </row>
    <row r="222" ht="15.75" customHeight="1">
      <c r="A222" s="192"/>
      <c r="B222" s="192"/>
      <c r="C222" s="190"/>
      <c r="D222" s="190"/>
      <c r="E222" s="190"/>
      <c r="F222" s="191"/>
      <c r="G222" s="191"/>
      <c r="H222" s="192"/>
      <c r="I222" s="192"/>
      <c r="J222" s="192"/>
      <c r="K222" s="191"/>
      <c r="L222" s="193"/>
      <c r="M222" s="191"/>
      <c r="N222" s="191"/>
      <c r="O222" s="194"/>
    </row>
    <row r="223" ht="15.75" customHeight="1">
      <c r="A223" s="192"/>
      <c r="B223" s="192"/>
      <c r="C223" s="190"/>
      <c r="D223" s="190"/>
      <c r="E223" s="190"/>
      <c r="F223" s="191"/>
      <c r="G223" s="191"/>
      <c r="H223" s="192"/>
      <c r="I223" s="192"/>
      <c r="J223" s="192"/>
      <c r="K223" s="191"/>
      <c r="L223" s="193"/>
      <c r="M223" s="191"/>
      <c r="N223" s="191"/>
      <c r="O223" s="194"/>
    </row>
    <row r="224" ht="15.75" customHeight="1">
      <c r="A224" s="192"/>
      <c r="B224" s="192"/>
      <c r="C224" s="190"/>
      <c r="D224" s="190"/>
      <c r="E224" s="190"/>
      <c r="F224" s="191"/>
      <c r="G224" s="191"/>
      <c r="H224" s="192"/>
      <c r="I224" s="192"/>
      <c r="J224" s="192"/>
      <c r="K224" s="191"/>
      <c r="L224" s="193"/>
      <c r="M224" s="191"/>
      <c r="N224" s="191"/>
      <c r="O224" s="194"/>
    </row>
    <row r="225" ht="15.75" customHeight="1">
      <c r="A225" s="192"/>
      <c r="B225" s="192"/>
      <c r="C225" s="190"/>
      <c r="D225" s="190"/>
      <c r="E225" s="190"/>
      <c r="F225" s="191"/>
      <c r="G225" s="191"/>
      <c r="H225" s="192"/>
      <c r="I225" s="192"/>
      <c r="J225" s="192"/>
      <c r="K225" s="191"/>
      <c r="L225" s="193"/>
      <c r="M225" s="191"/>
      <c r="N225" s="191"/>
      <c r="O225" s="194"/>
    </row>
    <row r="226" ht="15.75" customHeight="1">
      <c r="A226" s="192"/>
      <c r="B226" s="192"/>
      <c r="C226" s="190"/>
      <c r="D226" s="190"/>
      <c r="E226" s="190"/>
      <c r="F226" s="191"/>
      <c r="G226" s="191"/>
      <c r="H226" s="192"/>
      <c r="I226" s="192"/>
      <c r="J226" s="192"/>
      <c r="K226" s="191"/>
      <c r="L226" s="193"/>
      <c r="M226" s="191"/>
      <c r="N226" s="191"/>
      <c r="O226" s="194"/>
    </row>
    <row r="227" ht="15.75" customHeight="1">
      <c r="A227" s="192"/>
      <c r="B227" s="192"/>
      <c r="C227" s="190"/>
      <c r="D227" s="190"/>
      <c r="E227" s="190"/>
      <c r="F227" s="191"/>
      <c r="G227" s="191"/>
      <c r="H227" s="192"/>
      <c r="I227" s="192"/>
      <c r="J227" s="192"/>
      <c r="K227" s="191"/>
      <c r="L227" s="193"/>
      <c r="M227" s="191"/>
      <c r="N227" s="191"/>
      <c r="O227" s="194"/>
    </row>
    <row r="228" ht="15.75" customHeight="1">
      <c r="A228" s="192"/>
      <c r="B228" s="192"/>
      <c r="C228" s="190"/>
      <c r="D228" s="190"/>
      <c r="E228" s="190"/>
      <c r="F228" s="191"/>
      <c r="G228" s="191"/>
      <c r="H228" s="192"/>
      <c r="I228" s="192"/>
      <c r="J228" s="192"/>
      <c r="K228" s="191"/>
      <c r="L228" s="193"/>
      <c r="M228" s="191"/>
      <c r="N228" s="191"/>
      <c r="O228" s="194"/>
    </row>
    <row r="229" ht="15.75" customHeight="1">
      <c r="A229" s="192"/>
      <c r="B229" s="192"/>
      <c r="C229" s="190"/>
      <c r="D229" s="190"/>
      <c r="E229" s="190"/>
      <c r="F229" s="191"/>
      <c r="G229" s="191"/>
      <c r="H229" s="192"/>
      <c r="I229" s="192"/>
      <c r="J229" s="192"/>
      <c r="K229" s="191"/>
      <c r="L229" s="193"/>
      <c r="M229" s="191"/>
      <c r="N229" s="191"/>
      <c r="O229" s="194"/>
    </row>
    <row r="230" ht="15.75" customHeight="1">
      <c r="A230" s="192"/>
      <c r="B230" s="192"/>
      <c r="C230" s="190"/>
      <c r="D230" s="190"/>
      <c r="E230" s="190"/>
      <c r="F230" s="191"/>
      <c r="G230" s="191"/>
      <c r="H230" s="192"/>
      <c r="I230" s="192"/>
      <c r="J230" s="192"/>
      <c r="K230" s="191"/>
      <c r="L230" s="193"/>
      <c r="M230" s="191"/>
      <c r="N230" s="191"/>
      <c r="O230" s="194"/>
    </row>
    <row r="231" ht="15.75" customHeight="1">
      <c r="A231" s="192"/>
      <c r="B231" s="192"/>
      <c r="C231" s="190"/>
      <c r="D231" s="190"/>
      <c r="E231" s="190"/>
      <c r="F231" s="191"/>
      <c r="G231" s="191"/>
      <c r="H231" s="192"/>
      <c r="I231" s="192"/>
      <c r="J231" s="192"/>
      <c r="K231" s="191"/>
      <c r="L231" s="193"/>
      <c r="M231" s="191"/>
      <c r="N231" s="191"/>
      <c r="O231" s="194"/>
    </row>
    <row r="232" ht="15.75" customHeight="1">
      <c r="A232" s="192"/>
      <c r="B232" s="192"/>
      <c r="C232" s="190"/>
      <c r="D232" s="190"/>
      <c r="E232" s="190"/>
      <c r="F232" s="191"/>
      <c r="G232" s="191"/>
      <c r="H232" s="192"/>
      <c r="I232" s="192"/>
      <c r="J232" s="192"/>
      <c r="K232" s="191"/>
      <c r="L232" s="193"/>
      <c r="M232" s="191"/>
      <c r="N232" s="191"/>
      <c r="O232" s="194"/>
    </row>
    <row r="233" ht="15.75" customHeight="1">
      <c r="A233" s="192"/>
      <c r="B233" s="192"/>
      <c r="C233" s="190"/>
      <c r="D233" s="190"/>
      <c r="E233" s="190"/>
      <c r="F233" s="191"/>
      <c r="G233" s="191"/>
      <c r="H233" s="192"/>
      <c r="I233" s="192"/>
      <c r="J233" s="192"/>
      <c r="K233" s="191"/>
      <c r="L233" s="193"/>
      <c r="M233" s="191"/>
      <c r="N233" s="191"/>
      <c r="O233" s="194"/>
    </row>
    <row r="234" ht="15.75" customHeight="1">
      <c r="A234" s="192"/>
      <c r="B234" s="192"/>
      <c r="C234" s="190"/>
      <c r="D234" s="190"/>
      <c r="E234" s="190"/>
      <c r="F234" s="191"/>
      <c r="G234" s="191"/>
      <c r="H234" s="192"/>
      <c r="I234" s="192"/>
      <c r="J234" s="192"/>
      <c r="K234" s="191"/>
      <c r="L234" s="193"/>
      <c r="M234" s="191"/>
      <c r="N234" s="191"/>
      <c r="O234" s="194"/>
    </row>
    <row r="235" ht="15.75" customHeight="1">
      <c r="A235" s="192"/>
      <c r="B235" s="192"/>
      <c r="C235" s="190"/>
      <c r="D235" s="190"/>
      <c r="E235" s="190"/>
      <c r="F235" s="191"/>
      <c r="G235" s="191"/>
      <c r="H235" s="192"/>
      <c r="I235" s="192"/>
      <c r="J235" s="192"/>
      <c r="K235" s="191"/>
      <c r="L235" s="193"/>
      <c r="M235" s="191"/>
      <c r="N235" s="191"/>
      <c r="O235" s="194"/>
    </row>
    <row r="236" ht="15.75" customHeight="1">
      <c r="A236" s="192"/>
      <c r="B236" s="192"/>
      <c r="C236" s="190"/>
      <c r="D236" s="190"/>
      <c r="E236" s="190"/>
      <c r="F236" s="191"/>
      <c r="G236" s="191"/>
      <c r="H236" s="192"/>
      <c r="I236" s="192"/>
      <c r="J236" s="192"/>
      <c r="K236" s="191"/>
      <c r="L236" s="193"/>
      <c r="M236" s="191"/>
      <c r="N236" s="191"/>
      <c r="O236" s="194"/>
    </row>
    <row r="237" ht="15.75" customHeight="1">
      <c r="A237" s="192"/>
      <c r="B237" s="192"/>
      <c r="C237" s="190"/>
      <c r="D237" s="190"/>
      <c r="E237" s="190"/>
      <c r="F237" s="191"/>
      <c r="G237" s="191"/>
      <c r="H237" s="192"/>
      <c r="I237" s="192"/>
      <c r="J237" s="192"/>
      <c r="K237" s="191"/>
      <c r="L237" s="193"/>
      <c r="M237" s="191"/>
      <c r="N237" s="191"/>
      <c r="O237" s="194"/>
    </row>
    <row r="238" ht="15.75" customHeight="1">
      <c r="A238" s="192"/>
      <c r="B238" s="192"/>
      <c r="C238" s="190"/>
      <c r="D238" s="190"/>
      <c r="E238" s="190"/>
      <c r="F238" s="191"/>
      <c r="G238" s="191"/>
      <c r="H238" s="192"/>
      <c r="I238" s="192"/>
      <c r="J238" s="192"/>
      <c r="K238" s="191"/>
      <c r="L238" s="193"/>
      <c r="M238" s="191"/>
      <c r="N238" s="191"/>
      <c r="O238" s="194"/>
    </row>
    <row r="239" ht="15.75" customHeight="1">
      <c r="A239" s="192"/>
      <c r="B239" s="192"/>
      <c r="C239" s="190"/>
      <c r="D239" s="190"/>
      <c r="E239" s="190"/>
      <c r="F239" s="191"/>
      <c r="G239" s="191"/>
      <c r="H239" s="192"/>
      <c r="I239" s="192"/>
      <c r="J239" s="192"/>
      <c r="K239" s="191"/>
      <c r="L239" s="193"/>
      <c r="M239" s="191"/>
      <c r="N239" s="191"/>
      <c r="O239" s="194"/>
    </row>
    <row r="240" ht="15.75" customHeight="1">
      <c r="A240" s="192"/>
      <c r="B240" s="192"/>
      <c r="C240" s="190"/>
      <c r="D240" s="190"/>
      <c r="E240" s="190"/>
      <c r="F240" s="191"/>
      <c r="G240" s="191"/>
      <c r="H240" s="192"/>
      <c r="I240" s="192"/>
      <c r="J240" s="192"/>
      <c r="K240" s="191"/>
      <c r="L240" s="193"/>
      <c r="M240" s="191"/>
      <c r="N240" s="191"/>
      <c r="O240" s="194"/>
    </row>
    <row r="241" ht="15.75" customHeight="1">
      <c r="A241" s="192"/>
      <c r="B241" s="192"/>
      <c r="C241" s="190"/>
      <c r="D241" s="190"/>
      <c r="E241" s="190"/>
      <c r="F241" s="191"/>
      <c r="G241" s="191"/>
      <c r="H241" s="192"/>
      <c r="I241" s="192"/>
      <c r="J241" s="192"/>
      <c r="K241" s="191"/>
      <c r="L241" s="193"/>
      <c r="M241" s="191"/>
      <c r="N241" s="191"/>
      <c r="O241" s="194"/>
    </row>
    <row r="242" ht="15.75" customHeight="1">
      <c r="A242" s="192"/>
      <c r="B242" s="192"/>
      <c r="C242" s="190"/>
      <c r="D242" s="190"/>
      <c r="E242" s="190"/>
      <c r="F242" s="191"/>
      <c r="G242" s="191"/>
      <c r="H242" s="192"/>
      <c r="I242" s="192"/>
      <c r="J242" s="192"/>
      <c r="K242" s="191"/>
      <c r="L242" s="193"/>
      <c r="M242" s="191"/>
      <c r="N242" s="191"/>
      <c r="O242" s="194"/>
    </row>
    <row r="243" ht="15.75" customHeight="1">
      <c r="A243" s="192"/>
      <c r="B243" s="192"/>
      <c r="C243" s="190"/>
      <c r="D243" s="190"/>
      <c r="E243" s="190"/>
      <c r="F243" s="191"/>
      <c r="G243" s="191"/>
      <c r="H243" s="192"/>
      <c r="I243" s="192"/>
      <c r="J243" s="192"/>
      <c r="K243" s="191"/>
      <c r="L243" s="193"/>
      <c r="M243" s="191"/>
      <c r="N243" s="191"/>
      <c r="O243" s="194"/>
    </row>
    <row r="244" ht="15.75" customHeight="1">
      <c r="A244" s="192"/>
      <c r="B244" s="192"/>
      <c r="C244" s="190"/>
      <c r="D244" s="190"/>
      <c r="E244" s="190"/>
      <c r="F244" s="191"/>
      <c r="G244" s="191"/>
      <c r="H244" s="192"/>
      <c r="I244" s="192"/>
      <c r="J244" s="192"/>
      <c r="K244" s="191"/>
      <c r="L244" s="193"/>
      <c r="M244" s="191"/>
      <c r="N244" s="191"/>
      <c r="O244" s="194"/>
    </row>
    <row r="245" ht="15.75" customHeight="1">
      <c r="A245" s="192"/>
      <c r="B245" s="192"/>
      <c r="C245" s="190"/>
      <c r="D245" s="190"/>
      <c r="E245" s="190"/>
      <c r="F245" s="191"/>
      <c r="G245" s="191"/>
      <c r="H245" s="192"/>
      <c r="I245" s="192"/>
      <c r="J245" s="192"/>
      <c r="K245" s="191"/>
      <c r="L245" s="193"/>
      <c r="M245" s="191"/>
      <c r="N245" s="191"/>
      <c r="O245" s="194"/>
    </row>
    <row r="246" ht="15.75" customHeight="1">
      <c r="A246" s="192"/>
      <c r="B246" s="192"/>
      <c r="C246" s="190"/>
      <c r="D246" s="190"/>
      <c r="E246" s="190"/>
      <c r="F246" s="191"/>
      <c r="G246" s="191"/>
      <c r="H246" s="192"/>
      <c r="I246" s="192"/>
      <c r="J246" s="192"/>
      <c r="K246" s="191"/>
      <c r="L246" s="193"/>
      <c r="M246" s="191"/>
      <c r="N246" s="191"/>
      <c r="O246" s="194"/>
    </row>
    <row r="247" ht="15.75" customHeight="1">
      <c r="A247" s="192"/>
      <c r="B247" s="192"/>
      <c r="C247" s="190"/>
      <c r="D247" s="190"/>
      <c r="E247" s="190"/>
      <c r="F247" s="191"/>
      <c r="G247" s="191"/>
      <c r="H247" s="192"/>
      <c r="I247" s="192"/>
      <c r="J247" s="192"/>
      <c r="K247" s="191"/>
      <c r="L247" s="193"/>
      <c r="M247" s="191"/>
      <c r="N247" s="191"/>
      <c r="O247" s="194"/>
    </row>
    <row r="248" ht="15.75" customHeight="1">
      <c r="A248" s="192"/>
      <c r="B248" s="192"/>
      <c r="C248" s="190"/>
      <c r="D248" s="190"/>
      <c r="E248" s="190"/>
      <c r="F248" s="191"/>
      <c r="G248" s="191"/>
      <c r="H248" s="192"/>
      <c r="I248" s="192"/>
      <c r="J248" s="192"/>
      <c r="K248" s="191"/>
      <c r="L248" s="193"/>
      <c r="M248" s="191"/>
      <c r="N248" s="191"/>
      <c r="O248" s="194"/>
    </row>
    <row r="249" ht="15.75" customHeight="1">
      <c r="A249" s="192"/>
      <c r="B249" s="192"/>
      <c r="C249" s="190"/>
      <c r="D249" s="190"/>
      <c r="E249" s="190"/>
      <c r="F249" s="191"/>
      <c r="G249" s="191"/>
      <c r="H249" s="192"/>
      <c r="I249" s="192"/>
      <c r="J249" s="192"/>
      <c r="K249" s="191"/>
      <c r="L249" s="193"/>
      <c r="M249" s="191"/>
      <c r="N249" s="191"/>
      <c r="O249" s="194"/>
    </row>
    <row r="250" ht="15.75" customHeight="1">
      <c r="A250" s="192"/>
      <c r="B250" s="192"/>
      <c r="C250" s="190"/>
      <c r="D250" s="190"/>
      <c r="E250" s="190"/>
      <c r="F250" s="191"/>
      <c r="G250" s="191"/>
      <c r="H250" s="192"/>
      <c r="I250" s="192"/>
      <c r="J250" s="192"/>
      <c r="K250" s="191"/>
      <c r="L250" s="193"/>
      <c r="M250" s="191"/>
      <c r="N250" s="191"/>
      <c r="O250" s="194"/>
    </row>
    <row r="251" ht="15.75" customHeight="1">
      <c r="A251" s="192"/>
      <c r="B251" s="192"/>
      <c r="C251" s="190"/>
      <c r="D251" s="190"/>
      <c r="E251" s="190"/>
      <c r="F251" s="191"/>
      <c r="G251" s="191"/>
      <c r="H251" s="192"/>
      <c r="I251" s="192"/>
      <c r="J251" s="192"/>
      <c r="K251" s="191"/>
      <c r="L251" s="193"/>
      <c r="M251" s="191"/>
      <c r="N251" s="191"/>
      <c r="O251" s="194"/>
    </row>
    <row r="252" ht="15.75" customHeight="1">
      <c r="A252" s="192"/>
      <c r="B252" s="192"/>
      <c r="C252" s="190"/>
      <c r="D252" s="190"/>
      <c r="E252" s="190"/>
      <c r="F252" s="191"/>
      <c r="G252" s="191"/>
      <c r="H252" s="192"/>
      <c r="I252" s="192"/>
      <c r="J252" s="192"/>
      <c r="K252" s="191"/>
      <c r="L252" s="193"/>
      <c r="M252" s="191"/>
      <c r="N252" s="191"/>
      <c r="O252" s="194"/>
    </row>
    <row r="253" ht="15.75" customHeight="1">
      <c r="A253" s="192"/>
      <c r="B253" s="192"/>
      <c r="C253" s="190"/>
      <c r="D253" s="190"/>
      <c r="E253" s="190"/>
      <c r="F253" s="191"/>
      <c r="G253" s="191"/>
      <c r="H253" s="192"/>
      <c r="I253" s="192"/>
      <c r="J253" s="192"/>
      <c r="K253" s="191"/>
      <c r="L253" s="193"/>
      <c r="M253" s="191"/>
      <c r="N253" s="191"/>
      <c r="O253" s="194"/>
    </row>
    <row r="254" ht="15.75" customHeight="1">
      <c r="A254" s="192"/>
      <c r="B254" s="192"/>
      <c r="C254" s="190"/>
      <c r="D254" s="190"/>
      <c r="E254" s="190"/>
      <c r="F254" s="191"/>
      <c r="G254" s="191"/>
      <c r="H254" s="192"/>
      <c r="I254" s="192"/>
      <c r="J254" s="192"/>
      <c r="K254" s="191"/>
      <c r="L254" s="193"/>
      <c r="M254" s="191"/>
      <c r="N254" s="191"/>
      <c r="O254" s="194"/>
    </row>
    <row r="255" ht="15.75" customHeight="1">
      <c r="A255" s="192"/>
      <c r="B255" s="192"/>
      <c r="C255" s="190"/>
      <c r="D255" s="190"/>
      <c r="E255" s="190"/>
      <c r="F255" s="191"/>
      <c r="G255" s="191"/>
      <c r="H255" s="192"/>
      <c r="I255" s="192"/>
      <c r="J255" s="192"/>
      <c r="K255" s="191"/>
      <c r="L255" s="193"/>
      <c r="M255" s="191"/>
      <c r="N255" s="191"/>
      <c r="O255" s="194"/>
    </row>
    <row r="256" ht="15.75" customHeight="1">
      <c r="A256" s="192"/>
      <c r="B256" s="192"/>
      <c r="C256" s="190"/>
      <c r="D256" s="190"/>
      <c r="E256" s="190"/>
      <c r="F256" s="191"/>
      <c r="G256" s="191"/>
      <c r="H256" s="192"/>
      <c r="I256" s="192"/>
      <c r="J256" s="192"/>
      <c r="K256" s="191"/>
      <c r="L256" s="193"/>
      <c r="M256" s="191"/>
      <c r="N256" s="191"/>
      <c r="O256" s="194"/>
    </row>
    <row r="257" ht="15.75" customHeight="1">
      <c r="A257" s="192"/>
      <c r="B257" s="192"/>
      <c r="C257" s="190"/>
      <c r="D257" s="190"/>
      <c r="E257" s="190"/>
      <c r="F257" s="191"/>
      <c r="G257" s="191"/>
      <c r="H257" s="192"/>
      <c r="I257" s="192"/>
      <c r="J257" s="192"/>
      <c r="K257" s="191"/>
      <c r="L257" s="193"/>
      <c r="M257" s="191"/>
      <c r="N257" s="191"/>
      <c r="O257" s="194"/>
    </row>
    <row r="258" ht="15.75" customHeight="1">
      <c r="A258" s="192"/>
      <c r="B258" s="192"/>
      <c r="C258" s="190"/>
      <c r="D258" s="190"/>
      <c r="E258" s="190"/>
      <c r="F258" s="191"/>
      <c r="G258" s="191"/>
      <c r="H258" s="192"/>
      <c r="I258" s="192"/>
      <c r="J258" s="192"/>
      <c r="K258" s="191"/>
      <c r="L258" s="193"/>
      <c r="M258" s="191"/>
      <c r="N258" s="191"/>
      <c r="O258" s="194"/>
    </row>
    <row r="259" ht="15.75" customHeight="1">
      <c r="A259" s="192"/>
      <c r="B259" s="192"/>
      <c r="C259" s="190"/>
      <c r="D259" s="190"/>
      <c r="E259" s="190"/>
      <c r="F259" s="191"/>
      <c r="G259" s="191"/>
      <c r="H259" s="192"/>
      <c r="I259" s="192"/>
      <c r="J259" s="192"/>
      <c r="K259" s="191"/>
      <c r="L259" s="193"/>
      <c r="M259" s="191"/>
      <c r="N259" s="191"/>
      <c r="O259" s="194"/>
    </row>
    <row r="260" ht="15.75" customHeight="1">
      <c r="A260" s="192"/>
      <c r="B260" s="192"/>
      <c r="C260" s="190"/>
      <c r="D260" s="190"/>
      <c r="E260" s="190"/>
      <c r="F260" s="191"/>
      <c r="G260" s="191"/>
      <c r="H260" s="192"/>
      <c r="I260" s="192"/>
      <c r="J260" s="192"/>
      <c r="K260" s="191"/>
      <c r="L260" s="193"/>
      <c r="M260" s="191"/>
      <c r="N260" s="191"/>
      <c r="O260" s="194"/>
    </row>
    <row r="261" ht="15.75" customHeight="1">
      <c r="A261" s="192"/>
      <c r="B261" s="192"/>
      <c r="C261" s="190"/>
      <c r="D261" s="190"/>
      <c r="E261" s="190"/>
      <c r="F261" s="191"/>
      <c r="G261" s="191"/>
      <c r="H261" s="192"/>
      <c r="I261" s="192"/>
      <c r="J261" s="192"/>
      <c r="K261" s="191"/>
      <c r="L261" s="193"/>
      <c r="M261" s="191"/>
      <c r="N261" s="191"/>
      <c r="O261" s="194"/>
    </row>
    <row r="262" ht="15.75" customHeight="1">
      <c r="A262" s="192"/>
      <c r="B262" s="192"/>
      <c r="C262" s="190"/>
      <c r="D262" s="190"/>
      <c r="E262" s="190"/>
      <c r="F262" s="191"/>
      <c r="G262" s="191"/>
      <c r="H262" s="192"/>
      <c r="I262" s="192"/>
      <c r="J262" s="192"/>
      <c r="K262" s="191"/>
      <c r="L262" s="193"/>
      <c r="M262" s="191"/>
      <c r="N262" s="191"/>
      <c r="O262" s="194"/>
    </row>
    <row r="263" ht="15.75" customHeight="1">
      <c r="A263" s="192"/>
      <c r="B263" s="192"/>
      <c r="C263" s="190"/>
      <c r="D263" s="190"/>
      <c r="E263" s="190"/>
      <c r="F263" s="191"/>
      <c r="G263" s="191"/>
      <c r="H263" s="192"/>
      <c r="I263" s="192"/>
      <c r="J263" s="192"/>
      <c r="K263" s="191"/>
      <c r="L263" s="193"/>
      <c r="M263" s="191"/>
      <c r="N263" s="191"/>
      <c r="O263" s="194"/>
    </row>
    <row r="264" ht="15.75" customHeight="1">
      <c r="A264" s="192"/>
      <c r="B264" s="192"/>
      <c r="C264" s="190"/>
      <c r="D264" s="190"/>
      <c r="E264" s="190"/>
      <c r="F264" s="191"/>
      <c r="G264" s="191"/>
      <c r="H264" s="192"/>
      <c r="I264" s="192"/>
      <c r="J264" s="192"/>
      <c r="K264" s="191"/>
      <c r="L264" s="193"/>
      <c r="M264" s="191"/>
      <c r="N264" s="191"/>
      <c r="O264" s="194"/>
    </row>
    <row r="265" ht="15.75" customHeight="1">
      <c r="A265" s="192"/>
      <c r="B265" s="192"/>
      <c r="C265" s="190"/>
      <c r="D265" s="190"/>
      <c r="E265" s="190"/>
      <c r="F265" s="191"/>
      <c r="G265" s="191"/>
      <c r="H265" s="192"/>
      <c r="I265" s="192"/>
      <c r="J265" s="192"/>
      <c r="K265" s="191"/>
      <c r="L265" s="193"/>
      <c r="M265" s="191"/>
      <c r="N265" s="191"/>
      <c r="O265" s="194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6:G6"/>
    <mergeCell ref="C9:G9"/>
    <mergeCell ref="H9:L9"/>
    <mergeCell ref="M9:O9"/>
    <mergeCell ref="C2:E2"/>
    <mergeCell ref="J2:L2"/>
    <mergeCell ref="M2:O2"/>
    <mergeCell ref="C3:E3"/>
    <mergeCell ref="C4:E4"/>
    <mergeCell ref="H6:J6"/>
    <mergeCell ref="K6:M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2023-08-04T00:22:15Z</dcterms:created>
  <dc:creator>Angela Toon</dc:creator>
</cp:coreProperties>
</file>