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ris\Desktop\March Madness\2018\Input\"/>
    </mc:Choice>
  </mc:AlternateContent>
  <bookViews>
    <workbookView xWindow="0" yWindow="0" windowWidth="1960" windowHeight="220" activeTab="1"/>
  </bookViews>
  <sheets>
    <sheet name="fivethirtyeight_ncaa_forecasts" sheetId="1" r:id="rId1"/>
    <sheet name="fivethirtyeight vs mg_model" sheetId="2" r:id="rId2"/>
  </sheets>
  <definedNames>
    <definedName name="_xlnm._FilterDatabase" localSheetId="1" hidden="1">'fivethirtyeight vs mg_model'!$A$1:$O$66</definedName>
  </definedNames>
  <calcPr calcId="152511"/>
</workbook>
</file>

<file path=xl/calcChain.xml><?xml version="1.0" encoding="utf-8"?>
<calcChain xmlns="http://schemas.openxmlformats.org/spreadsheetml/2006/main">
  <c r="I64" i="2" l="1"/>
  <c r="J64" i="2"/>
  <c r="L64" i="2"/>
  <c r="C64" i="2"/>
  <c r="E64" i="2" s="1"/>
  <c r="G64" i="2" s="1"/>
  <c r="D64" i="2"/>
  <c r="J63" i="2"/>
  <c r="L63" i="2"/>
  <c r="J62" i="2"/>
  <c r="L62" i="2"/>
  <c r="C63" i="2"/>
  <c r="D63" i="2"/>
  <c r="C62" i="2"/>
  <c r="D62" i="2"/>
  <c r="J58" i="2"/>
  <c r="L58" i="2"/>
  <c r="J59" i="2"/>
  <c r="L59" i="2"/>
  <c r="J60" i="2"/>
  <c r="L60" i="2"/>
  <c r="J61" i="2"/>
  <c r="L61" i="2"/>
  <c r="C59" i="2"/>
  <c r="D59" i="2"/>
  <c r="C60" i="2"/>
  <c r="D60" i="2"/>
  <c r="C61" i="2"/>
  <c r="D61" i="2"/>
  <c r="C58" i="2"/>
  <c r="D58" i="2"/>
  <c r="J57" i="2"/>
  <c r="J56" i="2"/>
  <c r="J53" i="2"/>
  <c r="J52" i="2"/>
  <c r="L51" i="2"/>
  <c r="L52" i="2"/>
  <c r="L53" i="2"/>
  <c r="L54" i="2"/>
  <c r="L55" i="2"/>
  <c r="L56" i="2"/>
  <c r="L57" i="2"/>
  <c r="J54" i="2"/>
  <c r="J50" i="2"/>
  <c r="L50" i="2"/>
  <c r="J51" i="2"/>
  <c r="J55" i="2"/>
  <c r="F73" i="2"/>
  <c r="F74" i="2"/>
  <c r="F75" i="2"/>
  <c r="F76" i="2"/>
  <c r="F77" i="2"/>
  <c r="F78" i="2"/>
  <c r="F80" i="2" s="1"/>
  <c r="F79" i="2"/>
  <c r="F72" i="2"/>
  <c r="C51" i="2"/>
  <c r="D51" i="2"/>
  <c r="C52" i="2"/>
  <c r="D52" i="2"/>
  <c r="C53" i="2"/>
  <c r="D53" i="2"/>
  <c r="C54" i="2"/>
  <c r="D54" i="2"/>
  <c r="C55" i="2"/>
  <c r="D55" i="2"/>
  <c r="C56" i="2"/>
  <c r="D56" i="2"/>
  <c r="C57" i="2"/>
  <c r="D57" i="2"/>
  <c r="C50" i="2"/>
  <c r="D50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C49" i="2"/>
  <c r="D49" i="2"/>
  <c r="C48" i="2"/>
  <c r="D48" i="2"/>
  <c r="C47" i="2"/>
  <c r="D47" i="2"/>
  <c r="C46" i="2"/>
  <c r="D46" i="2"/>
  <c r="C45" i="2"/>
  <c r="D45" i="2"/>
  <c r="C44" i="2"/>
  <c r="D44" i="2"/>
  <c r="C43" i="2"/>
  <c r="D43" i="2"/>
  <c r="C42" i="2"/>
  <c r="D42" i="2"/>
  <c r="C41" i="2"/>
  <c r="D41" i="2"/>
  <c r="C40" i="2"/>
  <c r="D40" i="2"/>
  <c r="C39" i="2"/>
  <c r="D39" i="2"/>
  <c r="C37" i="2"/>
  <c r="D37" i="2"/>
  <c r="C36" i="2"/>
  <c r="D36" i="2"/>
  <c r="C35" i="2"/>
  <c r="D35" i="2"/>
  <c r="C34" i="2"/>
  <c r="D34" i="2"/>
  <c r="C38" i="2"/>
  <c r="D38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2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D2" i="2"/>
  <c r="C2" i="2"/>
  <c r="Q2" i="1"/>
  <c r="E62" i="2" l="1"/>
  <c r="G62" i="2" s="1"/>
  <c r="E61" i="2"/>
  <c r="K61" i="2" s="1"/>
  <c r="E59" i="2"/>
  <c r="G59" i="2" s="1"/>
  <c r="E63" i="2"/>
  <c r="K63" i="2" s="1"/>
  <c r="L65" i="2"/>
  <c r="K64" i="2"/>
  <c r="J65" i="2"/>
  <c r="I63" i="2"/>
  <c r="K62" i="2"/>
  <c r="I62" i="2"/>
  <c r="I61" i="2"/>
  <c r="I59" i="2"/>
  <c r="E57" i="2"/>
  <c r="K57" i="2" s="1"/>
  <c r="E58" i="2"/>
  <c r="E60" i="2"/>
  <c r="I60" i="2" s="1"/>
  <c r="G61" i="2"/>
  <c r="E51" i="2"/>
  <c r="G51" i="2" s="1"/>
  <c r="E50" i="2"/>
  <c r="K50" i="2" s="1"/>
  <c r="E56" i="2"/>
  <c r="K56" i="2" s="1"/>
  <c r="E52" i="2"/>
  <c r="G52" i="2" s="1"/>
  <c r="E55" i="2"/>
  <c r="E53" i="2"/>
  <c r="E54" i="2"/>
  <c r="E49" i="2"/>
  <c r="E42" i="2"/>
  <c r="I42" i="2" s="1"/>
  <c r="E44" i="2"/>
  <c r="E46" i="2"/>
  <c r="E48" i="2"/>
  <c r="I48" i="2" s="1"/>
  <c r="E47" i="2"/>
  <c r="I47" i="2" s="1"/>
  <c r="E43" i="2"/>
  <c r="E45" i="2"/>
  <c r="I45" i="2" s="1"/>
  <c r="E37" i="2"/>
  <c r="I37" i="2" s="1"/>
  <c r="E40" i="2"/>
  <c r="E39" i="2"/>
  <c r="I39" i="2" s="1"/>
  <c r="E41" i="2"/>
  <c r="I41" i="2" s="1"/>
  <c r="E35" i="2"/>
  <c r="E34" i="2"/>
  <c r="I34" i="2" s="1"/>
  <c r="E36" i="2"/>
  <c r="E38" i="2"/>
  <c r="E26" i="2"/>
  <c r="I26" i="2" s="1"/>
  <c r="E22" i="2"/>
  <c r="I22" i="2" s="1"/>
  <c r="E8" i="2"/>
  <c r="I8" i="2" s="1"/>
  <c r="E6" i="2"/>
  <c r="I6" i="2" s="1"/>
  <c r="E4" i="2"/>
  <c r="I4" i="2" s="1"/>
  <c r="E32" i="2"/>
  <c r="E30" i="2"/>
  <c r="E28" i="2"/>
  <c r="E24" i="2"/>
  <c r="E20" i="2"/>
  <c r="E18" i="2"/>
  <c r="E16" i="2"/>
  <c r="E14" i="2"/>
  <c r="E10" i="2"/>
  <c r="E29" i="2"/>
  <c r="E27" i="2"/>
  <c r="E23" i="2"/>
  <c r="E17" i="2"/>
  <c r="E13" i="2"/>
  <c r="E9" i="2"/>
  <c r="E5" i="2"/>
  <c r="E2" i="2"/>
  <c r="G2" i="2" s="1"/>
  <c r="M2" i="2" s="1"/>
  <c r="E12" i="2"/>
  <c r="E33" i="2"/>
  <c r="E31" i="2"/>
  <c r="E25" i="2"/>
  <c r="E21" i="2"/>
  <c r="E19" i="2"/>
  <c r="E15" i="2"/>
  <c r="E11" i="2"/>
  <c r="E7" i="2"/>
  <c r="E3" i="2"/>
  <c r="K59" i="2" l="1"/>
  <c r="G50" i="2"/>
  <c r="G63" i="2"/>
  <c r="I51" i="2"/>
  <c r="G56" i="2"/>
  <c r="I50" i="2"/>
  <c r="I56" i="2"/>
  <c r="K51" i="2"/>
  <c r="K60" i="2"/>
  <c r="G60" i="2"/>
  <c r="G57" i="2"/>
  <c r="I57" i="2"/>
  <c r="I58" i="2"/>
  <c r="G58" i="2"/>
  <c r="K58" i="2"/>
  <c r="I53" i="2"/>
  <c r="K52" i="2"/>
  <c r="I52" i="2"/>
  <c r="K54" i="2"/>
  <c r="I54" i="2"/>
  <c r="G54" i="2"/>
  <c r="K53" i="2"/>
  <c r="G53" i="2"/>
  <c r="G55" i="2"/>
  <c r="K55" i="2"/>
  <c r="I55" i="2"/>
  <c r="G40" i="2"/>
  <c r="K40" i="2"/>
  <c r="I40" i="2"/>
  <c r="G46" i="2"/>
  <c r="K46" i="2"/>
  <c r="I46" i="2"/>
  <c r="G35" i="2"/>
  <c r="K35" i="2"/>
  <c r="I35" i="2"/>
  <c r="G37" i="2"/>
  <c r="K37" i="2"/>
  <c r="G44" i="2"/>
  <c r="K44" i="2"/>
  <c r="I44" i="2"/>
  <c r="G34" i="2"/>
  <c r="K34" i="2"/>
  <c r="G47" i="2"/>
  <c r="K47" i="2"/>
  <c r="G38" i="2"/>
  <c r="K38" i="2"/>
  <c r="I38" i="2"/>
  <c r="G41" i="2"/>
  <c r="K41" i="2"/>
  <c r="G45" i="2"/>
  <c r="K45" i="2"/>
  <c r="G42" i="2"/>
  <c r="K42" i="2"/>
  <c r="G36" i="2"/>
  <c r="K36" i="2"/>
  <c r="I36" i="2"/>
  <c r="G39" i="2"/>
  <c r="K39" i="2"/>
  <c r="G43" i="2"/>
  <c r="K43" i="2"/>
  <c r="I43" i="2"/>
  <c r="G48" i="2"/>
  <c r="K48" i="2"/>
  <c r="K49" i="2"/>
  <c r="I49" i="2"/>
  <c r="G49" i="2"/>
  <c r="G22" i="2"/>
  <c r="M22" i="2" s="1"/>
  <c r="K22" i="2"/>
  <c r="G4" i="2"/>
  <c r="M4" i="2" s="1"/>
  <c r="K4" i="2"/>
  <c r="K26" i="2"/>
  <c r="G6" i="2"/>
  <c r="M6" i="2" s="1"/>
  <c r="K6" i="2"/>
  <c r="G26" i="2"/>
  <c r="M26" i="2" s="1"/>
  <c r="G8" i="2"/>
  <c r="M8" i="2" s="1"/>
  <c r="K8" i="2"/>
  <c r="I5" i="2"/>
  <c r="K5" i="2"/>
  <c r="G5" i="2"/>
  <c r="M5" i="2" s="1"/>
  <c r="K11" i="2"/>
  <c r="G11" i="2"/>
  <c r="M11" i="2" s="1"/>
  <c r="I11" i="2"/>
  <c r="K25" i="2"/>
  <c r="G25" i="2"/>
  <c r="M25" i="2" s="1"/>
  <c r="I25" i="2"/>
  <c r="K2" i="2"/>
  <c r="I2" i="2"/>
  <c r="I17" i="2"/>
  <c r="K17" i="2"/>
  <c r="G17" i="2"/>
  <c r="M17" i="2" s="1"/>
  <c r="I10" i="2"/>
  <c r="G10" i="2"/>
  <c r="M10" i="2" s="1"/>
  <c r="K10" i="2"/>
  <c r="I20" i="2"/>
  <c r="G20" i="2"/>
  <c r="M20" i="2" s="1"/>
  <c r="K20" i="2"/>
  <c r="I32" i="2"/>
  <c r="G32" i="2"/>
  <c r="M32" i="2" s="1"/>
  <c r="K32" i="2"/>
  <c r="I23" i="2"/>
  <c r="K23" i="2"/>
  <c r="G23" i="2"/>
  <c r="M23" i="2" s="1"/>
  <c r="G14" i="2"/>
  <c r="M14" i="2" s="1"/>
  <c r="I14" i="2"/>
  <c r="K14" i="2"/>
  <c r="I24" i="2"/>
  <c r="G24" i="2"/>
  <c r="M24" i="2" s="1"/>
  <c r="K24" i="2"/>
  <c r="I15" i="2"/>
  <c r="K15" i="2"/>
  <c r="G15" i="2"/>
  <c r="M15" i="2" s="1"/>
  <c r="K3" i="2"/>
  <c r="I3" i="2"/>
  <c r="G3" i="2"/>
  <c r="M3" i="2" s="1"/>
  <c r="K19" i="2"/>
  <c r="I19" i="2"/>
  <c r="G19" i="2"/>
  <c r="M19" i="2" s="1"/>
  <c r="I33" i="2"/>
  <c r="K33" i="2"/>
  <c r="G33" i="2"/>
  <c r="M33" i="2" s="1"/>
  <c r="K9" i="2"/>
  <c r="G9" i="2"/>
  <c r="M9" i="2" s="1"/>
  <c r="I9" i="2"/>
  <c r="I27" i="2"/>
  <c r="K27" i="2"/>
  <c r="G27" i="2"/>
  <c r="M27" i="2" s="1"/>
  <c r="G16" i="2"/>
  <c r="M16" i="2" s="1"/>
  <c r="K16" i="2"/>
  <c r="I16" i="2"/>
  <c r="G28" i="2"/>
  <c r="M28" i="2" s="1"/>
  <c r="I28" i="2"/>
  <c r="K28" i="2"/>
  <c r="I31" i="2"/>
  <c r="K31" i="2"/>
  <c r="G31" i="2"/>
  <c r="M31" i="2" s="1"/>
  <c r="I7" i="2"/>
  <c r="K7" i="2"/>
  <c r="G7" i="2"/>
  <c r="M7" i="2" s="1"/>
  <c r="I21" i="2"/>
  <c r="K21" i="2"/>
  <c r="G21" i="2"/>
  <c r="M21" i="2" s="1"/>
  <c r="I12" i="2"/>
  <c r="G12" i="2"/>
  <c r="M12" i="2" s="1"/>
  <c r="K12" i="2"/>
  <c r="I13" i="2"/>
  <c r="K13" i="2"/>
  <c r="G13" i="2"/>
  <c r="M13" i="2" s="1"/>
  <c r="I29" i="2"/>
  <c r="K29" i="2"/>
  <c r="G29" i="2"/>
  <c r="M29" i="2" s="1"/>
  <c r="G18" i="2"/>
  <c r="M18" i="2" s="1"/>
  <c r="I18" i="2"/>
  <c r="K18" i="2"/>
  <c r="G30" i="2"/>
  <c r="M30" i="2" s="1"/>
  <c r="I30" i="2"/>
  <c r="K30" i="2"/>
  <c r="I65" i="2" l="1"/>
  <c r="J66" i="2" s="1"/>
  <c r="K65" i="2"/>
  <c r="M34" i="2"/>
  <c r="N34" i="2" l="1"/>
  <c r="O34" i="2" s="1"/>
  <c r="O35" i="2" s="1"/>
  <c r="M35" i="2"/>
</calcChain>
</file>

<file path=xl/sharedStrings.xml><?xml version="1.0" encoding="utf-8"?>
<sst xmlns="http://schemas.openxmlformats.org/spreadsheetml/2006/main" count="362" uniqueCount="99">
  <si>
    <t>gender</t>
  </si>
  <si>
    <t>forecast_date</t>
  </si>
  <si>
    <t>playin_flag</t>
  </si>
  <si>
    <t>rd1_win</t>
  </si>
  <si>
    <t>rd2_win</t>
  </si>
  <si>
    <t>rd3_win</t>
  </si>
  <si>
    <t>rd4_win</t>
  </si>
  <si>
    <t>rd5_win</t>
  </si>
  <si>
    <t>rd6_win</t>
  </si>
  <si>
    <t>rd7_win</t>
  </si>
  <si>
    <t>team_alive</t>
  </si>
  <si>
    <t>team_id</t>
  </si>
  <si>
    <t>team_name</t>
  </si>
  <si>
    <t>team_rating</t>
  </si>
  <si>
    <t>team_region</t>
  </si>
  <si>
    <t>team_seed</t>
  </si>
  <si>
    <t>mens</t>
  </si>
  <si>
    <t>Virginia</t>
  </si>
  <si>
    <t>South</t>
  </si>
  <si>
    <t>Villanova</t>
  </si>
  <si>
    <t>East</t>
  </si>
  <si>
    <t>Duke</t>
  </si>
  <si>
    <t>Midwest</t>
  </si>
  <si>
    <t>Kansas</t>
  </si>
  <si>
    <t>Michigan State</t>
  </si>
  <si>
    <t>Cincinnati</t>
  </si>
  <si>
    <t>Purdue</t>
  </si>
  <si>
    <t>North Carolina</t>
  </si>
  <si>
    <t>West</t>
  </si>
  <si>
    <t>Gonzaga</t>
  </si>
  <si>
    <t>Xavier</t>
  </si>
  <si>
    <t>Michigan</t>
  </si>
  <si>
    <t>West Virginia</t>
  </si>
  <si>
    <t>Tennessee</t>
  </si>
  <si>
    <t>Kentucky</t>
  </si>
  <si>
    <t>Wichita State</t>
  </si>
  <si>
    <t>Arizona</t>
  </si>
  <si>
    <t>Texas Tech</t>
  </si>
  <si>
    <t>Houston</t>
  </si>
  <si>
    <t>Florida</t>
  </si>
  <si>
    <t>Ohio State</t>
  </si>
  <si>
    <t>Texas Christian</t>
  </si>
  <si>
    <t>Auburn</t>
  </si>
  <si>
    <t>Seton Hall</t>
  </si>
  <si>
    <t>Butler</t>
  </si>
  <si>
    <t>Clemson</t>
  </si>
  <si>
    <t>Texas A&amp;M</t>
  </si>
  <si>
    <t>Miami (FL)</t>
  </si>
  <si>
    <t>Florida State</t>
  </si>
  <si>
    <t>Texas</t>
  </si>
  <si>
    <t>Virginia Tech</t>
  </si>
  <si>
    <t>Creighton</t>
  </si>
  <si>
    <t>Arkansas</t>
  </si>
  <si>
    <t>San Diego State</t>
  </si>
  <si>
    <t>Rhode Island</t>
  </si>
  <si>
    <t>Oklahoma</t>
  </si>
  <si>
    <t>UCLA</t>
  </si>
  <si>
    <t>11b</t>
  </si>
  <si>
    <t>Alabama</t>
  </si>
  <si>
    <t>Kansas State</t>
  </si>
  <si>
    <t>Loyola (IL)</t>
  </si>
  <si>
    <t>North Carolina State</t>
  </si>
  <si>
    <t>Missouri</t>
  </si>
  <si>
    <t>Davidson</t>
  </si>
  <si>
    <t>Syracuse</t>
  </si>
  <si>
    <t>Nevada</t>
  </si>
  <si>
    <t>Providence</t>
  </si>
  <si>
    <t>New Mexico State</t>
  </si>
  <si>
    <t>Arizona State</t>
  </si>
  <si>
    <t>11a</t>
  </si>
  <si>
    <t>St. Bonaventure</t>
  </si>
  <si>
    <t>South Dakota State</t>
  </si>
  <si>
    <t>Murray State</t>
  </si>
  <si>
    <t>Buffalo</t>
  </si>
  <si>
    <t>North Carolina-Greensboro</t>
  </si>
  <si>
    <t>Bucknell</t>
  </si>
  <si>
    <t>Georgia State</t>
  </si>
  <si>
    <t>Montana</t>
  </si>
  <si>
    <t>College of Charleston</t>
  </si>
  <si>
    <t>Marshall</t>
  </si>
  <si>
    <t>Stephen F. Austin</t>
  </si>
  <si>
    <t>Pennsylvania</t>
  </si>
  <si>
    <t>Wright State</t>
  </si>
  <si>
    <t>Iona</t>
  </si>
  <si>
    <t>Lipscomb</t>
  </si>
  <si>
    <t>Maryland-Baltimore County</t>
  </si>
  <si>
    <t>Radford</t>
  </si>
  <si>
    <t>16b</t>
  </si>
  <si>
    <t>Cal State Fullerton</t>
  </si>
  <si>
    <t>Texas Southern</t>
  </si>
  <si>
    <t>Long Island University</t>
  </si>
  <si>
    <t>16a</t>
  </si>
  <si>
    <t>North Carolina Central</t>
  </si>
  <si>
    <t>FiveThirtyEight</t>
  </si>
  <si>
    <t>MG</t>
  </si>
  <si>
    <t>diff</t>
  </si>
  <si>
    <t>higherSeedWon</t>
  </si>
  <si>
    <t>ProbGained_FTE</t>
  </si>
  <si>
    <t>ProbGained_MG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</si>
</sst>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opLeftCell="C51" workbookViewId="0">
      <selection activeCell="M59" sqref="M59"/>
    </sheetView>
  </sheetViews>
  <sheetFormatPr defaultRowHeight="14.5" x14ac:dyDescent="0.35"/>
  <cols>
    <col min="2" max="2" width="12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35">
      <c r="A2" t="s">
        <v>16</v>
      </c>
      <c r="B2" s="1">
        <v>43171</v>
      </c>
      <c r="C2">
        <v>0</v>
      </c>
      <c r="D2">
        <v>1</v>
      </c>
      <c r="E2">
        <v>0.98261854389199998</v>
      </c>
      <c r="F2">
        <v>0.86373151129900005</v>
      </c>
      <c r="G2">
        <v>0.66788566629099999</v>
      </c>
      <c r="H2">
        <v>0.47395101563800002</v>
      </c>
      <c r="I2">
        <v>0.32210120222999999</v>
      </c>
      <c r="J2">
        <v>0.18036299596899999</v>
      </c>
      <c r="K2">
        <v>1</v>
      </c>
      <c r="L2">
        <v>258</v>
      </c>
      <c r="M2" t="s">
        <v>17</v>
      </c>
      <c r="N2">
        <v>94.29</v>
      </c>
      <c r="O2" t="s">
        <v>18</v>
      </c>
      <c r="P2">
        <v>1</v>
      </c>
      <c r="Q2">
        <f>1/(1+10^(-(N17-N52)*30.464/400))</f>
        <v>0.82367647407619482</v>
      </c>
    </row>
    <row r="3" spans="1:17" x14ac:dyDescent="0.35">
      <c r="A3" t="s">
        <v>16</v>
      </c>
      <c r="B3" s="1">
        <v>43171</v>
      </c>
      <c r="C3">
        <v>0</v>
      </c>
      <c r="D3">
        <v>1</v>
      </c>
      <c r="E3">
        <v>0.985381727559</v>
      </c>
      <c r="F3">
        <v>0.86080557182999995</v>
      </c>
      <c r="G3">
        <v>0.666532371736</v>
      </c>
      <c r="H3">
        <v>0.49611111713</v>
      </c>
      <c r="I3">
        <v>0.29277859532200001</v>
      </c>
      <c r="J3">
        <v>0.174731366459</v>
      </c>
      <c r="K3">
        <v>1</v>
      </c>
      <c r="L3">
        <v>222</v>
      </c>
      <c r="M3" t="s">
        <v>19</v>
      </c>
      <c r="N3">
        <v>94.94</v>
      </c>
      <c r="O3" t="s">
        <v>20</v>
      </c>
      <c r="P3">
        <v>1</v>
      </c>
    </row>
    <row r="4" spans="1:17" x14ac:dyDescent="0.35">
      <c r="A4" t="s">
        <v>16</v>
      </c>
      <c r="B4" s="1">
        <v>43171</v>
      </c>
      <c r="C4">
        <v>0</v>
      </c>
      <c r="D4">
        <v>1</v>
      </c>
      <c r="E4">
        <v>0.957898778176</v>
      </c>
      <c r="F4">
        <v>0.81322698181700004</v>
      </c>
      <c r="G4">
        <v>0.46992614157000001</v>
      </c>
      <c r="H4">
        <v>0.29468116429899999</v>
      </c>
      <c r="I4">
        <v>0.165517276958</v>
      </c>
      <c r="J4">
        <v>9.8280663192999995E-2</v>
      </c>
      <c r="K4">
        <v>1</v>
      </c>
      <c r="L4">
        <v>150</v>
      </c>
      <c r="M4" t="s">
        <v>21</v>
      </c>
      <c r="N4">
        <v>92.59</v>
      </c>
      <c r="O4" t="s">
        <v>22</v>
      </c>
      <c r="P4">
        <v>2</v>
      </c>
    </row>
    <row r="5" spans="1:17" x14ac:dyDescent="0.35">
      <c r="A5" t="s">
        <v>16</v>
      </c>
      <c r="B5" s="1">
        <v>43171</v>
      </c>
      <c r="C5">
        <v>0</v>
      </c>
      <c r="D5">
        <v>1</v>
      </c>
      <c r="E5">
        <v>0.954768634211</v>
      </c>
      <c r="F5">
        <v>0.76431947129400002</v>
      </c>
      <c r="G5">
        <v>0.61058757513999995</v>
      </c>
      <c r="H5">
        <v>0.30686780408199998</v>
      </c>
      <c r="I5">
        <v>0.14347865745800001</v>
      </c>
      <c r="J5">
        <v>7.3155956469E-2</v>
      </c>
      <c r="K5">
        <v>1</v>
      </c>
      <c r="L5">
        <v>2305</v>
      </c>
      <c r="M5" t="s">
        <v>23</v>
      </c>
      <c r="N5">
        <v>90.86</v>
      </c>
      <c r="O5" t="s">
        <v>22</v>
      </c>
      <c r="P5">
        <v>1</v>
      </c>
    </row>
    <row r="6" spans="1:17" x14ac:dyDescent="0.35">
      <c r="A6" t="s">
        <v>16</v>
      </c>
      <c r="B6" s="1">
        <v>43171</v>
      </c>
      <c r="C6">
        <v>0</v>
      </c>
      <c r="D6">
        <v>1</v>
      </c>
      <c r="E6">
        <v>0.922758523409</v>
      </c>
      <c r="F6">
        <v>0.75050382593099996</v>
      </c>
      <c r="G6">
        <v>0.40330335202299999</v>
      </c>
      <c r="H6">
        <v>0.24765957571700001</v>
      </c>
      <c r="I6">
        <v>0.12196673676</v>
      </c>
      <c r="J6">
        <v>6.4922459389000001E-2</v>
      </c>
      <c r="K6">
        <v>1</v>
      </c>
      <c r="L6">
        <v>127</v>
      </c>
      <c r="M6" t="s">
        <v>24</v>
      </c>
      <c r="N6">
        <v>91.67</v>
      </c>
      <c r="O6" t="s">
        <v>22</v>
      </c>
      <c r="P6">
        <v>3</v>
      </c>
    </row>
    <row r="7" spans="1:17" x14ac:dyDescent="0.35">
      <c r="A7" t="s">
        <v>16</v>
      </c>
      <c r="B7" s="1">
        <v>43171</v>
      </c>
      <c r="C7">
        <v>0</v>
      </c>
      <c r="D7">
        <v>1</v>
      </c>
      <c r="E7">
        <v>0.93409887354700005</v>
      </c>
      <c r="F7">
        <v>0.77662685030800005</v>
      </c>
      <c r="G7">
        <v>0.52652290772300003</v>
      </c>
      <c r="H7">
        <v>0.23127030534199999</v>
      </c>
      <c r="I7">
        <v>0.134336291819</v>
      </c>
      <c r="J7">
        <v>6.2459539711000003E-2</v>
      </c>
      <c r="K7">
        <v>1</v>
      </c>
      <c r="L7">
        <v>2132</v>
      </c>
      <c r="M7" t="s">
        <v>25</v>
      </c>
      <c r="N7">
        <v>91.09</v>
      </c>
      <c r="O7" t="s">
        <v>18</v>
      </c>
      <c r="P7">
        <v>2</v>
      </c>
    </row>
    <row r="8" spans="1:17" x14ac:dyDescent="0.35">
      <c r="A8" t="s">
        <v>16</v>
      </c>
      <c r="B8" s="1">
        <v>43171</v>
      </c>
      <c r="C8">
        <v>0</v>
      </c>
      <c r="D8">
        <v>1</v>
      </c>
      <c r="E8">
        <v>0.977567255902</v>
      </c>
      <c r="F8">
        <v>0.73315660910799996</v>
      </c>
      <c r="G8">
        <v>0.50070829121600002</v>
      </c>
      <c r="H8">
        <v>0.202058579401</v>
      </c>
      <c r="I8">
        <v>0.102290705732</v>
      </c>
      <c r="J8">
        <v>5.3322963069000001E-2</v>
      </c>
      <c r="K8">
        <v>1</v>
      </c>
      <c r="L8">
        <v>2509</v>
      </c>
      <c r="M8" t="s">
        <v>26</v>
      </c>
      <c r="N8">
        <v>91.09</v>
      </c>
      <c r="O8" t="s">
        <v>20</v>
      </c>
      <c r="P8">
        <v>2</v>
      </c>
    </row>
    <row r="9" spans="1:17" x14ac:dyDescent="0.35">
      <c r="A9" t="s">
        <v>16</v>
      </c>
      <c r="B9" s="1">
        <v>43171</v>
      </c>
      <c r="C9">
        <v>0</v>
      </c>
      <c r="D9">
        <v>1</v>
      </c>
      <c r="E9">
        <v>0.96481112052899998</v>
      </c>
      <c r="F9">
        <v>0.78805458663000005</v>
      </c>
      <c r="G9">
        <v>0.46090091380199999</v>
      </c>
      <c r="H9">
        <v>0.25148677601699998</v>
      </c>
      <c r="I9">
        <v>0.112802373703</v>
      </c>
      <c r="J9">
        <v>5.0323848873000003E-2</v>
      </c>
      <c r="K9">
        <v>1</v>
      </c>
      <c r="L9">
        <v>153</v>
      </c>
      <c r="M9" t="s">
        <v>27</v>
      </c>
      <c r="N9">
        <v>90.62</v>
      </c>
      <c r="O9" t="s">
        <v>28</v>
      </c>
      <c r="P9">
        <v>2</v>
      </c>
    </row>
    <row r="10" spans="1:17" x14ac:dyDescent="0.35">
      <c r="A10" t="s">
        <v>16</v>
      </c>
      <c r="B10" s="1">
        <v>43171</v>
      </c>
      <c r="C10">
        <v>0</v>
      </c>
      <c r="D10">
        <v>1</v>
      </c>
      <c r="E10">
        <v>0.91701038822000003</v>
      </c>
      <c r="F10">
        <v>0.697278261091</v>
      </c>
      <c r="G10">
        <v>0.42771090889199997</v>
      </c>
      <c r="H10">
        <v>0.23867454097400001</v>
      </c>
      <c r="I10">
        <v>9.4248802266000006E-2</v>
      </c>
      <c r="J10">
        <v>3.7396057699E-2</v>
      </c>
      <c r="K10">
        <v>1</v>
      </c>
      <c r="L10">
        <v>2250</v>
      </c>
      <c r="M10" t="s">
        <v>29</v>
      </c>
      <c r="N10">
        <v>89.54</v>
      </c>
      <c r="O10" t="s">
        <v>28</v>
      </c>
      <c r="P10">
        <v>4</v>
      </c>
    </row>
    <row r="11" spans="1:17" x14ac:dyDescent="0.35">
      <c r="A11" t="s">
        <v>16</v>
      </c>
      <c r="B11" s="1">
        <v>43171</v>
      </c>
      <c r="C11">
        <v>0</v>
      </c>
      <c r="D11">
        <v>1</v>
      </c>
      <c r="E11">
        <v>0.97832065603399998</v>
      </c>
      <c r="F11">
        <v>0.71755878415300001</v>
      </c>
      <c r="G11">
        <v>0.35298979421600002</v>
      </c>
      <c r="H11">
        <v>0.17787795622200001</v>
      </c>
      <c r="I11">
        <v>7.3107426742000006E-2</v>
      </c>
      <c r="J11">
        <v>3.0093416784000002E-2</v>
      </c>
      <c r="K11">
        <v>1</v>
      </c>
      <c r="L11">
        <v>2752</v>
      </c>
      <c r="M11" t="s">
        <v>30</v>
      </c>
      <c r="N11">
        <v>89.02</v>
      </c>
      <c r="O11" t="s">
        <v>28</v>
      </c>
      <c r="P11">
        <v>1</v>
      </c>
    </row>
    <row r="12" spans="1:17" x14ac:dyDescent="0.35">
      <c r="A12" t="s">
        <v>16</v>
      </c>
      <c r="B12" s="1">
        <v>43171</v>
      </c>
      <c r="C12">
        <v>0</v>
      </c>
      <c r="D12">
        <v>1</v>
      </c>
      <c r="E12">
        <v>0.89289755815000005</v>
      </c>
      <c r="F12">
        <v>0.55437844052899998</v>
      </c>
      <c r="G12">
        <v>0.272872271768</v>
      </c>
      <c r="H12">
        <v>0.13691195379400001</v>
      </c>
      <c r="I12">
        <v>5.5118628553000003E-2</v>
      </c>
      <c r="J12">
        <v>2.2261452402999999E-2</v>
      </c>
      <c r="K12">
        <v>1</v>
      </c>
      <c r="L12">
        <v>130</v>
      </c>
      <c r="M12" t="s">
        <v>31</v>
      </c>
      <c r="N12">
        <v>88.53</v>
      </c>
      <c r="O12" t="s">
        <v>28</v>
      </c>
      <c r="P12">
        <v>3</v>
      </c>
    </row>
    <row r="13" spans="1:17" x14ac:dyDescent="0.35">
      <c r="A13" t="s">
        <v>16</v>
      </c>
      <c r="B13" s="1">
        <v>43171</v>
      </c>
      <c r="C13">
        <v>0</v>
      </c>
      <c r="D13">
        <v>1</v>
      </c>
      <c r="E13">
        <v>0.83629929828000005</v>
      </c>
      <c r="F13">
        <v>0.445328605785</v>
      </c>
      <c r="G13">
        <v>0.145191196888</v>
      </c>
      <c r="H13">
        <v>8.2429842784999999E-2</v>
      </c>
      <c r="I13">
        <v>3.6543906996999997E-2</v>
      </c>
      <c r="J13">
        <v>1.6964131856999999E-2</v>
      </c>
      <c r="K13">
        <v>1</v>
      </c>
      <c r="L13">
        <v>277</v>
      </c>
      <c r="M13" t="s">
        <v>32</v>
      </c>
      <c r="N13">
        <v>88.6</v>
      </c>
      <c r="O13" t="s">
        <v>20</v>
      </c>
      <c r="P13">
        <v>5</v>
      </c>
    </row>
    <row r="14" spans="1:17" x14ac:dyDescent="0.35">
      <c r="A14" t="s">
        <v>16</v>
      </c>
      <c r="B14" s="1">
        <v>43171</v>
      </c>
      <c r="C14">
        <v>0</v>
      </c>
      <c r="D14">
        <v>1</v>
      </c>
      <c r="E14">
        <v>0.90747538503799996</v>
      </c>
      <c r="F14">
        <v>0.59440702759099995</v>
      </c>
      <c r="G14">
        <v>0.26877160845699999</v>
      </c>
      <c r="H14">
        <v>9.4875203970999994E-2</v>
      </c>
      <c r="I14">
        <v>4.4539145351000002E-2</v>
      </c>
      <c r="J14">
        <v>1.6400591863E-2</v>
      </c>
      <c r="K14">
        <v>1</v>
      </c>
      <c r="L14">
        <v>2633</v>
      </c>
      <c r="M14" t="s">
        <v>33</v>
      </c>
      <c r="N14">
        <v>87.19</v>
      </c>
      <c r="O14" t="s">
        <v>18</v>
      </c>
      <c r="P14">
        <v>3</v>
      </c>
    </row>
    <row r="15" spans="1:17" x14ac:dyDescent="0.35">
      <c r="A15" t="s">
        <v>16</v>
      </c>
      <c r="B15" s="1">
        <v>43171</v>
      </c>
      <c r="C15">
        <v>0</v>
      </c>
      <c r="D15">
        <v>1</v>
      </c>
      <c r="E15">
        <v>0.75737540372599998</v>
      </c>
      <c r="F15">
        <v>0.39826076858800002</v>
      </c>
      <c r="G15">
        <v>0.13406548431000001</v>
      </c>
      <c r="H15">
        <v>7.2226204296999996E-2</v>
      </c>
      <c r="I15">
        <v>3.8038221496000002E-2</v>
      </c>
      <c r="J15">
        <v>1.5853774330000001E-2</v>
      </c>
      <c r="K15">
        <v>1</v>
      </c>
      <c r="L15">
        <v>96</v>
      </c>
      <c r="M15" t="s">
        <v>34</v>
      </c>
      <c r="N15">
        <v>88.06</v>
      </c>
      <c r="O15" t="s">
        <v>18</v>
      </c>
      <c r="P15">
        <v>5</v>
      </c>
    </row>
    <row r="16" spans="1:17" x14ac:dyDescent="0.35">
      <c r="A16" t="s">
        <v>16</v>
      </c>
      <c r="B16" s="1">
        <v>43171</v>
      </c>
      <c r="C16">
        <v>0</v>
      </c>
      <c r="D16">
        <v>1</v>
      </c>
      <c r="E16">
        <v>0.90916469419000001</v>
      </c>
      <c r="F16">
        <v>0.50000306683700002</v>
      </c>
      <c r="G16">
        <v>0.129557754656</v>
      </c>
      <c r="H16">
        <v>6.3184367541E-2</v>
      </c>
      <c r="I16">
        <v>2.9127140850999999E-2</v>
      </c>
      <c r="J16">
        <v>1.3989894778999999E-2</v>
      </c>
      <c r="K16">
        <v>1</v>
      </c>
      <c r="L16">
        <v>2724</v>
      </c>
      <c r="M16" t="s">
        <v>35</v>
      </c>
      <c r="N16">
        <v>87.97</v>
      </c>
      <c r="O16" t="s">
        <v>20</v>
      </c>
      <c r="P16">
        <v>4</v>
      </c>
    </row>
    <row r="17" spans="1:16" x14ac:dyDescent="0.35">
      <c r="A17" t="s">
        <v>16</v>
      </c>
      <c r="B17" s="1">
        <v>43171</v>
      </c>
      <c r="C17">
        <v>0</v>
      </c>
      <c r="D17">
        <v>1</v>
      </c>
      <c r="E17">
        <v>0.84821241858600005</v>
      </c>
      <c r="F17">
        <v>0.48633076706099998</v>
      </c>
      <c r="G17">
        <v>0.126504551667</v>
      </c>
      <c r="H17">
        <v>5.6832505407000002E-2</v>
      </c>
      <c r="I17">
        <v>3.0373434594E-2</v>
      </c>
      <c r="J17">
        <v>1.2864972046E-2</v>
      </c>
      <c r="K17">
        <v>1</v>
      </c>
      <c r="L17">
        <v>12</v>
      </c>
      <c r="M17" t="s">
        <v>36</v>
      </c>
      <c r="N17">
        <v>87.86</v>
      </c>
      <c r="O17" t="s">
        <v>18</v>
      </c>
      <c r="P17">
        <v>4</v>
      </c>
    </row>
    <row r="18" spans="1:16" x14ac:dyDescent="0.35">
      <c r="A18" t="s">
        <v>16</v>
      </c>
      <c r="B18" s="1">
        <v>43171</v>
      </c>
      <c r="C18">
        <v>0</v>
      </c>
      <c r="D18">
        <v>1</v>
      </c>
      <c r="E18">
        <v>0.89392713749200003</v>
      </c>
      <c r="F18">
        <v>0.53511879326900003</v>
      </c>
      <c r="G18">
        <v>0.202445281384</v>
      </c>
      <c r="H18">
        <v>5.5907364635999997E-2</v>
      </c>
      <c r="I18">
        <v>2.5614556226E-2</v>
      </c>
      <c r="J18">
        <v>1.2236923102999999E-2</v>
      </c>
      <c r="K18">
        <v>1</v>
      </c>
      <c r="L18">
        <v>2641</v>
      </c>
      <c r="M18" t="s">
        <v>37</v>
      </c>
      <c r="N18">
        <v>87.3</v>
      </c>
      <c r="O18" t="s">
        <v>20</v>
      </c>
      <c r="P18">
        <v>3</v>
      </c>
    </row>
    <row r="19" spans="1:16" x14ac:dyDescent="0.35">
      <c r="A19" t="s">
        <v>16</v>
      </c>
      <c r="B19" s="1">
        <v>43171</v>
      </c>
      <c r="C19">
        <v>0</v>
      </c>
      <c r="D19">
        <v>1</v>
      </c>
      <c r="E19">
        <v>0.71105973943599998</v>
      </c>
      <c r="F19">
        <v>0.3326016094</v>
      </c>
      <c r="G19">
        <v>0.146972639269</v>
      </c>
      <c r="H19">
        <v>6.6958215168999996E-2</v>
      </c>
      <c r="I19">
        <v>2.7848847865000002E-2</v>
      </c>
      <c r="J19">
        <v>1.1589503461E-2</v>
      </c>
      <c r="K19">
        <v>1</v>
      </c>
      <c r="L19">
        <v>248</v>
      </c>
      <c r="M19" t="s">
        <v>38</v>
      </c>
      <c r="N19">
        <v>86.04</v>
      </c>
      <c r="O19" t="s">
        <v>28</v>
      </c>
      <c r="P19">
        <v>6</v>
      </c>
    </row>
    <row r="20" spans="1:16" x14ac:dyDescent="0.35">
      <c r="A20" t="s">
        <v>16</v>
      </c>
      <c r="B20" s="1">
        <v>43171</v>
      </c>
      <c r="C20">
        <v>0</v>
      </c>
      <c r="D20">
        <v>1</v>
      </c>
      <c r="E20">
        <v>0.65893608554399996</v>
      </c>
      <c r="F20">
        <v>0.31763375869600002</v>
      </c>
      <c r="G20">
        <v>0.128573309277</v>
      </c>
      <c r="H20">
        <v>3.8066004203999998E-2</v>
      </c>
      <c r="I20">
        <v>1.557679713E-2</v>
      </c>
      <c r="J20">
        <v>6.7427690029999996E-3</v>
      </c>
      <c r="K20">
        <v>1</v>
      </c>
      <c r="L20">
        <v>57</v>
      </c>
      <c r="M20" t="s">
        <v>39</v>
      </c>
      <c r="N20">
        <v>86.45</v>
      </c>
      <c r="O20" t="s">
        <v>20</v>
      </c>
      <c r="P20">
        <v>6</v>
      </c>
    </row>
    <row r="21" spans="1:16" x14ac:dyDescent="0.35">
      <c r="A21" t="s">
        <v>16</v>
      </c>
      <c r="B21" s="1">
        <v>43171</v>
      </c>
      <c r="C21">
        <v>0</v>
      </c>
      <c r="D21">
        <v>1</v>
      </c>
      <c r="E21">
        <v>0.76628991579399997</v>
      </c>
      <c r="F21">
        <v>0.24032421396699999</v>
      </c>
      <c r="G21">
        <v>0.111786837934</v>
      </c>
      <c r="H21">
        <v>4.7160641991999999E-2</v>
      </c>
      <c r="I21">
        <v>1.6077225481999999E-2</v>
      </c>
      <c r="J21">
        <v>5.5737249289999997E-3</v>
      </c>
      <c r="K21">
        <v>1</v>
      </c>
      <c r="L21">
        <v>194</v>
      </c>
      <c r="M21" t="s">
        <v>40</v>
      </c>
      <c r="N21">
        <v>85.61</v>
      </c>
      <c r="O21" t="s">
        <v>28</v>
      </c>
      <c r="P21">
        <v>5</v>
      </c>
    </row>
    <row r="22" spans="1:16" x14ac:dyDescent="0.35">
      <c r="A22" t="s">
        <v>16</v>
      </c>
      <c r="B22" s="1">
        <v>43171</v>
      </c>
      <c r="C22">
        <v>0</v>
      </c>
      <c r="D22">
        <v>1</v>
      </c>
      <c r="E22">
        <v>0.57456908371299997</v>
      </c>
      <c r="F22">
        <v>0.13652147110099999</v>
      </c>
      <c r="G22">
        <v>4.7689361960000003E-2</v>
      </c>
      <c r="H22">
        <v>2.1070174295000001E-2</v>
      </c>
      <c r="I22">
        <v>8.4222744499999995E-3</v>
      </c>
      <c r="J22">
        <v>3.770498698E-3</v>
      </c>
      <c r="K22">
        <v>1</v>
      </c>
      <c r="L22">
        <v>2628</v>
      </c>
      <c r="M22" t="s">
        <v>41</v>
      </c>
      <c r="N22">
        <v>84.85</v>
      </c>
      <c r="O22" t="s">
        <v>22</v>
      </c>
      <c r="P22">
        <v>6</v>
      </c>
    </row>
    <row r="23" spans="1:16" x14ac:dyDescent="0.35">
      <c r="A23" t="s">
        <v>16</v>
      </c>
      <c r="B23" s="1">
        <v>43171</v>
      </c>
      <c r="C23">
        <v>0</v>
      </c>
      <c r="D23">
        <v>1</v>
      </c>
      <c r="E23">
        <v>0.79882714856899995</v>
      </c>
      <c r="F23">
        <v>0.41763392002600003</v>
      </c>
      <c r="G23">
        <v>0.116736550907</v>
      </c>
      <c r="H23">
        <v>3.1230211532E-2</v>
      </c>
      <c r="I23">
        <v>9.4040967540000003E-3</v>
      </c>
      <c r="J23">
        <v>3.3192858829999999E-3</v>
      </c>
      <c r="K23">
        <v>1</v>
      </c>
      <c r="L23">
        <v>2</v>
      </c>
      <c r="M23" t="s">
        <v>42</v>
      </c>
      <c r="N23">
        <v>84.07</v>
      </c>
      <c r="O23" t="s">
        <v>22</v>
      </c>
      <c r="P23">
        <v>4</v>
      </c>
    </row>
    <row r="24" spans="1:16" x14ac:dyDescent="0.35">
      <c r="A24" t="s">
        <v>16</v>
      </c>
      <c r="B24" s="1">
        <v>43171</v>
      </c>
      <c r="C24">
        <v>0</v>
      </c>
      <c r="D24">
        <v>1</v>
      </c>
      <c r="E24">
        <v>0.63036525970699997</v>
      </c>
      <c r="F24">
        <v>0.15757170679800001</v>
      </c>
      <c r="G24">
        <v>9.4900896622000006E-2</v>
      </c>
      <c r="H24">
        <v>2.8234477614000001E-2</v>
      </c>
      <c r="I24">
        <v>8.827908588E-3</v>
      </c>
      <c r="J24">
        <v>3.2167529599999999E-3</v>
      </c>
      <c r="K24">
        <v>1</v>
      </c>
      <c r="L24">
        <v>2550</v>
      </c>
      <c r="M24" t="s">
        <v>43</v>
      </c>
      <c r="N24">
        <v>85.03</v>
      </c>
      <c r="O24" t="s">
        <v>22</v>
      </c>
      <c r="P24">
        <v>8</v>
      </c>
    </row>
    <row r="25" spans="1:16" x14ac:dyDescent="0.35">
      <c r="A25" t="s">
        <v>16</v>
      </c>
      <c r="B25" s="1">
        <v>43171</v>
      </c>
      <c r="C25">
        <v>0</v>
      </c>
      <c r="D25">
        <v>1</v>
      </c>
      <c r="E25">
        <v>0.60382295100899996</v>
      </c>
      <c r="F25">
        <v>0.17440322327999999</v>
      </c>
      <c r="G25">
        <v>8.7194116215000006E-2</v>
      </c>
      <c r="H25">
        <v>2.2718995204E-2</v>
      </c>
      <c r="I25">
        <v>8.0333810969999992E-3</v>
      </c>
      <c r="J25">
        <v>3.0604655390000001E-3</v>
      </c>
      <c r="K25">
        <v>1</v>
      </c>
      <c r="L25">
        <v>2086</v>
      </c>
      <c r="M25" t="s">
        <v>44</v>
      </c>
      <c r="N25">
        <v>84.65</v>
      </c>
      <c r="O25" t="s">
        <v>20</v>
      </c>
      <c r="P25">
        <v>10</v>
      </c>
    </row>
    <row r="26" spans="1:16" x14ac:dyDescent="0.35">
      <c r="A26" t="s">
        <v>16</v>
      </c>
      <c r="B26" s="1">
        <v>43171</v>
      </c>
      <c r="C26">
        <v>0</v>
      </c>
      <c r="D26">
        <v>1</v>
      </c>
      <c r="E26">
        <v>0.619212221349</v>
      </c>
      <c r="F26">
        <v>0.34958573798199999</v>
      </c>
      <c r="G26">
        <v>0.100513080704</v>
      </c>
      <c r="H26">
        <v>2.7634509742000001E-2</v>
      </c>
      <c r="I26">
        <v>8.333722206E-3</v>
      </c>
      <c r="J26">
        <v>2.9451921200000001E-3</v>
      </c>
      <c r="K26">
        <v>1</v>
      </c>
      <c r="L26">
        <v>228</v>
      </c>
      <c r="M26" t="s">
        <v>45</v>
      </c>
      <c r="N26">
        <v>84.15</v>
      </c>
      <c r="O26" t="s">
        <v>22</v>
      </c>
      <c r="P26">
        <v>5</v>
      </c>
    </row>
    <row r="27" spans="1:16" x14ac:dyDescent="0.35">
      <c r="A27" t="s">
        <v>16</v>
      </c>
      <c r="B27" s="1">
        <v>43171</v>
      </c>
      <c r="C27">
        <v>0</v>
      </c>
      <c r="D27">
        <v>1</v>
      </c>
      <c r="E27">
        <v>0.58207485991499996</v>
      </c>
      <c r="F27">
        <v>0.12883652813800001</v>
      </c>
      <c r="G27">
        <v>5.3401991239000003E-2</v>
      </c>
      <c r="H27">
        <v>2.1071119134000001E-2</v>
      </c>
      <c r="I27">
        <v>7.7135557810000003E-3</v>
      </c>
      <c r="J27">
        <v>2.8549167829999998E-3</v>
      </c>
      <c r="K27">
        <v>1</v>
      </c>
      <c r="L27">
        <v>245</v>
      </c>
      <c r="M27" t="s">
        <v>46</v>
      </c>
      <c r="N27">
        <v>83.55</v>
      </c>
      <c r="O27" t="s">
        <v>28</v>
      </c>
      <c r="P27">
        <v>7</v>
      </c>
    </row>
    <row r="28" spans="1:16" x14ac:dyDescent="0.35">
      <c r="A28" t="s">
        <v>16</v>
      </c>
      <c r="B28" s="1">
        <v>43171</v>
      </c>
      <c r="C28">
        <v>0</v>
      </c>
      <c r="D28">
        <v>1</v>
      </c>
      <c r="E28">
        <v>0.59872839172799996</v>
      </c>
      <c r="F28">
        <v>0.24762318380600001</v>
      </c>
      <c r="G28">
        <v>8.2658501523E-2</v>
      </c>
      <c r="H28">
        <v>2.1230724611E-2</v>
      </c>
      <c r="I28">
        <v>8.4745739400000006E-3</v>
      </c>
      <c r="J28">
        <v>2.6353450640000001E-3</v>
      </c>
      <c r="K28">
        <v>1</v>
      </c>
      <c r="L28">
        <v>2390</v>
      </c>
      <c r="M28" t="s">
        <v>47</v>
      </c>
      <c r="N28">
        <v>83.95</v>
      </c>
      <c r="O28" t="s">
        <v>18</v>
      </c>
      <c r="P28">
        <v>6</v>
      </c>
    </row>
    <row r="29" spans="1:16" x14ac:dyDescent="0.35">
      <c r="A29" t="s">
        <v>16</v>
      </c>
      <c r="B29" s="1">
        <v>43171</v>
      </c>
      <c r="C29">
        <v>0</v>
      </c>
      <c r="D29">
        <v>1</v>
      </c>
      <c r="E29">
        <v>0.61427399632000002</v>
      </c>
      <c r="F29">
        <v>0.188890303446</v>
      </c>
      <c r="G29">
        <v>6.5353102533000001E-2</v>
      </c>
      <c r="H29">
        <v>2.3945006612999999E-2</v>
      </c>
      <c r="I29">
        <v>7.4089063309999998E-3</v>
      </c>
      <c r="J29">
        <v>2.3496356450000001E-3</v>
      </c>
      <c r="K29">
        <v>1</v>
      </c>
      <c r="L29">
        <v>52</v>
      </c>
      <c r="M29" t="s">
        <v>48</v>
      </c>
      <c r="N29">
        <v>83.62</v>
      </c>
      <c r="O29" t="s">
        <v>28</v>
      </c>
      <c r="P29">
        <v>9</v>
      </c>
    </row>
    <row r="30" spans="1:16" x14ac:dyDescent="0.35">
      <c r="A30" t="s">
        <v>16</v>
      </c>
      <c r="B30" s="1">
        <v>43171</v>
      </c>
      <c r="C30">
        <v>0</v>
      </c>
      <c r="D30">
        <v>1</v>
      </c>
      <c r="E30">
        <v>0.59593742266399996</v>
      </c>
      <c r="F30">
        <v>0.13056969216600001</v>
      </c>
      <c r="G30">
        <v>5.2602486847000002E-2</v>
      </c>
      <c r="H30">
        <v>1.1845555416000001E-2</v>
      </c>
      <c r="I30">
        <v>5.5503224350000003E-3</v>
      </c>
      <c r="J30">
        <v>2.0396696969999998E-3</v>
      </c>
      <c r="K30">
        <v>1</v>
      </c>
      <c r="L30">
        <v>251</v>
      </c>
      <c r="M30" t="s">
        <v>49</v>
      </c>
      <c r="N30">
        <v>82.91</v>
      </c>
      <c r="O30" t="s">
        <v>18</v>
      </c>
      <c r="P30">
        <v>10</v>
      </c>
    </row>
    <row r="31" spans="1:16" x14ac:dyDescent="0.35">
      <c r="A31" t="s">
        <v>16</v>
      </c>
      <c r="B31" s="1">
        <v>43171</v>
      </c>
      <c r="C31">
        <v>0</v>
      </c>
      <c r="D31">
        <v>1</v>
      </c>
      <c r="E31">
        <v>0.59317149460399998</v>
      </c>
      <c r="F31">
        <v>8.7605367397000006E-2</v>
      </c>
      <c r="G31">
        <v>3.4917158798000003E-2</v>
      </c>
      <c r="H31">
        <v>1.3878202451E-2</v>
      </c>
      <c r="I31">
        <v>4.3156099389999999E-3</v>
      </c>
      <c r="J31">
        <v>1.4684350049999999E-3</v>
      </c>
      <c r="K31">
        <v>1</v>
      </c>
      <c r="L31">
        <v>259</v>
      </c>
      <c r="M31" t="s">
        <v>50</v>
      </c>
      <c r="N31">
        <v>83.44</v>
      </c>
      <c r="O31" t="s">
        <v>20</v>
      </c>
      <c r="P31">
        <v>8</v>
      </c>
    </row>
    <row r="32" spans="1:16" x14ac:dyDescent="0.35">
      <c r="A32" t="s">
        <v>16</v>
      </c>
      <c r="B32" s="1">
        <v>43171</v>
      </c>
      <c r="C32">
        <v>0</v>
      </c>
      <c r="D32">
        <v>1</v>
      </c>
      <c r="E32">
        <v>0.58260898503699998</v>
      </c>
      <c r="F32">
        <v>8.1533789024999997E-2</v>
      </c>
      <c r="G32">
        <v>3.1938010199999999E-2</v>
      </c>
      <c r="H32">
        <v>1.1382203731999999E-2</v>
      </c>
      <c r="I32">
        <v>4.6201002169999998E-3</v>
      </c>
      <c r="J32">
        <v>1.461657361E-3</v>
      </c>
      <c r="K32">
        <v>1</v>
      </c>
      <c r="L32">
        <v>156</v>
      </c>
      <c r="M32" t="s">
        <v>51</v>
      </c>
      <c r="N32">
        <v>83.41</v>
      </c>
      <c r="O32" t="s">
        <v>18</v>
      </c>
      <c r="P32">
        <v>8</v>
      </c>
    </row>
    <row r="33" spans="1:16" x14ac:dyDescent="0.35">
      <c r="A33" t="s">
        <v>16</v>
      </c>
      <c r="B33" s="1">
        <v>43171</v>
      </c>
      <c r="C33">
        <v>0</v>
      </c>
      <c r="D33">
        <v>1</v>
      </c>
      <c r="E33">
        <v>0.39617704899099998</v>
      </c>
      <c r="F33">
        <v>9.0326088582999994E-2</v>
      </c>
      <c r="G33">
        <v>4.0009515952000002E-2</v>
      </c>
      <c r="H33">
        <v>8.9896357319999998E-3</v>
      </c>
      <c r="I33">
        <v>3.2514408869999999E-3</v>
      </c>
      <c r="J33">
        <v>1.2634977800000001E-3</v>
      </c>
      <c r="K33">
        <v>1</v>
      </c>
      <c r="L33">
        <v>8</v>
      </c>
      <c r="M33" t="s">
        <v>52</v>
      </c>
      <c r="N33">
        <v>83.29</v>
      </c>
      <c r="O33" t="s">
        <v>20</v>
      </c>
      <c r="P33">
        <v>7</v>
      </c>
    </row>
    <row r="34" spans="1:16" x14ac:dyDescent="0.35">
      <c r="A34" t="s">
        <v>16</v>
      </c>
      <c r="B34" s="1">
        <v>43171</v>
      </c>
      <c r="C34">
        <v>0</v>
      </c>
      <c r="D34">
        <v>1</v>
      </c>
      <c r="E34">
        <v>0.28894026056400002</v>
      </c>
      <c r="F34">
        <v>8.9301293754000005E-2</v>
      </c>
      <c r="G34">
        <v>3.7170397356000001E-2</v>
      </c>
      <c r="H34">
        <v>1.6052571309000001E-2</v>
      </c>
      <c r="I34">
        <v>3.9952666029999997E-3</v>
      </c>
      <c r="J34">
        <v>1.0364422009999999E-3</v>
      </c>
      <c r="K34">
        <v>1</v>
      </c>
      <c r="L34">
        <v>21</v>
      </c>
      <c r="M34" t="s">
        <v>53</v>
      </c>
      <c r="N34">
        <v>81.73</v>
      </c>
      <c r="O34" t="s">
        <v>28</v>
      </c>
      <c r="P34">
        <v>11</v>
      </c>
    </row>
    <row r="35" spans="1:16" x14ac:dyDescent="0.35">
      <c r="A35" t="s">
        <v>16</v>
      </c>
      <c r="B35" s="1">
        <v>43171</v>
      </c>
      <c r="C35">
        <v>0</v>
      </c>
      <c r="D35">
        <v>1</v>
      </c>
      <c r="E35">
        <v>0.57970855530099996</v>
      </c>
      <c r="F35">
        <v>0.110038976378</v>
      </c>
      <c r="G35">
        <v>3.0430551072E-2</v>
      </c>
      <c r="H35">
        <v>1.0621264868E-2</v>
      </c>
      <c r="I35">
        <v>2.8754427239999999E-3</v>
      </c>
      <c r="J35">
        <v>9.2696220099999999E-4</v>
      </c>
      <c r="K35">
        <v>1</v>
      </c>
      <c r="L35">
        <v>227</v>
      </c>
      <c r="M35" t="s">
        <v>54</v>
      </c>
      <c r="N35">
        <v>83.07</v>
      </c>
      <c r="O35" t="s">
        <v>22</v>
      </c>
      <c r="P35">
        <v>7</v>
      </c>
    </row>
    <row r="36" spans="1:16" x14ac:dyDescent="0.35">
      <c r="A36" t="s">
        <v>16</v>
      </c>
      <c r="B36" s="1">
        <v>43171</v>
      </c>
      <c r="C36">
        <v>0</v>
      </c>
      <c r="D36">
        <v>1</v>
      </c>
      <c r="E36">
        <v>0.42029144469899998</v>
      </c>
      <c r="F36">
        <v>6.5944701327999997E-2</v>
      </c>
      <c r="G36">
        <v>1.9820556919000001E-2</v>
      </c>
      <c r="H36">
        <v>7.4049537589999997E-3</v>
      </c>
      <c r="I36">
        <v>2.2840321759999998E-3</v>
      </c>
      <c r="J36">
        <v>8.2275919100000005E-4</v>
      </c>
      <c r="K36">
        <v>1</v>
      </c>
      <c r="L36">
        <v>201</v>
      </c>
      <c r="M36" t="s">
        <v>55</v>
      </c>
      <c r="N36">
        <v>82.12</v>
      </c>
      <c r="O36" t="s">
        <v>22</v>
      </c>
      <c r="P36">
        <v>10</v>
      </c>
    </row>
    <row r="37" spans="1:16" x14ac:dyDescent="0.35">
      <c r="A37" t="s">
        <v>16</v>
      </c>
      <c r="B37" s="1">
        <v>43171</v>
      </c>
      <c r="C37">
        <v>1</v>
      </c>
      <c r="D37">
        <v>0.54275503640199996</v>
      </c>
      <c r="E37">
        <v>0.21129196777500001</v>
      </c>
      <c r="F37">
        <v>8.532772894E-2</v>
      </c>
      <c r="G37">
        <v>2.6046814373E-2</v>
      </c>
      <c r="H37">
        <v>5.7922226969999999E-3</v>
      </c>
      <c r="I37">
        <v>2.0953408389999999E-3</v>
      </c>
      <c r="J37">
        <v>8.1436587800000002E-4</v>
      </c>
      <c r="K37">
        <v>1</v>
      </c>
      <c r="L37">
        <v>26</v>
      </c>
      <c r="M37" t="s">
        <v>56</v>
      </c>
      <c r="N37">
        <v>83.24</v>
      </c>
      <c r="O37" t="s">
        <v>20</v>
      </c>
      <c r="P37" t="s">
        <v>57</v>
      </c>
    </row>
    <row r="38" spans="1:16" x14ac:dyDescent="0.35">
      <c r="A38" t="s">
        <v>16</v>
      </c>
      <c r="B38" s="1">
        <v>43171</v>
      </c>
      <c r="C38">
        <v>0</v>
      </c>
      <c r="D38">
        <v>1</v>
      </c>
      <c r="E38">
        <v>0.40682850539600002</v>
      </c>
      <c r="F38">
        <v>4.9565472775000001E-2</v>
      </c>
      <c r="G38">
        <v>1.7733229055999999E-2</v>
      </c>
      <c r="H38">
        <v>6.3912388510000001E-3</v>
      </c>
      <c r="I38">
        <v>2.0737221699999998E-3</v>
      </c>
      <c r="J38">
        <v>7.3254147700000001E-4</v>
      </c>
      <c r="K38">
        <v>1</v>
      </c>
      <c r="L38">
        <v>333</v>
      </c>
      <c r="M38" t="s">
        <v>58</v>
      </c>
      <c r="N38">
        <v>82.21</v>
      </c>
      <c r="O38" t="s">
        <v>20</v>
      </c>
      <c r="P38">
        <v>9</v>
      </c>
    </row>
    <row r="39" spans="1:16" x14ac:dyDescent="0.35">
      <c r="A39" t="s">
        <v>16</v>
      </c>
      <c r="B39" s="1">
        <v>43171</v>
      </c>
      <c r="C39">
        <v>0</v>
      </c>
      <c r="D39">
        <v>1</v>
      </c>
      <c r="E39">
        <v>0.41739101496300002</v>
      </c>
      <c r="F39">
        <v>5.1930864484E-2</v>
      </c>
      <c r="G39">
        <v>1.8773260933E-2</v>
      </c>
      <c r="H39">
        <v>6.2070623039999998E-3</v>
      </c>
      <c r="I39">
        <v>2.3992428459999999E-3</v>
      </c>
      <c r="J39">
        <v>7.2192908099999995E-4</v>
      </c>
      <c r="K39">
        <v>1</v>
      </c>
      <c r="L39">
        <v>2306</v>
      </c>
      <c r="M39" t="s">
        <v>59</v>
      </c>
      <c r="N39">
        <v>81.5</v>
      </c>
      <c r="O39" t="s">
        <v>18</v>
      </c>
      <c r="P39">
        <v>9</v>
      </c>
    </row>
    <row r="40" spans="1:16" x14ac:dyDescent="0.35">
      <c r="A40" t="s">
        <v>16</v>
      </c>
      <c r="B40" s="1">
        <v>43171</v>
      </c>
      <c r="C40">
        <v>0</v>
      </c>
      <c r="D40">
        <v>1</v>
      </c>
      <c r="E40">
        <v>0.40127160827199998</v>
      </c>
      <c r="F40">
        <v>0.13806015229599999</v>
      </c>
      <c r="G40">
        <v>3.6697657940000003E-2</v>
      </c>
      <c r="H40">
        <v>7.4624912630000002E-3</v>
      </c>
      <c r="I40">
        <v>2.4850380200000001E-3</v>
      </c>
      <c r="J40">
        <v>6.4304274099999999E-4</v>
      </c>
      <c r="K40">
        <v>1</v>
      </c>
      <c r="L40">
        <v>2350</v>
      </c>
      <c r="M40" t="s">
        <v>60</v>
      </c>
      <c r="N40">
        <v>81.28</v>
      </c>
      <c r="O40" t="s">
        <v>18</v>
      </c>
      <c r="P40">
        <v>11</v>
      </c>
    </row>
    <row r="41" spans="1:16" x14ac:dyDescent="0.35">
      <c r="A41" t="s">
        <v>16</v>
      </c>
      <c r="B41" s="1">
        <v>43171</v>
      </c>
      <c r="C41">
        <v>0</v>
      </c>
      <c r="D41">
        <v>1</v>
      </c>
      <c r="E41">
        <v>0.36963474029299997</v>
      </c>
      <c r="F41">
        <v>6.8108057262999996E-2</v>
      </c>
      <c r="G41">
        <v>3.4207260688999999E-2</v>
      </c>
      <c r="H41">
        <v>7.7978523150000001E-3</v>
      </c>
      <c r="I41">
        <v>1.9592693870000002E-3</v>
      </c>
      <c r="J41">
        <v>5.9240709700000003E-4</v>
      </c>
      <c r="K41">
        <v>1</v>
      </c>
      <c r="L41">
        <v>152</v>
      </c>
      <c r="M41" t="s">
        <v>61</v>
      </c>
      <c r="N41">
        <v>81.760000000000005</v>
      </c>
      <c r="O41" t="s">
        <v>22</v>
      </c>
      <c r="P41">
        <v>9</v>
      </c>
    </row>
    <row r="42" spans="1:16" x14ac:dyDescent="0.35">
      <c r="A42" t="s">
        <v>16</v>
      </c>
      <c r="B42" s="1">
        <v>43171</v>
      </c>
      <c r="C42">
        <v>0</v>
      </c>
      <c r="D42">
        <v>1</v>
      </c>
      <c r="E42">
        <v>0.38572600367999998</v>
      </c>
      <c r="F42">
        <v>9.1677789450999997E-2</v>
      </c>
      <c r="G42">
        <v>2.6499880113000002E-2</v>
      </c>
      <c r="H42">
        <v>8.2357425000000005E-3</v>
      </c>
      <c r="I42">
        <v>2.1374415609999998E-3</v>
      </c>
      <c r="J42">
        <v>5.7640756700000004E-4</v>
      </c>
      <c r="K42">
        <v>1</v>
      </c>
      <c r="L42">
        <v>142</v>
      </c>
      <c r="M42" t="s">
        <v>62</v>
      </c>
      <c r="N42">
        <v>80.849999999999994</v>
      </c>
      <c r="O42" t="s">
        <v>28</v>
      </c>
      <c r="P42">
        <v>8</v>
      </c>
    </row>
    <row r="43" spans="1:16" x14ac:dyDescent="0.35">
      <c r="A43" t="s">
        <v>16</v>
      </c>
      <c r="B43" s="1">
        <v>43171</v>
      </c>
      <c r="C43">
        <v>0</v>
      </c>
      <c r="D43">
        <v>1</v>
      </c>
      <c r="E43">
        <v>0.24262459627399999</v>
      </c>
      <c r="F43">
        <v>7.7024450258000005E-2</v>
      </c>
      <c r="G43">
        <v>1.5563744306000001E-2</v>
      </c>
      <c r="H43">
        <v>5.7690544510000004E-3</v>
      </c>
      <c r="I43">
        <v>2.0629013460000001E-3</v>
      </c>
      <c r="J43">
        <v>5.7350599700000001E-4</v>
      </c>
      <c r="K43">
        <v>1</v>
      </c>
      <c r="L43">
        <v>2166</v>
      </c>
      <c r="M43" t="s">
        <v>63</v>
      </c>
      <c r="N43">
        <v>81.78</v>
      </c>
      <c r="O43" t="s">
        <v>18</v>
      </c>
      <c r="P43">
        <v>12</v>
      </c>
    </row>
    <row r="44" spans="1:16" x14ac:dyDescent="0.35">
      <c r="A44" t="s">
        <v>16</v>
      </c>
      <c r="B44" s="1">
        <v>43171</v>
      </c>
      <c r="C44">
        <v>1</v>
      </c>
      <c r="D44">
        <v>0.58714081463900003</v>
      </c>
      <c r="E44">
        <v>0.26980949685</v>
      </c>
      <c r="F44">
        <v>5.9156542893E-2</v>
      </c>
      <c r="G44">
        <v>1.5918449995999999E-2</v>
      </c>
      <c r="H44">
        <v>5.7084432940000002E-3</v>
      </c>
      <c r="I44">
        <v>1.5667255509999999E-3</v>
      </c>
      <c r="J44">
        <v>5.1101874199999998E-4</v>
      </c>
      <c r="K44">
        <v>1</v>
      </c>
      <c r="L44">
        <v>183</v>
      </c>
      <c r="M44" t="s">
        <v>64</v>
      </c>
      <c r="N44">
        <v>81.849999999999994</v>
      </c>
      <c r="O44" t="s">
        <v>22</v>
      </c>
      <c r="P44" t="s">
        <v>57</v>
      </c>
    </row>
    <row r="45" spans="1:16" x14ac:dyDescent="0.35">
      <c r="A45" t="s">
        <v>16</v>
      </c>
      <c r="B45" s="1">
        <v>43171</v>
      </c>
      <c r="C45">
        <v>0</v>
      </c>
      <c r="D45">
        <v>1</v>
      </c>
      <c r="E45">
        <v>0.40406257733599998</v>
      </c>
      <c r="F45">
        <v>7.0718342217000005E-2</v>
      </c>
      <c r="G45">
        <v>2.3748290546E-2</v>
      </c>
      <c r="H45">
        <v>4.3618989859999999E-3</v>
      </c>
      <c r="I45">
        <v>1.529881835E-3</v>
      </c>
      <c r="J45">
        <v>4.1710058999999997E-4</v>
      </c>
      <c r="K45">
        <v>1</v>
      </c>
      <c r="L45">
        <v>2440</v>
      </c>
      <c r="M45" t="s">
        <v>65</v>
      </c>
      <c r="N45">
        <v>81.83</v>
      </c>
      <c r="O45" t="s">
        <v>18</v>
      </c>
      <c r="P45">
        <v>7</v>
      </c>
    </row>
    <row r="46" spans="1:16" x14ac:dyDescent="0.35">
      <c r="A46" t="s">
        <v>16</v>
      </c>
      <c r="B46" s="1">
        <v>43171</v>
      </c>
      <c r="C46">
        <v>0</v>
      </c>
      <c r="D46">
        <v>1</v>
      </c>
      <c r="E46">
        <v>0.41792514008499998</v>
      </c>
      <c r="F46">
        <v>7.6265482568000004E-2</v>
      </c>
      <c r="G46">
        <v>2.3113686317999999E-2</v>
      </c>
      <c r="H46">
        <v>6.8475377700000003E-3</v>
      </c>
      <c r="I46">
        <v>1.6055137829999999E-3</v>
      </c>
      <c r="J46">
        <v>3.9407196300000002E-4</v>
      </c>
      <c r="K46">
        <v>1</v>
      </c>
      <c r="L46">
        <v>2507</v>
      </c>
      <c r="M46" t="s">
        <v>66</v>
      </c>
      <c r="N46">
        <v>81.28</v>
      </c>
      <c r="O46" t="s">
        <v>28</v>
      </c>
      <c r="P46">
        <v>10</v>
      </c>
    </row>
    <row r="47" spans="1:16" x14ac:dyDescent="0.35">
      <c r="A47" t="s">
        <v>16</v>
      </c>
      <c r="B47" s="1">
        <v>43171</v>
      </c>
      <c r="C47">
        <v>0</v>
      </c>
      <c r="D47">
        <v>1</v>
      </c>
      <c r="E47">
        <v>0.380787778651</v>
      </c>
      <c r="F47">
        <v>0.17989186846899999</v>
      </c>
      <c r="G47">
        <v>3.3542806936000001E-2</v>
      </c>
      <c r="H47">
        <v>6.0565922609999998E-3</v>
      </c>
      <c r="I47">
        <v>1.36430395E-3</v>
      </c>
      <c r="J47">
        <v>3.7528439199999999E-4</v>
      </c>
      <c r="K47">
        <v>1</v>
      </c>
      <c r="L47">
        <v>166</v>
      </c>
      <c r="M47" t="s">
        <v>67</v>
      </c>
      <c r="N47">
        <v>79.8</v>
      </c>
      <c r="O47" t="s">
        <v>22</v>
      </c>
      <c r="P47">
        <v>12</v>
      </c>
    </row>
    <row r="48" spans="1:16" x14ac:dyDescent="0.35">
      <c r="A48" t="s">
        <v>16</v>
      </c>
      <c r="B48" s="1">
        <v>43171</v>
      </c>
      <c r="C48">
        <v>1</v>
      </c>
      <c r="D48">
        <v>0.41285918536100003</v>
      </c>
      <c r="E48">
        <v>0.155621419436</v>
      </c>
      <c r="F48">
        <v>2.7305803217000001E-2</v>
      </c>
      <c r="G48">
        <v>7.4517693109999996E-3</v>
      </c>
      <c r="H48">
        <v>2.7030205190000001E-3</v>
      </c>
      <c r="I48">
        <v>8.26987746E-4</v>
      </c>
      <c r="J48">
        <v>2.9585627199999999E-4</v>
      </c>
      <c r="K48">
        <v>1</v>
      </c>
      <c r="L48">
        <v>9</v>
      </c>
      <c r="M48" t="s">
        <v>68</v>
      </c>
      <c r="N48">
        <v>81.260000000000005</v>
      </c>
      <c r="O48" t="s">
        <v>22</v>
      </c>
      <c r="P48" t="s">
        <v>69</v>
      </c>
    </row>
    <row r="49" spans="1:16" x14ac:dyDescent="0.35">
      <c r="A49" t="s">
        <v>16</v>
      </c>
      <c r="B49" s="1">
        <v>43171</v>
      </c>
      <c r="C49">
        <v>1</v>
      </c>
      <c r="D49">
        <v>0.45724496359799999</v>
      </c>
      <c r="E49">
        <v>0.12977194668100001</v>
      </c>
      <c r="F49">
        <v>4.0524468227000003E-2</v>
      </c>
      <c r="G49">
        <v>1.2476406762E-2</v>
      </c>
      <c r="H49">
        <v>2.7982238930000002E-3</v>
      </c>
      <c r="I49">
        <v>7.5362420399999999E-4</v>
      </c>
      <c r="J49">
        <v>2.25746204E-4</v>
      </c>
      <c r="K49">
        <v>1</v>
      </c>
      <c r="L49">
        <v>179</v>
      </c>
      <c r="M49" t="s">
        <v>70</v>
      </c>
      <c r="N49">
        <v>80.260000000000005</v>
      </c>
      <c r="O49" t="s">
        <v>20</v>
      </c>
      <c r="P49" t="s">
        <v>69</v>
      </c>
    </row>
    <row r="50" spans="1:16" x14ac:dyDescent="0.35">
      <c r="A50" t="s">
        <v>16</v>
      </c>
      <c r="B50" s="1">
        <v>43171</v>
      </c>
      <c r="C50">
        <v>0</v>
      </c>
      <c r="D50">
        <v>1</v>
      </c>
      <c r="E50">
        <v>0.23371008420600001</v>
      </c>
      <c r="F50">
        <v>3.7203691071000002E-2</v>
      </c>
      <c r="G50">
        <v>9.6192858619999991E-3</v>
      </c>
      <c r="H50">
        <v>2.3001178060000002E-3</v>
      </c>
      <c r="I50">
        <v>4.2412582700000003E-4</v>
      </c>
      <c r="J50" s="2">
        <v>8.3196985000000002E-5</v>
      </c>
      <c r="K50">
        <v>1</v>
      </c>
      <c r="L50">
        <v>2571</v>
      </c>
      <c r="M50" t="s">
        <v>71</v>
      </c>
      <c r="N50">
        <v>78.069999999999993</v>
      </c>
      <c r="O50" t="s">
        <v>28</v>
      </c>
      <c r="P50">
        <v>12</v>
      </c>
    </row>
    <row r="51" spans="1:16" x14ac:dyDescent="0.35">
      <c r="A51" t="s">
        <v>16</v>
      </c>
      <c r="B51" s="1">
        <v>43171</v>
      </c>
      <c r="C51">
        <v>0</v>
      </c>
      <c r="D51">
        <v>1</v>
      </c>
      <c r="E51">
        <v>0.16370070172000001</v>
      </c>
      <c r="F51">
        <v>4.0015286454000001E-2</v>
      </c>
      <c r="G51">
        <v>4.6819408029999997E-3</v>
      </c>
      <c r="H51">
        <v>1.228509979E-3</v>
      </c>
      <c r="I51">
        <v>2.8954553500000002E-4</v>
      </c>
      <c r="J51" s="2">
        <v>7.6975889999999995E-5</v>
      </c>
      <c r="K51">
        <v>1</v>
      </c>
      <c r="L51">
        <v>93</v>
      </c>
      <c r="M51" t="s">
        <v>72</v>
      </c>
      <c r="N51">
        <v>78.930000000000007</v>
      </c>
      <c r="O51" t="s">
        <v>20</v>
      </c>
      <c r="P51">
        <v>12</v>
      </c>
    </row>
    <row r="52" spans="1:16" x14ac:dyDescent="0.35">
      <c r="A52" t="s">
        <v>16</v>
      </c>
      <c r="B52" s="1">
        <v>43171</v>
      </c>
      <c r="C52">
        <v>0</v>
      </c>
      <c r="D52">
        <v>1</v>
      </c>
      <c r="E52">
        <v>0.15178758141400001</v>
      </c>
      <c r="F52">
        <v>3.8384014092999998E-2</v>
      </c>
      <c r="G52">
        <v>4.9958631109999997E-3</v>
      </c>
      <c r="H52">
        <v>1.287991766E-3</v>
      </c>
      <c r="I52">
        <v>3.54182334E-4</v>
      </c>
      <c r="J52" s="2">
        <v>7.5734754999999996E-5</v>
      </c>
      <c r="K52">
        <v>1</v>
      </c>
      <c r="L52">
        <v>2084</v>
      </c>
      <c r="M52" t="s">
        <v>73</v>
      </c>
      <c r="N52">
        <v>79.069999999999993</v>
      </c>
      <c r="O52" t="s">
        <v>18</v>
      </c>
      <c r="P52">
        <v>13</v>
      </c>
    </row>
    <row r="53" spans="1:16" x14ac:dyDescent="0.35">
      <c r="A53" t="s">
        <v>16</v>
      </c>
      <c r="B53" s="1">
        <v>43171</v>
      </c>
      <c r="C53">
        <v>0</v>
      </c>
      <c r="D53">
        <v>1</v>
      </c>
      <c r="E53">
        <v>8.298961178E-2</v>
      </c>
      <c r="F53">
        <v>2.5193833870000001E-2</v>
      </c>
      <c r="G53">
        <v>5.9353855109999997E-3</v>
      </c>
      <c r="H53">
        <v>1.2979960359999999E-3</v>
      </c>
      <c r="I53">
        <v>2.3636850799999999E-4</v>
      </c>
      <c r="J53" s="2">
        <v>4.5825833000000001E-5</v>
      </c>
      <c r="K53">
        <v>1</v>
      </c>
      <c r="L53">
        <v>2430</v>
      </c>
      <c r="M53" t="s">
        <v>74</v>
      </c>
      <c r="N53">
        <v>78.03</v>
      </c>
      <c r="O53" t="s">
        <v>28</v>
      </c>
      <c r="P53">
        <v>13</v>
      </c>
    </row>
    <row r="54" spans="1:16" x14ac:dyDescent="0.35">
      <c r="A54" t="s">
        <v>16</v>
      </c>
      <c r="B54" s="1">
        <v>43171</v>
      </c>
      <c r="C54">
        <v>0</v>
      </c>
      <c r="D54">
        <v>1</v>
      </c>
      <c r="E54">
        <v>7.7241476591000002E-2</v>
      </c>
      <c r="F54">
        <v>2.6512356857E-2</v>
      </c>
      <c r="G54">
        <v>4.3137365439999999E-3</v>
      </c>
      <c r="H54">
        <v>1.0114410889999999E-3</v>
      </c>
      <c r="I54">
        <v>1.7816908899999999E-4</v>
      </c>
      <c r="J54" s="2">
        <v>3.9473410000000001E-5</v>
      </c>
      <c r="K54">
        <v>1</v>
      </c>
      <c r="L54">
        <v>2083</v>
      </c>
      <c r="M54" t="s">
        <v>75</v>
      </c>
      <c r="N54">
        <v>78.25</v>
      </c>
      <c r="O54" t="s">
        <v>22</v>
      </c>
      <c r="P54">
        <v>14</v>
      </c>
    </row>
    <row r="55" spans="1:16" x14ac:dyDescent="0.35">
      <c r="A55" t="s">
        <v>16</v>
      </c>
      <c r="B55" s="1">
        <v>43171</v>
      </c>
      <c r="C55">
        <v>0</v>
      </c>
      <c r="D55">
        <v>1</v>
      </c>
      <c r="E55">
        <v>6.5901126453000003E-2</v>
      </c>
      <c r="F55">
        <v>2.208511531E-2</v>
      </c>
      <c r="G55">
        <v>6.4920238789999999E-3</v>
      </c>
      <c r="H55">
        <v>1.0317766419999999E-3</v>
      </c>
      <c r="I55">
        <v>1.96546475E-4</v>
      </c>
      <c r="J55" s="2">
        <v>2.9279207000000002E-5</v>
      </c>
      <c r="K55">
        <v>1</v>
      </c>
      <c r="L55">
        <v>2247</v>
      </c>
      <c r="M55" t="s">
        <v>76</v>
      </c>
      <c r="N55">
        <v>75.89</v>
      </c>
      <c r="O55" t="s">
        <v>18</v>
      </c>
      <c r="P55">
        <v>15</v>
      </c>
    </row>
    <row r="56" spans="1:16" x14ac:dyDescent="0.35">
      <c r="A56" t="s">
        <v>16</v>
      </c>
      <c r="B56" s="1">
        <v>43171</v>
      </c>
      <c r="C56">
        <v>0</v>
      </c>
      <c r="D56">
        <v>1</v>
      </c>
      <c r="E56">
        <v>0.10710244184999999</v>
      </c>
      <c r="F56">
        <v>2.3718656317999999E-2</v>
      </c>
      <c r="G56">
        <v>4.8283080739999996E-3</v>
      </c>
      <c r="H56">
        <v>1.0888032350000001E-3</v>
      </c>
      <c r="I56">
        <v>1.6387481599999999E-4</v>
      </c>
      <c r="J56" s="2">
        <v>2.6550271E-5</v>
      </c>
      <c r="K56">
        <v>1</v>
      </c>
      <c r="L56">
        <v>149</v>
      </c>
      <c r="M56" t="s">
        <v>77</v>
      </c>
      <c r="N56">
        <v>76.790000000000006</v>
      </c>
      <c r="O56" t="s">
        <v>28</v>
      </c>
      <c r="P56">
        <v>14</v>
      </c>
    </row>
    <row r="57" spans="1:16" x14ac:dyDescent="0.35">
      <c r="A57" t="s">
        <v>16</v>
      </c>
      <c r="B57" s="1">
        <v>43171</v>
      </c>
      <c r="C57">
        <v>0</v>
      </c>
      <c r="D57">
        <v>1</v>
      </c>
      <c r="E57">
        <v>0.201172851431</v>
      </c>
      <c r="F57">
        <v>5.2888473523000003E-2</v>
      </c>
      <c r="G57">
        <v>6.7664854670000003E-3</v>
      </c>
      <c r="H57">
        <v>8.4504162500000004E-4</v>
      </c>
      <c r="I57">
        <v>1.2478163500000001E-4</v>
      </c>
      <c r="J57" s="2">
        <v>2.3601831999999999E-5</v>
      </c>
      <c r="K57">
        <v>1</v>
      </c>
      <c r="L57">
        <v>232</v>
      </c>
      <c r="M57" t="s">
        <v>78</v>
      </c>
      <c r="N57">
        <v>76.45</v>
      </c>
      <c r="O57" t="s">
        <v>22</v>
      </c>
      <c r="P57">
        <v>13</v>
      </c>
    </row>
    <row r="58" spans="1:16" x14ac:dyDescent="0.35">
      <c r="A58" t="s">
        <v>16</v>
      </c>
      <c r="B58" s="1">
        <v>43171</v>
      </c>
      <c r="C58">
        <v>0</v>
      </c>
      <c r="D58">
        <v>1</v>
      </c>
      <c r="E58">
        <v>9.0835305810000003E-2</v>
      </c>
      <c r="F58">
        <v>1.4653040923E-2</v>
      </c>
      <c r="G58">
        <v>1.188435616E-3</v>
      </c>
      <c r="H58">
        <v>2.2606756500000001E-4</v>
      </c>
      <c r="I58" s="2">
        <v>3.4417291000000002E-5</v>
      </c>
      <c r="J58" s="2">
        <v>6.1411910000000001E-6</v>
      </c>
      <c r="K58">
        <v>1</v>
      </c>
      <c r="L58">
        <v>276</v>
      </c>
      <c r="M58" t="s">
        <v>79</v>
      </c>
      <c r="N58">
        <v>75.58</v>
      </c>
      <c r="O58" t="s">
        <v>20</v>
      </c>
      <c r="P58">
        <v>13</v>
      </c>
    </row>
    <row r="59" spans="1:16" x14ac:dyDescent="0.35">
      <c r="A59" t="s">
        <v>16</v>
      </c>
      <c r="B59" s="1">
        <v>43171</v>
      </c>
      <c r="C59">
        <v>0</v>
      </c>
      <c r="D59">
        <v>1</v>
      </c>
      <c r="E59">
        <v>0.10607286250799999</v>
      </c>
      <c r="F59">
        <v>2.1395250867999999E-2</v>
      </c>
      <c r="G59">
        <v>2.3279741439999999E-3</v>
      </c>
      <c r="H59">
        <v>1.87853416E-4</v>
      </c>
      <c r="I59" s="2">
        <v>3.1467779E-5</v>
      </c>
      <c r="J59" s="2">
        <v>6.1326170000000002E-6</v>
      </c>
      <c r="K59">
        <v>1</v>
      </c>
      <c r="L59">
        <v>2617</v>
      </c>
      <c r="M59" t="s">
        <v>80</v>
      </c>
      <c r="N59">
        <v>74.78</v>
      </c>
      <c r="O59" t="s">
        <v>20</v>
      </c>
      <c r="P59">
        <v>14</v>
      </c>
    </row>
    <row r="60" spans="1:16" x14ac:dyDescent="0.35">
      <c r="A60" t="s">
        <v>16</v>
      </c>
      <c r="B60" s="1">
        <v>43171</v>
      </c>
      <c r="C60">
        <v>0</v>
      </c>
      <c r="D60">
        <v>1</v>
      </c>
      <c r="E60">
        <v>4.5231365789E-2</v>
      </c>
      <c r="F60">
        <v>1.0000764645E-2</v>
      </c>
      <c r="G60">
        <v>2.7453435359999999E-3</v>
      </c>
      <c r="H60">
        <v>2.9866660299999998E-4</v>
      </c>
      <c r="I60" s="2">
        <v>3.6704878000000001E-5</v>
      </c>
      <c r="J60" s="2">
        <v>5.875012E-6</v>
      </c>
      <c r="K60">
        <v>1</v>
      </c>
      <c r="L60">
        <v>219</v>
      </c>
      <c r="M60" t="s">
        <v>81</v>
      </c>
      <c r="N60">
        <v>75.45</v>
      </c>
      <c r="O60" t="s">
        <v>22</v>
      </c>
      <c r="P60">
        <v>16</v>
      </c>
    </row>
    <row r="61" spans="1:16" x14ac:dyDescent="0.35">
      <c r="A61" t="s">
        <v>16</v>
      </c>
      <c r="B61" s="1">
        <v>43171</v>
      </c>
      <c r="C61">
        <v>0</v>
      </c>
      <c r="D61">
        <v>1</v>
      </c>
      <c r="E61">
        <v>9.2524614961999999E-2</v>
      </c>
      <c r="F61">
        <v>1.9909636307E-2</v>
      </c>
      <c r="G61">
        <v>2.5065230840000002E-3</v>
      </c>
      <c r="H61">
        <v>2.39470009E-4</v>
      </c>
      <c r="I61" s="2">
        <v>3.9099037999999997E-5</v>
      </c>
      <c r="J61" s="2">
        <v>5.0070910000000003E-6</v>
      </c>
      <c r="K61">
        <v>1</v>
      </c>
      <c r="L61">
        <v>2750</v>
      </c>
      <c r="M61" t="s">
        <v>82</v>
      </c>
      <c r="N61">
        <v>74.3</v>
      </c>
      <c r="O61" t="s">
        <v>18</v>
      </c>
      <c r="P61">
        <v>14</v>
      </c>
    </row>
    <row r="62" spans="1:16" x14ac:dyDescent="0.35">
      <c r="A62" t="s">
        <v>16</v>
      </c>
      <c r="B62" s="1">
        <v>43171</v>
      </c>
      <c r="C62">
        <v>0</v>
      </c>
      <c r="D62">
        <v>1</v>
      </c>
      <c r="E62">
        <v>4.2101221824000001E-2</v>
      </c>
      <c r="F62">
        <v>1.0789340477E-2</v>
      </c>
      <c r="G62">
        <v>1.146080605E-3</v>
      </c>
      <c r="H62">
        <v>1.7480638600000001E-4</v>
      </c>
      <c r="I62" s="2">
        <v>1.9881609000000001E-5</v>
      </c>
      <c r="J62" s="2">
        <v>2.963772E-6</v>
      </c>
      <c r="K62">
        <v>1</v>
      </c>
      <c r="L62">
        <v>314</v>
      </c>
      <c r="M62" t="s">
        <v>83</v>
      </c>
      <c r="N62">
        <v>74.81</v>
      </c>
      <c r="O62" t="s">
        <v>22</v>
      </c>
      <c r="P62">
        <v>15</v>
      </c>
    </row>
    <row r="63" spans="1:16" x14ac:dyDescent="0.35">
      <c r="A63" t="s">
        <v>16</v>
      </c>
      <c r="B63" s="1">
        <v>43171</v>
      </c>
      <c r="C63">
        <v>0</v>
      </c>
      <c r="D63">
        <v>1</v>
      </c>
      <c r="E63">
        <v>3.5188879471000002E-2</v>
      </c>
      <c r="F63">
        <v>6.8434026640000001E-3</v>
      </c>
      <c r="G63">
        <v>7.3979217400000003E-4</v>
      </c>
      <c r="H63" s="2">
        <v>8.4033129999999995E-5</v>
      </c>
      <c r="I63" s="2">
        <v>8.1816830000000001E-6</v>
      </c>
      <c r="J63" s="2">
        <v>8.7483899999999999E-7</v>
      </c>
      <c r="K63">
        <v>1</v>
      </c>
      <c r="L63">
        <v>288</v>
      </c>
      <c r="M63" t="s">
        <v>84</v>
      </c>
      <c r="N63">
        <v>72.45</v>
      </c>
      <c r="O63" t="s">
        <v>28</v>
      </c>
      <c r="P63">
        <v>15</v>
      </c>
    </row>
    <row r="64" spans="1:16" x14ac:dyDescent="0.35">
      <c r="A64" t="s">
        <v>16</v>
      </c>
      <c r="B64" s="1">
        <v>43171</v>
      </c>
      <c r="C64">
        <v>0</v>
      </c>
      <c r="D64">
        <v>1</v>
      </c>
      <c r="E64">
        <v>1.7381456108000001E-2</v>
      </c>
      <c r="F64">
        <v>2.8038351919999998E-3</v>
      </c>
      <c r="G64">
        <v>2.7341918299999998E-4</v>
      </c>
      <c r="H64" s="2">
        <v>2.6536164999999999E-5</v>
      </c>
      <c r="I64" s="2">
        <v>2.791005E-6</v>
      </c>
      <c r="J64" s="2">
        <v>2.32132E-7</v>
      </c>
      <c r="K64">
        <v>1</v>
      </c>
      <c r="L64">
        <v>2378</v>
      </c>
      <c r="M64" t="s">
        <v>85</v>
      </c>
      <c r="N64">
        <v>71.36</v>
      </c>
      <c r="O64" t="s">
        <v>18</v>
      </c>
      <c r="P64">
        <v>16</v>
      </c>
    </row>
    <row r="65" spans="1:16" x14ac:dyDescent="0.35">
      <c r="A65" t="s">
        <v>16</v>
      </c>
      <c r="B65" s="1">
        <v>43171</v>
      </c>
      <c r="C65">
        <v>1</v>
      </c>
      <c r="D65">
        <v>0.66502392341200001</v>
      </c>
      <c r="E65">
        <v>1.1143144135E-2</v>
      </c>
      <c r="F65">
        <v>1.680329951E-3</v>
      </c>
      <c r="G65">
        <v>1.69344395E-4</v>
      </c>
      <c r="H65" s="2">
        <v>1.8708020999999999E-5</v>
      </c>
      <c r="I65" s="2">
        <v>1.6413160000000001E-6</v>
      </c>
      <c r="J65" s="2">
        <v>1.7443799999999999E-7</v>
      </c>
      <c r="K65">
        <v>1</v>
      </c>
      <c r="L65">
        <v>2515</v>
      </c>
      <c r="M65" t="s">
        <v>86</v>
      </c>
      <c r="N65">
        <v>70.87</v>
      </c>
      <c r="O65" t="s">
        <v>20</v>
      </c>
      <c r="P65" t="s">
        <v>87</v>
      </c>
    </row>
    <row r="66" spans="1:16" x14ac:dyDescent="0.35">
      <c r="A66" t="s">
        <v>16</v>
      </c>
      <c r="B66" s="1">
        <v>43171</v>
      </c>
      <c r="C66">
        <v>0</v>
      </c>
      <c r="D66">
        <v>1</v>
      </c>
      <c r="E66">
        <v>2.2432744098000001E-2</v>
      </c>
      <c r="F66">
        <v>2.1140790279999999E-3</v>
      </c>
      <c r="G66">
        <v>2.18290677E-4</v>
      </c>
      <c r="H66" s="2">
        <v>1.044276E-5</v>
      </c>
      <c r="I66" s="2">
        <v>9.8509700000000002E-7</v>
      </c>
      <c r="J66" s="2">
        <v>1.12176E-7</v>
      </c>
      <c r="K66">
        <v>1</v>
      </c>
      <c r="L66">
        <v>2239</v>
      </c>
      <c r="M66" t="s">
        <v>88</v>
      </c>
      <c r="N66">
        <v>71.88</v>
      </c>
      <c r="O66" t="s">
        <v>20</v>
      </c>
      <c r="P66">
        <v>15</v>
      </c>
    </row>
    <row r="67" spans="1:16" x14ac:dyDescent="0.35">
      <c r="A67" t="s">
        <v>16</v>
      </c>
      <c r="B67" s="1">
        <v>43171</v>
      </c>
      <c r="C67">
        <v>1</v>
      </c>
      <c r="D67">
        <v>0.57546138583799999</v>
      </c>
      <c r="E67">
        <v>1.4105360413E-2</v>
      </c>
      <c r="F67">
        <v>1.3379641570000001E-3</v>
      </c>
      <c r="G67" s="2">
        <v>8.3900082000000004E-5</v>
      </c>
      <c r="H67" s="2">
        <v>6.043745E-6</v>
      </c>
      <c r="I67" s="2">
        <v>4.48405E-7</v>
      </c>
      <c r="J67" s="2">
        <v>3.6879000000000002E-8</v>
      </c>
      <c r="K67">
        <v>1</v>
      </c>
      <c r="L67">
        <v>2640</v>
      </c>
      <c r="M67" t="s">
        <v>89</v>
      </c>
      <c r="N67">
        <v>67.930000000000007</v>
      </c>
      <c r="O67" t="s">
        <v>28</v>
      </c>
      <c r="P67" t="s">
        <v>87</v>
      </c>
    </row>
    <row r="68" spans="1:16" x14ac:dyDescent="0.35">
      <c r="A68" t="s">
        <v>16</v>
      </c>
      <c r="B68" s="1">
        <v>43171</v>
      </c>
      <c r="C68">
        <v>1</v>
      </c>
      <c r="D68">
        <v>0.33497607658799999</v>
      </c>
      <c r="E68">
        <v>3.4751283060000001E-3</v>
      </c>
      <c r="F68">
        <v>3.4325804600000002E-4</v>
      </c>
      <c r="G68" s="2">
        <v>2.8568053E-5</v>
      </c>
      <c r="H68" s="2">
        <v>2.6237329999999998E-6</v>
      </c>
      <c r="I68" s="2">
        <v>1.4966799999999999E-7</v>
      </c>
      <c r="J68" s="2">
        <v>1.0517000000000001E-8</v>
      </c>
      <c r="K68">
        <v>1</v>
      </c>
      <c r="L68">
        <v>2341</v>
      </c>
      <c r="M68" t="s">
        <v>90</v>
      </c>
      <c r="N68">
        <v>67.63</v>
      </c>
      <c r="O68" t="s">
        <v>20</v>
      </c>
      <c r="P68" t="s">
        <v>91</v>
      </c>
    </row>
    <row r="69" spans="1:16" x14ac:dyDescent="0.35">
      <c r="A69" t="s">
        <v>16</v>
      </c>
      <c r="B69" s="1">
        <v>43171</v>
      </c>
      <c r="C69">
        <v>1</v>
      </c>
      <c r="D69">
        <v>0.42453861416200001</v>
      </c>
      <c r="E69">
        <v>7.5739835530000002E-3</v>
      </c>
      <c r="F69">
        <v>5.3515879299999996E-4</v>
      </c>
      <c r="G69" s="2">
        <v>2.0904856999999999E-5</v>
      </c>
      <c r="H69" s="2">
        <v>9.4455499999999995E-7</v>
      </c>
      <c r="I69" s="2">
        <v>3.7106000000000002E-8</v>
      </c>
      <c r="J69" s="2">
        <v>1.6399999999999999E-9</v>
      </c>
      <c r="K69">
        <v>1</v>
      </c>
      <c r="L69">
        <v>2428</v>
      </c>
      <c r="M69" t="s">
        <v>92</v>
      </c>
      <c r="N69">
        <v>65.31</v>
      </c>
      <c r="O69" t="s">
        <v>28</v>
      </c>
      <c r="P69" t="s">
        <v>91</v>
      </c>
    </row>
  </sheetData>
  <sortState ref="A2:P69">
    <sortCondition descending="1" ref="J2:J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50" zoomScaleNormal="100" workbookViewId="0">
      <selection activeCell="A64" sqref="A64"/>
    </sheetView>
  </sheetViews>
  <sheetFormatPr defaultRowHeight="14.5" x14ac:dyDescent="0.35"/>
  <cols>
    <col min="1" max="1" width="13.08984375" bestFit="1" customWidth="1"/>
    <col min="2" max="2" width="24.1796875" bestFit="1" customWidth="1"/>
    <col min="3" max="4" width="8.7265625" customWidth="1"/>
    <col min="5" max="5" width="13.08984375" bestFit="1" customWidth="1"/>
    <col min="6" max="6" width="10.81640625" style="3" bestFit="1" customWidth="1"/>
    <col min="7" max="7" width="10.81640625" style="3" customWidth="1"/>
    <col min="8" max="8" width="14.1796875" bestFit="1" customWidth="1"/>
    <col min="9" max="9" width="14.6328125" bestFit="1" customWidth="1"/>
    <col min="10" max="10" width="14.7265625" bestFit="1" customWidth="1"/>
  </cols>
  <sheetData>
    <row r="1" spans="1:13" x14ac:dyDescent="0.35">
      <c r="C1" t="s">
        <v>13</v>
      </c>
      <c r="D1" t="s">
        <v>13</v>
      </c>
      <c r="E1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</row>
    <row r="2" spans="1:13" x14ac:dyDescent="0.35">
      <c r="A2" t="s">
        <v>17</v>
      </c>
      <c r="B2" t="s">
        <v>85</v>
      </c>
      <c r="C2">
        <f>INDEX(fivethirtyeight_ncaa_forecasts!$1:$1048576, MATCH(A2, fivethirtyeight_ncaa_forecasts!$M:$M, 0), MATCH(C$1, fivethirtyeight_ncaa_forecasts!$1:$1, 0))</f>
        <v>94.29</v>
      </c>
      <c r="D2">
        <f>INDEX(fivethirtyeight_ncaa_forecasts!$1:$1048576, MATCH(B2, fivethirtyeight_ncaa_forecasts!$M:$M, 0), MATCH(D$1, fivethirtyeight_ncaa_forecasts!$1:$1, 0))</f>
        <v>71.36</v>
      </c>
      <c r="E2">
        <f>1/(1+10^(-(C2-D2)*30.464/400))</f>
        <v>0.98238299664787898</v>
      </c>
      <c r="F2">
        <v>0.82029629999999998</v>
      </c>
      <c r="G2">
        <f>E2-F2</f>
        <v>0.162086696647879</v>
      </c>
      <c r="H2">
        <v>0</v>
      </c>
      <c r="I2">
        <f>IF(ISBLANK($H2), 0, $H2*E2+ABS($H2-1)*(1-E2))</f>
        <v>1.7617003352121019E-2</v>
      </c>
      <c r="J2">
        <f>IF(ISBLANK($H2), 0, $H2*F2+ABS($H2-1)*(1-F2))</f>
        <v>0.17970370000000002</v>
      </c>
      <c r="K2">
        <f>IF(OR(AND($H2=1,E2&gt;=0.5),AND($H2=0,E2&lt;0.5)),1,0)</f>
        <v>0</v>
      </c>
      <c r="L2">
        <f>IF(OR(AND($H2=1,F2&gt;=0.5),AND($H2=0,F2&lt;0.5)),1,0)</f>
        <v>0</v>
      </c>
      <c r="M2">
        <f>ABS(G2)</f>
        <v>0.162086696647879</v>
      </c>
    </row>
    <row r="3" spans="1:13" x14ac:dyDescent="0.35">
      <c r="A3" t="s">
        <v>25</v>
      </c>
      <c r="B3" t="s">
        <v>76</v>
      </c>
      <c r="C3">
        <f>INDEX(fivethirtyeight_ncaa_forecasts!$1:$1048576, MATCH(A3, fivethirtyeight_ncaa_forecasts!$M:$M, 0), MATCH(C$1, fivethirtyeight_ncaa_forecasts!$1:$1, 0))</f>
        <v>91.09</v>
      </c>
      <c r="D3">
        <f>INDEX(fivethirtyeight_ncaa_forecasts!$1:$1048576, MATCH(B3, fivethirtyeight_ncaa_forecasts!$M:$M, 0), MATCH(D$1, fivethirtyeight_ncaa_forecasts!$1:$1, 0))</f>
        <v>75.89</v>
      </c>
      <c r="E3">
        <f t="shared" ref="E3:E33" si="0">1/(1+10^(-(C3-D3)*30.464/400))</f>
        <v>0.93496273054909751</v>
      </c>
      <c r="F3">
        <v>0.86309349999999996</v>
      </c>
      <c r="G3">
        <f t="shared" ref="G3:G64" si="1">E3-F3</f>
        <v>7.1869230549097551E-2</v>
      </c>
      <c r="H3">
        <v>1</v>
      </c>
      <c r="I3">
        <f t="shared" ref="I3:I33" si="2">IF(ISBLANK($H3), 0, $H3*E3+ABS($H3-1)*(1-E3))</f>
        <v>0.93496273054909751</v>
      </c>
      <c r="J3">
        <f t="shared" ref="J3:J33" si="3">IF(ISBLANK($H3), 0, $H3*F3+ABS($H3-1)*(1-F3))</f>
        <v>0.86309349999999996</v>
      </c>
      <c r="K3">
        <f t="shared" ref="K3:K33" si="4">IF(OR(AND($H3=1,E3&gt;=0.5),AND($H3=0,E3&lt;0.5)),1,0)</f>
        <v>1</v>
      </c>
      <c r="L3">
        <f t="shared" ref="L3:L33" si="5">IF(OR(AND($H3=1,F3&gt;=0.5),AND($H3=0,F3&lt;0.5)),1,0)</f>
        <v>1</v>
      </c>
      <c r="M3">
        <f t="shared" ref="M3:M33" si="6">ABS(G3)</f>
        <v>7.1869230549097551E-2</v>
      </c>
    </row>
    <row r="4" spans="1:13" x14ac:dyDescent="0.35">
      <c r="A4" t="s">
        <v>33</v>
      </c>
      <c r="B4" t="s">
        <v>82</v>
      </c>
      <c r="C4">
        <f>INDEX(fivethirtyeight_ncaa_forecasts!$1:$1048576, MATCH(A4, fivethirtyeight_ncaa_forecasts!$M:$M, 0), MATCH(C$1, fivethirtyeight_ncaa_forecasts!$1:$1, 0))</f>
        <v>87.19</v>
      </c>
      <c r="D4">
        <f>INDEX(fivethirtyeight_ncaa_forecasts!$1:$1048576, MATCH(B4, fivethirtyeight_ncaa_forecasts!$M:$M, 0), MATCH(D$1, fivethirtyeight_ncaa_forecasts!$1:$1, 0))</f>
        <v>74.3</v>
      </c>
      <c r="E4">
        <f t="shared" si="0"/>
        <v>0.90554841017415344</v>
      </c>
      <c r="F4">
        <v>0.79818889999999998</v>
      </c>
      <c r="G4">
        <f t="shared" si="1"/>
        <v>0.10735951017415346</v>
      </c>
      <c r="H4">
        <v>1</v>
      </c>
      <c r="I4">
        <f t="shared" si="2"/>
        <v>0.90554841017415344</v>
      </c>
      <c r="J4">
        <f t="shared" si="3"/>
        <v>0.79818889999999998</v>
      </c>
      <c r="K4">
        <f t="shared" si="4"/>
        <v>1</v>
      </c>
      <c r="L4">
        <f t="shared" si="5"/>
        <v>1</v>
      </c>
      <c r="M4">
        <f t="shared" si="6"/>
        <v>0.10735951017415346</v>
      </c>
    </row>
    <row r="5" spans="1:13" x14ac:dyDescent="0.35">
      <c r="A5" t="s">
        <v>36</v>
      </c>
      <c r="B5" t="s">
        <v>73</v>
      </c>
      <c r="C5">
        <f>INDEX(fivethirtyeight_ncaa_forecasts!$1:$1048576, MATCH(A5, fivethirtyeight_ncaa_forecasts!$M:$M, 0), MATCH(C$1, fivethirtyeight_ncaa_forecasts!$1:$1, 0))</f>
        <v>87.86</v>
      </c>
      <c r="D5">
        <f>INDEX(fivethirtyeight_ncaa_forecasts!$1:$1048576, MATCH(B5, fivethirtyeight_ncaa_forecasts!$M:$M, 0), MATCH(D$1, fivethirtyeight_ncaa_forecasts!$1:$1, 0))</f>
        <v>79.069999999999993</v>
      </c>
      <c r="E5">
        <f t="shared" si="0"/>
        <v>0.82367647407619482</v>
      </c>
      <c r="F5">
        <v>0.62139750000000005</v>
      </c>
      <c r="G5">
        <f t="shared" si="1"/>
        <v>0.20227897407619477</v>
      </c>
      <c r="H5">
        <v>0</v>
      </c>
      <c r="I5">
        <f t="shared" si="2"/>
        <v>0.17632352592380518</v>
      </c>
      <c r="J5">
        <f t="shared" si="3"/>
        <v>0.37860249999999995</v>
      </c>
      <c r="K5">
        <f t="shared" si="4"/>
        <v>0</v>
      </c>
      <c r="L5">
        <f t="shared" si="5"/>
        <v>0</v>
      </c>
      <c r="M5">
        <f t="shared" si="6"/>
        <v>0.20227897407619477</v>
      </c>
    </row>
    <row r="6" spans="1:13" x14ac:dyDescent="0.35">
      <c r="A6" t="s">
        <v>34</v>
      </c>
      <c r="B6" t="s">
        <v>63</v>
      </c>
      <c r="C6">
        <f>INDEX(fivethirtyeight_ncaa_forecasts!$1:$1048576, MATCH(A6, fivethirtyeight_ncaa_forecasts!$M:$M, 0), MATCH(C$1, fivethirtyeight_ncaa_forecasts!$1:$1, 0))</f>
        <v>88.06</v>
      </c>
      <c r="D6">
        <f>INDEX(fivethirtyeight_ncaa_forecasts!$1:$1048576, MATCH(B6, fivethirtyeight_ncaa_forecasts!$M:$M, 0), MATCH(D$1, fivethirtyeight_ncaa_forecasts!$1:$1, 0))</f>
        <v>81.78</v>
      </c>
      <c r="E6">
        <f t="shared" si="0"/>
        <v>0.75050200633892805</v>
      </c>
      <c r="F6">
        <v>0.48713869999999998</v>
      </c>
      <c r="G6">
        <f t="shared" si="1"/>
        <v>0.26336330633892807</v>
      </c>
      <c r="H6">
        <v>1</v>
      </c>
      <c r="I6">
        <f t="shared" si="2"/>
        <v>0.75050200633892805</v>
      </c>
      <c r="J6">
        <f t="shared" si="3"/>
        <v>0.48713869999999998</v>
      </c>
      <c r="K6">
        <f t="shared" si="4"/>
        <v>1</v>
      </c>
      <c r="L6">
        <f t="shared" si="5"/>
        <v>0</v>
      </c>
      <c r="M6">
        <f t="shared" si="6"/>
        <v>0.26336330633892807</v>
      </c>
    </row>
    <row r="7" spans="1:13" x14ac:dyDescent="0.35">
      <c r="A7" t="s">
        <v>47</v>
      </c>
      <c r="B7" t="s">
        <v>60</v>
      </c>
      <c r="C7">
        <f>INDEX(fivethirtyeight_ncaa_forecasts!$1:$1048576, MATCH(A7, fivethirtyeight_ncaa_forecasts!$M:$M, 0), MATCH(C$1, fivethirtyeight_ncaa_forecasts!$1:$1, 0))</f>
        <v>83.95</v>
      </c>
      <c r="D7">
        <f>INDEX(fivethirtyeight_ncaa_forecasts!$1:$1048576, MATCH(B7, fivethirtyeight_ncaa_forecasts!$M:$M, 0), MATCH(D$1, fivethirtyeight_ncaa_forecasts!$1:$1, 0))</f>
        <v>81.28</v>
      </c>
      <c r="E7">
        <f t="shared" si="0"/>
        <v>0.61496336975945853</v>
      </c>
      <c r="F7">
        <v>0.63374830000000004</v>
      </c>
      <c r="G7">
        <f t="shared" si="1"/>
        <v>-1.8784930240541509E-2</v>
      </c>
      <c r="H7">
        <v>0</v>
      </c>
      <c r="I7">
        <f t="shared" si="2"/>
        <v>0.38503663024054147</v>
      </c>
      <c r="J7">
        <f t="shared" si="3"/>
        <v>0.36625169999999996</v>
      </c>
      <c r="K7">
        <f t="shared" si="4"/>
        <v>0</v>
      </c>
      <c r="L7">
        <f t="shared" si="5"/>
        <v>0</v>
      </c>
      <c r="M7">
        <f t="shared" si="6"/>
        <v>1.8784930240541509E-2</v>
      </c>
    </row>
    <row r="8" spans="1:13" x14ac:dyDescent="0.35">
      <c r="A8" t="s">
        <v>65</v>
      </c>
      <c r="B8" t="s">
        <v>49</v>
      </c>
      <c r="C8">
        <f>INDEX(fivethirtyeight_ncaa_forecasts!$1:$1048576, MATCH(A8, fivethirtyeight_ncaa_forecasts!$M:$M, 0), MATCH(C$1, fivethirtyeight_ncaa_forecasts!$1:$1, 0))</f>
        <v>81.83</v>
      </c>
      <c r="D8">
        <f>INDEX(fivethirtyeight_ncaa_forecasts!$1:$1048576, MATCH(B8, fivethirtyeight_ncaa_forecasts!$M:$M, 0), MATCH(D$1, fivethirtyeight_ncaa_forecasts!$1:$1, 0))</f>
        <v>82.91</v>
      </c>
      <c r="E8">
        <f t="shared" si="0"/>
        <v>0.45279250943270583</v>
      </c>
      <c r="F8">
        <v>0.71505189999999996</v>
      </c>
      <c r="G8">
        <f t="shared" si="1"/>
        <v>-0.26225939056729414</v>
      </c>
      <c r="H8">
        <v>1</v>
      </c>
      <c r="I8">
        <f t="shared" si="2"/>
        <v>0.45279250943270583</v>
      </c>
      <c r="J8">
        <f t="shared" si="3"/>
        <v>0.71505189999999996</v>
      </c>
      <c r="K8">
        <f t="shared" si="4"/>
        <v>0</v>
      </c>
      <c r="L8">
        <f t="shared" si="5"/>
        <v>1</v>
      </c>
      <c r="M8">
        <f t="shared" si="6"/>
        <v>0.26225939056729414</v>
      </c>
    </row>
    <row r="9" spans="1:13" x14ac:dyDescent="0.35">
      <c r="A9" t="s">
        <v>51</v>
      </c>
      <c r="B9" t="s">
        <v>59</v>
      </c>
      <c r="C9">
        <f>INDEX(fivethirtyeight_ncaa_forecasts!$1:$1048576, MATCH(A9, fivethirtyeight_ncaa_forecasts!$M:$M, 0), MATCH(C$1, fivethirtyeight_ncaa_forecasts!$1:$1, 0))</f>
        <v>83.41</v>
      </c>
      <c r="D9">
        <f>INDEX(fivethirtyeight_ncaa_forecasts!$1:$1048576, MATCH(B9, fivethirtyeight_ncaa_forecasts!$M:$M, 0), MATCH(D$1, fivethirtyeight_ncaa_forecasts!$1:$1, 0))</f>
        <v>81.5</v>
      </c>
      <c r="E9">
        <f t="shared" si="0"/>
        <v>0.58296255010761933</v>
      </c>
      <c r="F9">
        <v>0.71433769999999996</v>
      </c>
      <c r="G9">
        <f t="shared" si="1"/>
        <v>-0.13137514989238064</v>
      </c>
      <c r="H9">
        <v>0</v>
      </c>
      <c r="I9">
        <f t="shared" si="2"/>
        <v>0.41703744989238067</v>
      </c>
      <c r="J9">
        <f t="shared" si="3"/>
        <v>0.28566230000000004</v>
      </c>
      <c r="K9">
        <f t="shared" si="4"/>
        <v>0</v>
      </c>
      <c r="L9">
        <f t="shared" si="5"/>
        <v>0</v>
      </c>
      <c r="M9">
        <f t="shared" si="6"/>
        <v>0.13137514989238064</v>
      </c>
    </row>
    <row r="10" spans="1:13" x14ac:dyDescent="0.35">
      <c r="A10" t="s">
        <v>19</v>
      </c>
      <c r="B10" t="s">
        <v>86</v>
      </c>
      <c r="C10">
        <f>INDEX(fivethirtyeight_ncaa_forecasts!$1:$1048576, MATCH(A10, fivethirtyeight_ncaa_forecasts!$M:$M, 0), MATCH(C$1, fivethirtyeight_ncaa_forecasts!$1:$1, 0))</f>
        <v>94.94</v>
      </c>
      <c r="D10">
        <f>INDEX(fivethirtyeight_ncaa_forecasts!$1:$1048576, MATCH(B10, fivethirtyeight_ncaa_forecasts!$M:$M, 0), MATCH(D$1, fivethirtyeight_ncaa_forecasts!$1:$1, 0))</f>
        <v>70.87</v>
      </c>
      <c r="E10">
        <f t="shared" si="0"/>
        <v>0.98552901100901769</v>
      </c>
      <c r="F10">
        <v>0.98562698000000004</v>
      </c>
      <c r="G10">
        <f t="shared" si="1"/>
        <v>-9.7968990982355564E-5</v>
      </c>
      <c r="H10">
        <v>1</v>
      </c>
      <c r="I10">
        <f t="shared" si="2"/>
        <v>0.98552901100901769</v>
      </c>
      <c r="J10">
        <f t="shared" si="3"/>
        <v>0.98562698000000004</v>
      </c>
      <c r="K10">
        <f t="shared" si="4"/>
        <v>1</v>
      </c>
      <c r="L10">
        <f t="shared" si="5"/>
        <v>1</v>
      </c>
      <c r="M10">
        <f t="shared" si="6"/>
        <v>9.7968990982355564E-5</v>
      </c>
    </row>
    <row r="11" spans="1:13" x14ac:dyDescent="0.35">
      <c r="A11" t="s">
        <v>26</v>
      </c>
      <c r="B11" t="s">
        <v>88</v>
      </c>
      <c r="C11">
        <f>INDEX(fivethirtyeight_ncaa_forecasts!$1:$1048576, MATCH(A11, fivethirtyeight_ncaa_forecasts!$M:$M, 0), MATCH(C$1, fivethirtyeight_ncaa_forecasts!$1:$1, 0))</f>
        <v>91.09</v>
      </c>
      <c r="D11">
        <f>INDEX(fivethirtyeight_ncaa_forecasts!$1:$1048576, MATCH(B11, fivethirtyeight_ncaa_forecasts!$M:$M, 0), MATCH(D$1, fivethirtyeight_ncaa_forecasts!$1:$1, 0))</f>
        <v>71.88</v>
      </c>
      <c r="E11">
        <f t="shared" si="0"/>
        <v>0.96671379259416468</v>
      </c>
      <c r="F11">
        <v>0.95416966000000003</v>
      </c>
      <c r="G11">
        <f t="shared" si="1"/>
        <v>1.2544132594164648E-2</v>
      </c>
      <c r="H11">
        <v>1</v>
      </c>
      <c r="I11">
        <f t="shared" si="2"/>
        <v>0.96671379259416468</v>
      </c>
      <c r="J11">
        <f t="shared" si="3"/>
        <v>0.95416966000000003</v>
      </c>
      <c r="K11">
        <f t="shared" si="4"/>
        <v>1</v>
      </c>
      <c r="L11">
        <f t="shared" si="5"/>
        <v>1</v>
      </c>
      <c r="M11">
        <f t="shared" si="6"/>
        <v>1.2544132594164648E-2</v>
      </c>
    </row>
    <row r="12" spans="1:13" x14ac:dyDescent="0.35">
      <c r="A12" t="s">
        <v>37</v>
      </c>
      <c r="B12" t="s">
        <v>80</v>
      </c>
      <c r="C12">
        <f>INDEX(fivethirtyeight_ncaa_forecasts!$1:$1048576, MATCH(A12, fivethirtyeight_ncaa_forecasts!$M:$M, 0), MATCH(C$1, fivethirtyeight_ncaa_forecasts!$1:$1, 0))</f>
        <v>87.3</v>
      </c>
      <c r="D12">
        <f>INDEX(fivethirtyeight_ncaa_forecasts!$1:$1048576, MATCH(B12, fivethirtyeight_ncaa_forecasts!$M:$M, 0), MATCH(D$1, fivethirtyeight_ncaa_forecasts!$1:$1, 0))</f>
        <v>74.78</v>
      </c>
      <c r="E12">
        <f t="shared" si="0"/>
        <v>0.8998508368049164</v>
      </c>
      <c r="F12">
        <v>0.88081710000000002</v>
      </c>
      <c r="G12">
        <f t="shared" si="1"/>
        <v>1.9033736804916379E-2</v>
      </c>
      <c r="H12">
        <v>1</v>
      </c>
      <c r="I12">
        <f t="shared" si="2"/>
        <v>0.8998508368049164</v>
      </c>
      <c r="J12">
        <f t="shared" si="3"/>
        <v>0.88081710000000002</v>
      </c>
      <c r="K12">
        <f t="shared" si="4"/>
        <v>1</v>
      </c>
      <c r="L12">
        <f t="shared" si="5"/>
        <v>1</v>
      </c>
      <c r="M12">
        <f t="shared" si="6"/>
        <v>1.9033736804916379E-2</v>
      </c>
    </row>
    <row r="13" spans="1:13" x14ac:dyDescent="0.35">
      <c r="A13" t="s">
        <v>35</v>
      </c>
      <c r="B13" t="s">
        <v>79</v>
      </c>
      <c r="C13">
        <f>INDEX(fivethirtyeight_ncaa_forecasts!$1:$1048576, MATCH(A13, fivethirtyeight_ncaa_forecasts!$M:$M, 0), MATCH(C$1, fivethirtyeight_ncaa_forecasts!$1:$1, 0))</f>
        <v>87.97</v>
      </c>
      <c r="D13">
        <f>INDEX(fivethirtyeight_ncaa_forecasts!$1:$1048576, MATCH(B13, fivethirtyeight_ncaa_forecasts!$M:$M, 0), MATCH(D$1, fivethirtyeight_ncaa_forecasts!$1:$1, 0))</f>
        <v>75.58</v>
      </c>
      <c r="E13">
        <f t="shared" si="0"/>
        <v>0.89777753826723161</v>
      </c>
      <c r="F13">
        <v>0.78159270000000003</v>
      </c>
      <c r="G13">
        <f t="shared" si="1"/>
        <v>0.11618483826723158</v>
      </c>
      <c r="H13">
        <v>0</v>
      </c>
      <c r="I13">
        <f t="shared" si="2"/>
        <v>0.10222246173276839</v>
      </c>
      <c r="J13">
        <f t="shared" si="3"/>
        <v>0.21840729999999997</v>
      </c>
      <c r="K13">
        <f t="shared" si="4"/>
        <v>0</v>
      </c>
      <c r="L13">
        <f t="shared" si="5"/>
        <v>0</v>
      </c>
      <c r="M13">
        <f t="shared" si="6"/>
        <v>0.11618483826723158</v>
      </c>
    </row>
    <row r="14" spans="1:13" x14ac:dyDescent="0.35">
      <c r="A14" t="s">
        <v>32</v>
      </c>
      <c r="B14" t="s">
        <v>72</v>
      </c>
      <c r="C14">
        <f>INDEX(fivethirtyeight_ncaa_forecasts!$1:$1048576, MATCH(A14, fivethirtyeight_ncaa_forecasts!$M:$M, 0), MATCH(C$1, fivethirtyeight_ncaa_forecasts!$1:$1, 0))</f>
        <v>88.6</v>
      </c>
      <c r="D14">
        <f>INDEX(fivethirtyeight_ncaa_forecasts!$1:$1048576, MATCH(B14, fivethirtyeight_ncaa_forecasts!$M:$M, 0), MATCH(D$1, fivethirtyeight_ncaa_forecasts!$1:$1, 0))</f>
        <v>78.930000000000007</v>
      </c>
      <c r="E14">
        <f t="shared" si="0"/>
        <v>0.84498256456187826</v>
      </c>
      <c r="F14">
        <v>0.85483830000000005</v>
      </c>
      <c r="G14">
        <f t="shared" si="1"/>
        <v>-9.8557354381217932E-3</v>
      </c>
      <c r="H14">
        <v>1</v>
      </c>
      <c r="I14">
        <f t="shared" si="2"/>
        <v>0.84498256456187826</v>
      </c>
      <c r="J14">
        <f t="shared" si="3"/>
        <v>0.85483830000000005</v>
      </c>
      <c r="K14">
        <f t="shared" si="4"/>
        <v>1</v>
      </c>
      <c r="L14">
        <f t="shared" si="5"/>
        <v>1</v>
      </c>
      <c r="M14">
        <f t="shared" si="6"/>
        <v>9.8557354381217932E-3</v>
      </c>
    </row>
    <row r="15" spans="1:13" x14ac:dyDescent="0.35">
      <c r="A15" t="s">
        <v>39</v>
      </c>
      <c r="B15" t="s">
        <v>70</v>
      </c>
      <c r="C15">
        <f>INDEX(fivethirtyeight_ncaa_forecasts!$1:$1048576, MATCH(A15, fivethirtyeight_ncaa_forecasts!$M:$M, 0), MATCH(C$1, fivethirtyeight_ncaa_forecasts!$1:$1, 0))</f>
        <v>86.45</v>
      </c>
      <c r="D15">
        <f>INDEX(fivethirtyeight_ncaa_forecasts!$1:$1048576, MATCH(B15, fivethirtyeight_ncaa_forecasts!$M:$M, 0), MATCH(D$1, fivethirtyeight_ncaa_forecasts!$1:$1, 0))</f>
        <v>80.260000000000005</v>
      </c>
      <c r="E15">
        <f t="shared" si="0"/>
        <v>0.74753502071447819</v>
      </c>
      <c r="F15">
        <v>0.7814605</v>
      </c>
      <c r="G15">
        <f t="shared" si="1"/>
        <v>-3.3925479285521809E-2</v>
      </c>
      <c r="H15">
        <v>1</v>
      </c>
      <c r="I15">
        <f t="shared" si="2"/>
        <v>0.74753502071447819</v>
      </c>
      <c r="J15">
        <f t="shared" si="3"/>
        <v>0.7814605</v>
      </c>
      <c r="K15">
        <f t="shared" si="4"/>
        <v>1</v>
      </c>
      <c r="L15">
        <f t="shared" si="5"/>
        <v>1</v>
      </c>
      <c r="M15">
        <f t="shared" si="6"/>
        <v>3.3925479285521809E-2</v>
      </c>
    </row>
    <row r="16" spans="1:13" x14ac:dyDescent="0.35">
      <c r="A16" t="s">
        <v>52</v>
      </c>
      <c r="B16" t="s">
        <v>44</v>
      </c>
      <c r="C16">
        <f>INDEX(fivethirtyeight_ncaa_forecasts!$1:$1048576, MATCH(A16, fivethirtyeight_ncaa_forecasts!$M:$M, 0), MATCH(C$1, fivethirtyeight_ncaa_forecasts!$1:$1, 0))</f>
        <v>83.29</v>
      </c>
      <c r="D16">
        <f>INDEX(fivethirtyeight_ncaa_forecasts!$1:$1048576, MATCH(B16, fivethirtyeight_ncaa_forecasts!$M:$M, 0), MATCH(D$1, fivethirtyeight_ncaa_forecasts!$1:$1, 0))</f>
        <v>84.65</v>
      </c>
      <c r="E16">
        <f t="shared" si="0"/>
        <v>0.44065696251500652</v>
      </c>
      <c r="F16">
        <v>0.3918412</v>
      </c>
      <c r="G16">
        <f t="shared" si="1"/>
        <v>4.8815762515006522E-2</v>
      </c>
      <c r="H16">
        <v>0</v>
      </c>
      <c r="I16">
        <f t="shared" si="2"/>
        <v>0.55934303748499348</v>
      </c>
      <c r="J16">
        <f t="shared" si="3"/>
        <v>0.6081588</v>
      </c>
      <c r="K16">
        <f t="shared" si="4"/>
        <v>1</v>
      </c>
      <c r="L16">
        <f t="shared" si="5"/>
        <v>1</v>
      </c>
      <c r="M16">
        <f t="shared" si="6"/>
        <v>4.8815762515006522E-2</v>
      </c>
    </row>
    <row r="17" spans="1:13" x14ac:dyDescent="0.35">
      <c r="A17" t="s">
        <v>50</v>
      </c>
      <c r="B17" t="s">
        <v>58</v>
      </c>
      <c r="C17">
        <f>INDEX(fivethirtyeight_ncaa_forecasts!$1:$1048576, MATCH(A17, fivethirtyeight_ncaa_forecasts!$M:$M, 0), MATCH(C$1, fivethirtyeight_ncaa_forecasts!$1:$1, 0))</f>
        <v>83.44</v>
      </c>
      <c r="D17">
        <f>INDEX(fivethirtyeight_ncaa_forecasts!$1:$1048576, MATCH(B17, fivethirtyeight_ncaa_forecasts!$M:$M, 0), MATCH(D$1, fivethirtyeight_ncaa_forecasts!$1:$1, 0))</f>
        <v>82.21</v>
      </c>
      <c r="E17">
        <f t="shared" si="0"/>
        <v>0.55371659405877849</v>
      </c>
      <c r="F17">
        <v>0.50806560000000001</v>
      </c>
      <c r="G17">
        <f t="shared" si="1"/>
        <v>4.5650994058778482E-2</v>
      </c>
      <c r="H17">
        <v>0</v>
      </c>
      <c r="I17">
        <f t="shared" si="2"/>
        <v>0.44628340594122151</v>
      </c>
      <c r="J17">
        <f t="shared" si="3"/>
        <v>0.49193439999999999</v>
      </c>
      <c r="K17">
        <f t="shared" si="4"/>
        <v>0</v>
      </c>
      <c r="L17">
        <f t="shared" si="5"/>
        <v>0</v>
      </c>
      <c r="M17">
        <f t="shared" si="6"/>
        <v>4.5650994058778482E-2</v>
      </c>
    </row>
    <row r="18" spans="1:13" x14ac:dyDescent="0.35">
      <c r="A18" t="s">
        <v>30</v>
      </c>
      <c r="B18" t="s">
        <v>89</v>
      </c>
      <c r="C18">
        <f>INDEX(fivethirtyeight_ncaa_forecasts!$1:$1048576, MATCH(A18, fivethirtyeight_ncaa_forecasts!$M:$M, 0), MATCH(C$1, fivethirtyeight_ncaa_forecasts!$1:$1, 0))</f>
        <v>89.02</v>
      </c>
      <c r="D18">
        <f>INDEX(fivethirtyeight_ncaa_forecasts!$1:$1048576, MATCH(B18, fivethirtyeight_ncaa_forecasts!$M:$M, 0), MATCH(D$1, fivethirtyeight_ncaa_forecasts!$1:$1, 0))</f>
        <v>67.930000000000007</v>
      </c>
      <c r="E18">
        <f t="shared" si="0"/>
        <v>0.97583634701086797</v>
      </c>
      <c r="F18">
        <v>0.93477807000000002</v>
      </c>
      <c r="G18">
        <f t="shared" si="1"/>
        <v>4.105827701086795E-2</v>
      </c>
      <c r="H18">
        <v>1</v>
      </c>
      <c r="I18">
        <f t="shared" si="2"/>
        <v>0.97583634701086797</v>
      </c>
      <c r="J18">
        <f t="shared" si="3"/>
        <v>0.93477807000000002</v>
      </c>
      <c r="K18">
        <f t="shared" si="4"/>
        <v>1</v>
      </c>
      <c r="L18">
        <f t="shared" si="5"/>
        <v>1</v>
      </c>
      <c r="M18">
        <f t="shared" si="6"/>
        <v>4.105827701086795E-2</v>
      </c>
    </row>
    <row r="19" spans="1:13" x14ac:dyDescent="0.35">
      <c r="A19" t="s">
        <v>27</v>
      </c>
      <c r="B19" t="s">
        <v>84</v>
      </c>
      <c r="C19">
        <f>INDEX(fivethirtyeight_ncaa_forecasts!$1:$1048576, MATCH(A19, fivethirtyeight_ncaa_forecasts!$M:$M, 0), MATCH(C$1, fivethirtyeight_ncaa_forecasts!$1:$1, 0))</f>
        <v>90.62</v>
      </c>
      <c r="D19">
        <f>INDEX(fivethirtyeight_ncaa_forecasts!$1:$1048576, MATCH(B19, fivethirtyeight_ncaa_forecasts!$M:$M, 0), MATCH(D$1, fivethirtyeight_ncaa_forecasts!$1:$1, 0))</f>
        <v>72.45</v>
      </c>
      <c r="E19">
        <f t="shared" si="0"/>
        <v>0.96031849869864161</v>
      </c>
      <c r="F19">
        <v>0.93070326999999997</v>
      </c>
      <c r="G19">
        <f t="shared" si="1"/>
        <v>2.9615228698641638E-2</v>
      </c>
      <c r="H19">
        <v>1</v>
      </c>
      <c r="I19">
        <f t="shared" si="2"/>
        <v>0.96031849869864161</v>
      </c>
      <c r="J19">
        <f t="shared" si="3"/>
        <v>0.93070326999999997</v>
      </c>
      <c r="K19">
        <f t="shared" si="4"/>
        <v>1</v>
      </c>
      <c r="L19">
        <f t="shared" si="5"/>
        <v>1</v>
      </c>
      <c r="M19">
        <f t="shared" si="6"/>
        <v>2.9615228698641638E-2</v>
      </c>
    </row>
    <row r="20" spans="1:13" x14ac:dyDescent="0.35">
      <c r="A20" t="s">
        <v>31</v>
      </c>
      <c r="B20" t="s">
        <v>77</v>
      </c>
      <c r="C20">
        <f>INDEX(fivethirtyeight_ncaa_forecasts!$1:$1048576, MATCH(A20, fivethirtyeight_ncaa_forecasts!$M:$M, 0), MATCH(C$1, fivethirtyeight_ncaa_forecasts!$1:$1, 0))</f>
        <v>88.53</v>
      </c>
      <c r="D20">
        <f>INDEX(fivethirtyeight_ncaa_forecasts!$1:$1048576, MATCH(B20, fivethirtyeight_ncaa_forecasts!$M:$M, 0), MATCH(D$1, fivethirtyeight_ncaa_forecasts!$1:$1, 0))</f>
        <v>76.790000000000006</v>
      </c>
      <c r="E20">
        <f t="shared" si="0"/>
        <v>0.88683215833092088</v>
      </c>
      <c r="F20">
        <v>0.84852309999999997</v>
      </c>
      <c r="G20">
        <f t="shared" si="1"/>
        <v>3.8309058330920909E-2</v>
      </c>
      <c r="H20">
        <v>1</v>
      </c>
      <c r="I20">
        <f t="shared" si="2"/>
        <v>0.88683215833092088</v>
      </c>
      <c r="J20">
        <f t="shared" si="3"/>
        <v>0.84852309999999997</v>
      </c>
      <c r="K20">
        <f t="shared" si="4"/>
        <v>1</v>
      </c>
      <c r="L20">
        <f t="shared" si="5"/>
        <v>1</v>
      </c>
      <c r="M20">
        <f t="shared" si="6"/>
        <v>3.8309058330920909E-2</v>
      </c>
    </row>
    <row r="21" spans="1:13" x14ac:dyDescent="0.35">
      <c r="A21" t="s">
        <v>29</v>
      </c>
      <c r="B21" t="s">
        <v>74</v>
      </c>
      <c r="C21">
        <f>INDEX(fivethirtyeight_ncaa_forecasts!$1:$1048576, MATCH(A21, fivethirtyeight_ncaa_forecasts!$M:$M, 0), MATCH(C$1, fivethirtyeight_ncaa_forecasts!$1:$1, 0))</f>
        <v>89.54</v>
      </c>
      <c r="D21">
        <f>INDEX(fivethirtyeight_ncaa_forecasts!$1:$1048576, MATCH(B21, fivethirtyeight_ncaa_forecasts!$M:$M, 0), MATCH(D$1, fivethirtyeight_ncaa_forecasts!$1:$1, 0))</f>
        <v>78.03</v>
      </c>
      <c r="E21">
        <f t="shared" si="0"/>
        <v>0.88272061755545383</v>
      </c>
      <c r="F21">
        <v>0.89779220000000004</v>
      </c>
      <c r="G21">
        <f t="shared" si="1"/>
        <v>-1.5071582444546205E-2</v>
      </c>
      <c r="H21">
        <v>1</v>
      </c>
      <c r="I21">
        <f t="shared" si="2"/>
        <v>0.88272061755545383</v>
      </c>
      <c r="J21">
        <f t="shared" si="3"/>
        <v>0.89779220000000004</v>
      </c>
      <c r="K21">
        <f t="shared" si="4"/>
        <v>1</v>
      </c>
      <c r="L21">
        <f t="shared" si="5"/>
        <v>1</v>
      </c>
      <c r="M21">
        <f t="shared" si="6"/>
        <v>1.5071582444546205E-2</v>
      </c>
    </row>
    <row r="22" spans="1:13" x14ac:dyDescent="0.35">
      <c r="A22" t="s">
        <v>40</v>
      </c>
      <c r="B22" t="s">
        <v>71</v>
      </c>
      <c r="C22">
        <f>INDEX(fivethirtyeight_ncaa_forecasts!$1:$1048576, MATCH(A22, fivethirtyeight_ncaa_forecasts!$M:$M, 0), MATCH(C$1, fivethirtyeight_ncaa_forecasts!$1:$1, 0))</f>
        <v>85.61</v>
      </c>
      <c r="D22">
        <f>INDEX(fivethirtyeight_ncaa_forecasts!$1:$1048576, MATCH(B22, fivethirtyeight_ncaa_forecasts!$M:$M, 0), MATCH(D$1, fivethirtyeight_ncaa_forecasts!$1:$1, 0))</f>
        <v>78.069999999999993</v>
      </c>
      <c r="E22">
        <f t="shared" si="0"/>
        <v>0.78955600376703083</v>
      </c>
      <c r="F22">
        <v>0.96923006</v>
      </c>
      <c r="G22">
        <f t="shared" si="1"/>
        <v>-0.17967405623296917</v>
      </c>
      <c r="H22">
        <v>1</v>
      </c>
      <c r="I22">
        <f t="shared" si="2"/>
        <v>0.78955600376703083</v>
      </c>
      <c r="J22">
        <f t="shared" si="3"/>
        <v>0.96923006</v>
      </c>
      <c r="K22">
        <f t="shared" si="4"/>
        <v>1</v>
      </c>
      <c r="L22">
        <f t="shared" si="5"/>
        <v>1</v>
      </c>
      <c r="M22">
        <f t="shared" si="6"/>
        <v>0.17967405623296917</v>
      </c>
    </row>
    <row r="23" spans="1:13" x14ac:dyDescent="0.35">
      <c r="A23" t="s">
        <v>38</v>
      </c>
      <c r="B23" t="s">
        <v>53</v>
      </c>
      <c r="C23">
        <f>INDEX(fivethirtyeight_ncaa_forecasts!$1:$1048576, MATCH(A23, fivethirtyeight_ncaa_forecasts!$M:$M, 0), MATCH(C$1, fivethirtyeight_ncaa_forecasts!$1:$1, 0))</f>
        <v>86.04</v>
      </c>
      <c r="D23">
        <f>INDEX(fivethirtyeight_ncaa_forecasts!$1:$1048576, MATCH(B23, fivethirtyeight_ncaa_forecasts!$M:$M, 0), MATCH(D$1, fivethirtyeight_ncaa_forecasts!$1:$1, 0))</f>
        <v>81.73</v>
      </c>
      <c r="E23">
        <f t="shared" si="0"/>
        <v>0.68044609650731569</v>
      </c>
      <c r="F23">
        <v>0.82952179999999998</v>
      </c>
      <c r="G23">
        <f t="shared" si="1"/>
        <v>-0.14907570349268429</v>
      </c>
      <c r="H23">
        <v>1</v>
      </c>
      <c r="I23">
        <f t="shared" si="2"/>
        <v>0.68044609650731569</v>
      </c>
      <c r="J23">
        <f t="shared" si="3"/>
        <v>0.82952179999999998</v>
      </c>
      <c r="K23">
        <f t="shared" si="4"/>
        <v>1</v>
      </c>
      <c r="L23">
        <f t="shared" si="5"/>
        <v>1</v>
      </c>
      <c r="M23">
        <f t="shared" si="6"/>
        <v>0.14907570349268429</v>
      </c>
    </row>
    <row r="24" spans="1:13" x14ac:dyDescent="0.35">
      <c r="A24" t="s">
        <v>46</v>
      </c>
      <c r="B24" t="s">
        <v>66</v>
      </c>
      <c r="C24">
        <f>INDEX(fivethirtyeight_ncaa_forecasts!$1:$1048576, MATCH(A24, fivethirtyeight_ncaa_forecasts!$M:$M, 0), MATCH(C$1, fivethirtyeight_ncaa_forecasts!$1:$1, 0))</f>
        <v>83.55</v>
      </c>
      <c r="D24">
        <f>INDEX(fivethirtyeight_ncaa_forecasts!$1:$1048576, MATCH(B24, fivethirtyeight_ncaa_forecasts!$M:$M, 0), MATCH(D$1, fivethirtyeight_ncaa_forecasts!$1:$1, 0))</f>
        <v>81.28</v>
      </c>
      <c r="E24">
        <f t="shared" si="0"/>
        <v>0.59822585858910848</v>
      </c>
      <c r="F24">
        <v>0.85110180000000002</v>
      </c>
      <c r="G24">
        <f t="shared" si="1"/>
        <v>-0.25287594141089154</v>
      </c>
      <c r="H24">
        <v>1</v>
      </c>
      <c r="I24">
        <f t="shared" si="2"/>
        <v>0.59822585858910848</v>
      </c>
      <c r="J24">
        <f t="shared" si="3"/>
        <v>0.85110180000000002</v>
      </c>
      <c r="K24">
        <f t="shared" si="4"/>
        <v>1</v>
      </c>
      <c r="L24">
        <f t="shared" si="5"/>
        <v>1</v>
      </c>
      <c r="M24">
        <f t="shared" si="6"/>
        <v>0.25287594141089154</v>
      </c>
    </row>
    <row r="25" spans="1:13" x14ac:dyDescent="0.35">
      <c r="A25" t="s">
        <v>62</v>
      </c>
      <c r="B25" t="s">
        <v>48</v>
      </c>
      <c r="C25">
        <f>INDEX(fivethirtyeight_ncaa_forecasts!$1:$1048576, MATCH(A25, fivethirtyeight_ncaa_forecasts!$M:$M, 0), MATCH(C$1, fivethirtyeight_ncaa_forecasts!$1:$1, 0))</f>
        <v>80.849999999999994</v>
      </c>
      <c r="D25">
        <f>INDEX(fivethirtyeight_ncaa_forecasts!$1:$1048576, MATCH(B25, fivethirtyeight_ncaa_forecasts!$M:$M, 0), MATCH(D$1, fivethirtyeight_ncaa_forecasts!$1:$1, 0))</f>
        <v>83.62</v>
      </c>
      <c r="E25">
        <f t="shared" si="0"/>
        <v>0.38089274105738974</v>
      </c>
      <c r="F25">
        <v>0.3347908</v>
      </c>
      <c r="G25">
        <f t="shared" si="1"/>
        <v>4.6101941057389739E-2</v>
      </c>
      <c r="H25">
        <v>0</v>
      </c>
      <c r="I25">
        <f t="shared" si="2"/>
        <v>0.61910725894261032</v>
      </c>
      <c r="J25">
        <f t="shared" si="3"/>
        <v>0.66520920000000006</v>
      </c>
      <c r="K25">
        <f t="shared" si="4"/>
        <v>1</v>
      </c>
      <c r="L25">
        <f t="shared" si="5"/>
        <v>1</v>
      </c>
      <c r="M25">
        <f t="shared" si="6"/>
        <v>4.6101941057389739E-2</v>
      </c>
    </row>
    <row r="26" spans="1:13" x14ac:dyDescent="0.35">
      <c r="A26" t="s">
        <v>23</v>
      </c>
      <c r="B26" t="s">
        <v>81</v>
      </c>
      <c r="C26">
        <f>INDEX(fivethirtyeight_ncaa_forecasts!$1:$1048576, MATCH(A26, fivethirtyeight_ncaa_forecasts!$M:$M, 0), MATCH(C$1, fivethirtyeight_ncaa_forecasts!$1:$1, 0))</f>
        <v>90.86</v>
      </c>
      <c r="D26">
        <f>INDEX(fivethirtyeight_ncaa_forecasts!$1:$1048576, MATCH(B26, fivethirtyeight_ncaa_forecasts!$M:$M, 0), MATCH(D$1, fivethirtyeight_ncaa_forecasts!$1:$1, 0))</f>
        <v>75.45</v>
      </c>
      <c r="E26">
        <f t="shared" si="0"/>
        <v>0.93716651300363785</v>
      </c>
      <c r="F26">
        <v>0.95081163000000002</v>
      </c>
      <c r="G26">
        <f t="shared" si="1"/>
        <v>-1.3645116996362172E-2</v>
      </c>
      <c r="H26">
        <v>1</v>
      </c>
      <c r="I26">
        <f t="shared" si="2"/>
        <v>0.93716651300363785</v>
      </c>
      <c r="J26">
        <f t="shared" si="3"/>
        <v>0.95081163000000002</v>
      </c>
      <c r="K26">
        <f t="shared" si="4"/>
        <v>1</v>
      </c>
      <c r="L26">
        <f t="shared" si="5"/>
        <v>1</v>
      </c>
      <c r="M26">
        <f t="shared" si="6"/>
        <v>1.3645116996362172E-2</v>
      </c>
    </row>
    <row r="27" spans="1:13" x14ac:dyDescent="0.35">
      <c r="A27" t="s">
        <v>21</v>
      </c>
      <c r="B27" t="s">
        <v>83</v>
      </c>
      <c r="C27">
        <f>INDEX(fivethirtyeight_ncaa_forecasts!$1:$1048576, MATCH(A27, fivethirtyeight_ncaa_forecasts!$M:$M, 0), MATCH(C$1, fivethirtyeight_ncaa_forecasts!$1:$1, 0))</f>
        <v>92.59</v>
      </c>
      <c r="D27">
        <f>INDEX(fivethirtyeight_ncaa_forecasts!$1:$1048576, MATCH(B27, fivethirtyeight_ncaa_forecasts!$M:$M, 0), MATCH(D$1, fivethirtyeight_ncaa_forecasts!$1:$1, 0))</f>
        <v>74.81</v>
      </c>
      <c r="E27">
        <f t="shared" si="0"/>
        <v>0.95762864726065089</v>
      </c>
      <c r="F27">
        <v>0.94036523000000005</v>
      </c>
      <c r="G27">
        <f t="shared" si="1"/>
        <v>1.7263417260650837E-2</v>
      </c>
      <c r="H27">
        <v>1</v>
      </c>
      <c r="I27">
        <f t="shared" si="2"/>
        <v>0.95762864726065089</v>
      </c>
      <c r="J27">
        <f t="shared" si="3"/>
        <v>0.94036523000000005</v>
      </c>
      <c r="K27">
        <f t="shared" si="4"/>
        <v>1</v>
      </c>
      <c r="L27">
        <f t="shared" si="5"/>
        <v>1</v>
      </c>
      <c r="M27">
        <f t="shared" si="6"/>
        <v>1.7263417260650837E-2</v>
      </c>
    </row>
    <row r="28" spans="1:13" x14ac:dyDescent="0.35">
      <c r="A28" t="s">
        <v>24</v>
      </c>
      <c r="B28" t="s">
        <v>75</v>
      </c>
      <c r="C28">
        <f>INDEX(fivethirtyeight_ncaa_forecasts!$1:$1048576, MATCH(A28, fivethirtyeight_ncaa_forecasts!$M:$M, 0), MATCH(C$1, fivethirtyeight_ncaa_forecasts!$1:$1, 0))</f>
        <v>91.67</v>
      </c>
      <c r="D28">
        <f>INDEX(fivethirtyeight_ncaa_forecasts!$1:$1048576, MATCH(B28, fivethirtyeight_ncaa_forecasts!$M:$M, 0), MATCH(D$1, fivethirtyeight_ncaa_forecasts!$1:$1, 0))</f>
        <v>78.25</v>
      </c>
      <c r="E28">
        <f t="shared" si="0"/>
        <v>0.91320383684331219</v>
      </c>
      <c r="F28">
        <v>0.86093770000000003</v>
      </c>
      <c r="G28">
        <f t="shared" si="1"/>
        <v>5.2266136843312161E-2</v>
      </c>
      <c r="H28">
        <v>1</v>
      </c>
      <c r="I28">
        <f t="shared" si="2"/>
        <v>0.91320383684331219</v>
      </c>
      <c r="J28">
        <f t="shared" si="3"/>
        <v>0.86093770000000003</v>
      </c>
      <c r="K28">
        <f t="shared" si="4"/>
        <v>1</v>
      </c>
      <c r="L28">
        <f t="shared" si="5"/>
        <v>1</v>
      </c>
      <c r="M28">
        <f t="shared" si="6"/>
        <v>5.2266136843312161E-2</v>
      </c>
    </row>
    <row r="29" spans="1:13" x14ac:dyDescent="0.35">
      <c r="A29" t="s">
        <v>42</v>
      </c>
      <c r="B29" t="s">
        <v>78</v>
      </c>
      <c r="C29">
        <f>INDEX(fivethirtyeight_ncaa_forecasts!$1:$1048576, MATCH(A29, fivethirtyeight_ncaa_forecasts!$M:$M, 0), MATCH(C$1, fivethirtyeight_ncaa_forecasts!$1:$1, 0))</f>
        <v>84.07</v>
      </c>
      <c r="D29">
        <f>INDEX(fivethirtyeight_ncaa_forecasts!$1:$1048576, MATCH(B29, fivethirtyeight_ncaa_forecasts!$M:$M, 0), MATCH(D$1, fivethirtyeight_ncaa_forecasts!$1:$1, 0))</f>
        <v>76.45</v>
      </c>
      <c r="E29">
        <f t="shared" si="0"/>
        <v>0.79187758756490911</v>
      </c>
      <c r="F29">
        <v>0.82954550000000005</v>
      </c>
      <c r="G29">
        <f t="shared" si="1"/>
        <v>-3.7667912435090933E-2</v>
      </c>
      <c r="H29">
        <v>1</v>
      </c>
      <c r="I29">
        <f t="shared" si="2"/>
        <v>0.79187758756490911</v>
      </c>
      <c r="J29">
        <f t="shared" si="3"/>
        <v>0.82954550000000005</v>
      </c>
      <c r="K29">
        <f t="shared" si="4"/>
        <v>1</v>
      </c>
      <c r="L29">
        <f t="shared" si="5"/>
        <v>1</v>
      </c>
      <c r="M29">
        <f t="shared" si="6"/>
        <v>3.7667912435090933E-2</v>
      </c>
    </row>
    <row r="30" spans="1:13" x14ac:dyDescent="0.35">
      <c r="A30" t="s">
        <v>45</v>
      </c>
      <c r="B30" t="s">
        <v>67</v>
      </c>
      <c r="C30">
        <f>INDEX(fivethirtyeight_ncaa_forecasts!$1:$1048576, MATCH(A30, fivethirtyeight_ncaa_forecasts!$M:$M, 0), MATCH(C$1, fivethirtyeight_ncaa_forecasts!$1:$1, 0))</f>
        <v>84.15</v>
      </c>
      <c r="D30">
        <f>INDEX(fivethirtyeight_ncaa_forecasts!$1:$1048576, MATCH(B30, fivethirtyeight_ncaa_forecasts!$M:$M, 0), MATCH(D$1, fivethirtyeight_ncaa_forecasts!$1:$1, 0))</f>
        <v>79.8</v>
      </c>
      <c r="E30">
        <f t="shared" si="0"/>
        <v>0.68196941013571977</v>
      </c>
      <c r="F30">
        <v>0.58276870000000003</v>
      </c>
      <c r="G30">
        <f t="shared" si="1"/>
        <v>9.9200710135719739E-2</v>
      </c>
      <c r="H30">
        <v>1</v>
      </c>
      <c r="I30">
        <f t="shared" si="2"/>
        <v>0.68196941013571977</v>
      </c>
      <c r="J30">
        <f t="shared" si="3"/>
        <v>0.58276870000000003</v>
      </c>
      <c r="K30">
        <f t="shared" si="4"/>
        <v>1</v>
      </c>
      <c r="L30">
        <f t="shared" si="5"/>
        <v>1</v>
      </c>
      <c r="M30">
        <f t="shared" si="6"/>
        <v>9.9200710135719739E-2</v>
      </c>
    </row>
    <row r="31" spans="1:13" x14ac:dyDescent="0.35">
      <c r="A31" t="s">
        <v>41</v>
      </c>
      <c r="B31" t="s">
        <v>64</v>
      </c>
      <c r="C31">
        <f>INDEX(fivethirtyeight_ncaa_forecasts!$1:$1048576, MATCH(A31, fivethirtyeight_ncaa_forecasts!$M:$M, 0), MATCH(C$1, fivethirtyeight_ncaa_forecasts!$1:$1, 0))</f>
        <v>84.85</v>
      </c>
      <c r="D31">
        <f>INDEX(fivethirtyeight_ncaa_forecasts!$1:$1048576, MATCH(B31, fivethirtyeight_ncaa_forecasts!$M:$M, 0), MATCH(D$1, fivethirtyeight_ncaa_forecasts!$1:$1, 0))</f>
        <v>81.849999999999994</v>
      </c>
      <c r="E31">
        <f t="shared" si="0"/>
        <v>0.62857178955016757</v>
      </c>
      <c r="F31">
        <v>0.8080427</v>
      </c>
      <c r="G31">
        <f t="shared" si="1"/>
        <v>-0.17947091044983243</v>
      </c>
      <c r="H31">
        <v>0</v>
      </c>
      <c r="I31">
        <f t="shared" si="2"/>
        <v>0.37142821044983243</v>
      </c>
      <c r="J31">
        <f t="shared" si="3"/>
        <v>0.1919573</v>
      </c>
      <c r="K31">
        <f t="shared" si="4"/>
        <v>0</v>
      </c>
      <c r="L31">
        <f t="shared" si="5"/>
        <v>0</v>
      </c>
      <c r="M31">
        <f t="shared" si="6"/>
        <v>0.17947091044983243</v>
      </c>
    </row>
    <row r="32" spans="1:13" x14ac:dyDescent="0.35">
      <c r="A32" t="s">
        <v>54</v>
      </c>
      <c r="B32" t="s">
        <v>55</v>
      </c>
      <c r="C32">
        <f>INDEX(fivethirtyeight_ncaa_forecasts!$1:$1048576, MATCH(A32, fivethirtyeight_ncaa_forecasts!$M:$M, 0), MATCH(C$1, fivethirtyeight_ncaa_forecasts!$1:$1, 0))</f>
        <v>83.07</v>
      </c>
      <c r="D32">
        <f>INDEX(fivethirtyeight_ncaa_forecasts!$1:$1048576, MATCH(B32, fivethirtyeight_ncaa_forecasts!$M:$M, 0), MATCH(D$1, fivethirtyeight_ncaa_forecasts!$1:$1, 0))</f>
        <v>82.12</v>
      </c>
      <c r="E32">
        <f t="shared" si="0"/>
        <v>0.54155309668083085</v>
      </c>
      <c r="F32">
        <v>0.61206989999999994</v>
      </c>
      <c r="G32">
        <f t="shared" si="1"/>
        <v>-7.0516803319169097E-2</v>
      </c>
      <c r="H32">
        <v>1</v>
      </c>
      <c r="I32">
        <f t="shared" si="2"/>
        <v>0.54155309668083085</v>
      </c>
      <c r="J32">
        <f t="shared" si="3"/>
        <v>0.61206989999999994</v>
      </c>
      <c r="K32">
        <f t="shared" si="4"/>
        <v>1</v>
      </c>
      <c r="L32">
        <f t="shared" si="5"/>
        <v>1</v>
      </c>
      <c r="M32">
        <f t="shared" si="6"/>
        <v>7.0516803319169097E-2</v>
      </c>
    </row>
    <row r="33" spans="1:15" x14ac:dyDescent="0.35">
      <c r="A33" t="s">
        <v>43</v>
      </c>
      <c r="B33" t="s">
        <v>61</v>
      </c>
      <c r="C33">
        <f>INDEX(fivethirtyeight_ncaa_forecasts!$1:$1048576, MATCH(A33, fivethirtyeight_ncaa_forecasts!$M:$M, 0), MATCH(C$1, fivethirtyeight_ncaa_forecasts!$1:$1, 0))</f>
        <v>85.03</v>
      </c>
      <c r="D33">
        <f>INDEX(fivethirtyeight_ncaa_forecasts!$1:$1048576, MATCH(B33, fivethirtyeight_ncaa_forecasts!$M:$M, 0), MATCH(D$1, fivethirtyeight_ncaa_forecasts!$1:$1, 0))</f>
        <v>81.760000000000005</v>
      </c>
      <c r="E33">
        <f t="shared" si="0"/>
        <v>0.63955728611299856</v>
      </c>
      <c r="F33">
        <v>0.70842470000000002</v>
      </c>
      <c r="G33">
        <f t="shared" si="1"/>
        <v>-6.8867413887001461E-2</v>
      </c>
      <c r="H33">
        <v>1</v>
      </c>
      <c r="I33">
        <f t="shared" si="2"/>
        <v>0.63955728611299856</v>
      </c>
      <c r="J33">
        <f t="shared" si="3"/>
        <v>0.70842470000000002</v>
      </c>
      <c r="K33">
        <f t="shared" si="4"/>
        <v>1</v>
      </c>
      <c r="L33">
        <f t="shared" si="5"/>
        <v>1</v>
      </c>
      <c r="M33">
        <f t="shared" si="6"/>
        <v>6.8867413887001461E-2</v>
      </c>
    </row>
    <row r="34" spans="1:15" x14ac:dyDescent="0.35">
      <c r="A34" t="s">
        <v>59</v>
      </c>
      <c r="B34" t="s">
        <v>85</v>
      </c>
      <c r="C34">
        <f>INDEX(fivethirtyeight_ncaa_forecasts!$1:$1048576, MATCH(A34, fivethirtyeight_ncaa_forecasts!$M:$M, 0), MATCH(C$1, fivethirtyeight_ncaa_forecasts!$1:$1, 0))</f>
        <v>81.5</v>
      </c>
      <c r="D34">
        <f>INDEX(fivethirtyeight_ncaa_forecasts!$1:$1048576, MATCH(B34, fivethirtyeight_ncaa_forecasts!$M:$M, 0), MATCH(D$1, fivethirtyeight_ncaa_forecasts!$1:$1, 0))</f>
        <v>71.36</v>
      </c>
      <c r="E34">
        <f t="shared" ref="E34" si="7">1/(1+10^(-(C34-D34)*30.464/400))</f>
        <v>0.85547444645659876</v>
      </c>
      <c r="F34">
        <v>0.78450489999999995</v>
      </c>
      <c r="G34">
        <f t="shared" si="1"/>
        <v>7.0969546456598809E-2</v>
      </c>
      <c r="H34">
        <v>1</v>
      </c>
      <c r="I34">
        <f t="shared" ref="I34:I50" si="8">IF(ISBLANK($H34), 0, $H34*E34+ABS($H34-1)*(1-E34))</f>
        <v>0.85547444645659876</v>
      </c>
      <c r="J34">
        <f t="shared" ref="J34:J50" si="9">IF(ISBLANK($H34), 0, $H34*F34+ABS($H34-1)*(1-F34))</f>
        <v>0.78450489999999995</v>
      </c>
      <c r="K34">
        <f t="shared" ref="K34:K50" si="10">IF(OR(AND($H34=1,E34&gt;=0.5),AND($H34=0,E34&lt;0.5)),1,0)</f>
        <v>1</v>
      </c>
      <c r="L34">
        <f t="shared" ref="L34:L50" si="11">IF(OR(AND($H34=1,F34&gt;=0.5),AND($H34=0,F34&lt;0.5)),1,0)</f>
        <v>1</v>
      </c>
      <c r="M34">
        <f>SUM(M2:M33)</f>
        <v>2.7961660464472433</v>
      </c>
      <c r="N34">
        <f>(M34-J66)/2</f>
        <v>1.4901918698076508</v>
      </c>
      <c r="O34">
        <f>N34+J66</f>
        <v>1.3059741766395925</v>
      </c>
    </row>
    <row r="35" spans="1:15" x14ac:dyDescent="0.35">
      <c r="A35" t="s">
        <v>34</v>
      </c>
      <c r="B35" t="s">
        <v>73</v>
      </c>
      <c r="C35">
        <f>INDEX(fivethirtyeight_ncaa_forecasts!$1:$1048576, MATCH(A35, fivethirtyeight_ncaa_forecasts!$M:$M, 0), MATCH(C$1, fivethirtyeight_ncaa_forecasts!$1:$1, 0))</f>
        <v>88.06</v>
      </c>
      <c r="D35">
        <f>INDEX(fivethirtyeight_ncaa_forecasts!$1:$1048576, MATCH(B35, fivethirtyeight_ncaa_forecasts!$M:$M, 0), MATCH(D$1, fivethirtyeight_ncaa_forecasts!$1:$1, 0))</f>
        <v>79.069999999999993</v>
      </c>
      <c r="E35">
        <f t="shared" ref="E35" si="12">1/(1+10^(-(C35-D35)*30.464/400))</f>
        <v>0.82871255919231834</v>
      </c>
      <c r="F35">
        <v>0.62616320000000003</v>
      </c>
      <c r="G35">
        <f t="shared" si="1"/>
        <v>0.20254935919231831</v>
      </c>
      <c r="H35">
        <v>1</v>
      </c>
      <c r="I35">
        <f t="shared" si="8"/>
        <v>0.82871255919231834</v>
      </c>
      <c r="J35">
        <f t="shared" si="9"/>
        <v>0.62616320000000003</v>
      </c>
      <c r="K35">
        <f t="shared" si="10"/>
        <v>1</v>
      </c>
      <c r="L35">
        <f t="shared" si="11"/>
        <v>1</v>
      </c>
      <c r="M35">
        <f>J66/M34</f>
        <v>-6.5882243796687945E-2</v>
      </c>
      <c r="O35">
        <f>O34/M34</f>
        <v>0.46705887810165603</v>
      </c>
    </row>
    <row r="36" spans="1:15" x14ac:dyDescent="0.35">
      <c r="A36" t="s">
        <v>33</v>
      </c>
      <c r="B36" t="s">
        <v>60</v>
      </c>
      <c r="C36">
        <f>INDEX(fivethirtyeight_ncaa_forecasts!$1:$1048576, MATCH(A36, fivethirtyeight_ncaa_forecasts!$M:$M, 0), MATCH(C$1, fivethirtyeight_ncaa_forecasts!$1:$1, 0))</f>
        <v>87.19</v>
      </c>
      <c r="D36">
        <f>INDEX(fivethirtyeight_ncaa_forecasts!$1:$1048576, MATCH(B36, fivethirtyeight_ncaa_forecasts!$M:$M, 0), MATCH(D$1, fivethirtyeight_ncaa_forecasts!$1:$1, 0))</f>
        <v>81.28</v>
      </c>
      <c r="E36">
        <f t="shared" ref="E36" si="13">1/(1+10^(-(C36-D36)*30.464/400))</f>
        <v>0.73815603228536619</v>
      </c>
      <c r="F36">
        <v>0.80122660000000001</v>
      </c>
      <c r="G36">
        <f t="shared" si="1"/>
        <v>-6.3070567714633818E-2</v>
      </c>
      <c r="H36">
        <v>0</v>
      </c>
      <c r="I36">
        <f t="shared" si="8"/>
        <v>0.26184396771463381</v>
      </c>
      <c r="J36">
        <f t="shared" si="9"/>
        <v>0.19877339999999999</v>
      </c>
      <c r="K36">
        <f t="shared" si="10"/>
        <v>0</v>
      </c>
      <c r="L36">
        <f t="shared" si="11"/>
        <v>0</v>
      </c>
    </row>
    <row r="37" spans="1:15" x14ac:dyDescent="0.35">
      <c r="A37" t="s">
        <v>25</v>
      </c>
      <c r="B37" t="s">
        <v>65</v>
      </c>
      <c r="C37">
        <f>INDEX(fivethirtyeight_ncaa_forecasts!$1:$1048576, MATCH(A37, fivethirtyeight_ncaa_forecasts!$M:$M, 0), MATCH(C$1, fivethirtyeight_ncaa_forecasts!$1:$1, 0))</f>
        <v>91.09</v>
      </c>
      <c r="D37">
        <f>INDEX(fivethirtyeight_ncaa_forecasts!$1:$1048576, MATCH(B37, fivethirtyeight_ncaa_forecasts!$M:$M, 0), MATCH(D$1, fivethirtyeight_ncaa_forecasts!$1:$1, 0))</f>
        <v>81.83</v>
      </c>
      <c r="E37">
        <f t="shared" ref="E37" si="14">1/(1+10^(-(C37-D37)*30.464/400))</f>
        <v>0.835329368626057</v>
      </c>
      <c r="F37">
        <v>0.87234730000000005</v>
      </c>
      <c r="G37">
        <f t="shared" si="1"/>
        <v>-3.7017931373943047E-2</v>
      </c>
      <c r="H37">
        <v>0</v>
      </c>
      <c r="I37">
        <f t="shared" si="8"/>
        <v>0.164670631373943</v>
      </c>
      <c r="J37">
        <f t="shared" si="9"/>
        <v>0.12765269999999995</v>
      </c>
      <c r="K37">
        <f t="shared" si="10"/>
        <v>0</v>
      </c>
      <c r="L37">
        <f t="shared" si="11"/>
        <v>0</v>
      </c>
    </row>
    <row r="38" spans="1:15" x14ac:dyDescent="0.35">
      <c r="A38" t="s">
        <v>19</v>
      </c>
      <c r="B38" t="s">
        <v>58</v>
      </c>
      <c r="C38">
        <f>INDEX(fivethirtyeight_ncaa_forecasts!$1:$1048576, MATCH(A38, fivethirtyeight_ncaa_forecasts!$M:$M, 0), MATCH(C$1, fivethirtyeight_ncaa_forecasts!$1:$1, 0))</f>
        <v>94.94</v>
      </c>
      <c r="D38">
        <f>INDEX(fivethirtyeight_ncaa_forecasts!$1:$1048576, MATCH(B38, fivethirtyeight_ncaa_forecasts!$M:$M, 0), MATCH(D$1, fivethirtyeight_ncaa_forecasts!$1:$1, 0))</f>
        <v>82.21</v>
      </c>
      <c r="E38">
        <f t="shared" ref="E38" si="15">1/(1+10^(-(C38-D38)*30.464/400))</f>
        <v>0.90312110201782569</v>
      </c>
      <c r="F38">
        <v>0.88018419999999997</v>
      </c>
      <c r="G38">
        <f t="shared" si="1"/>
        <v>2.2936902017825722E-2</v>
      </c>
      <c r="H38">
        <v>1</v>
      </c>
      <c r="I38">
        <f t="shared" si="8"/>
        <v>0.90312110201782569</v>
      </c>
      <c r="J38">
        <f t="shared" si="9"/>
        <v>0.88018419999999997</v>
      </c>
      <c r="K38">
        <f t="shared" si="10"/>
        <v>1</v>
      </c>
      <c r="L38">
        <f t="shared" si="11"/>
        <v>1</v>
      </c>
    </row>
    <row r="39" spans="1:15" x14ac:dyDescent="0.35">
      <c r="A39" t="s">
        <v>32</v>
      </c>
      <c r="B39" t="s">
        <v>79</v>
      </c>
      <c r="C39">
        <f>INDEX(fivethirtyeight_ncaa_forecasts!$1:$1048576, MATCH(A39, fivethirtyeight_ncaa_forecasts!$M:$M, 0), MATCH(C$1, fivethirtyeight_ncaa_forecasts!$1:$1, 0))</f>
        <v>88.6</v>
      </c>
      <c r="D39">
        <f>INDEX(fivethirtyeight_ncaa_forecasts!$1:$1048576, MATCH(B39, fivethirtyeight_ncaa_forecasts!$M:$M, 0), MATCH(D$1, fivethirtyeight_ncaa_forecasts!$1:$1, 0))</f>
        <v>75.58</v>
      </c>
      <c r="E39">
        <f t="shared" ref="E39" si="16">1/(1+10^(-(C39-D39)*30.464/400))</f>
        <v>0.90748034058503813</v>
      </c>
      <c r="F39">
        <v>0.75104959999999998</v>
      </c>
      <c r="G39">
        <f t="shared" si="1"/>
        <v>0.15643074058503814</v>
      </c>
      <c r="H39">
        <v>1</v>
      </c>
      <c r="I39">
        <f t="shared" si="8"/>
        <v>0.90748034058503813</v>
      </c>
      <c r="J39">
        <f t="shared" si="9"/>
        <v>0.75104959999999998</v>
      </c>
      <c r="K39">
        <f t="shared" si="10"/>
        <v>1</v>
      </c>
      <c r="L39">
        <f t="shared" si="11"/>
        <v>1</v>
      </c>
    </row>
    <row r="40" spans="1:15" x14ac:dyDescent="0.35">
      <c r="A40" t="s">
        <v>37</v>
      </c>
      <c r="B40" t="s">
        <v>39</v>
      </c>
      <c r="C40">
        <f>INDEX(fivethirtyeight_ncaa_forecasts!$1:$1048576, MATCH(A40, fivethirtyeight_ncaa_forecasts!$M:$M, 0), MATCH(C$1, fivethirtyeight_ncaa_forecasts!$1:$1, 0))</f>
        <v>87.3</v>
      </c>
      <c r="D40">
        <f>INDEX(fivethirtyeight_ncaa_forecasts!$1:$1048576, MATCH(B40, fivethirtyeight_ncaa_forecasts!$M:$M, 0), MATCH(D$1, fivethirtyeight_ncaa_forecasts!$1:$1, 0))</f>
        <v>86.45</v>
      </c>
      <c r="E40">
        <f t="shared" ref="E40" si="17">1/(1+10^(-(C40-D40)*30.464/400))</f>
        <v>0.53719619101192029</v>
      </c>
      <c r="F40">
        <v>0.32280379999999997</v>
      </c>
      <c r="G40">
        <f t="shared" si="1"/>
        <v>0.21439239101192031</v>
      </c>
      <c r="H40">
        <v>1</v>
      </c>
      <c r="I40">
        <f t="shared" si="8"/>
        <v>0.53719619101192029</v>
      </c>
      <c r="J40">
        <f t="shared" si="9"/>
        <v>0.32280379999999997</v>
      </c>
      <c r="K40">
        <f t="shared" si="10"/>
        <v>1</v>
      </c>
      <c r="L40">
        <f t="shared" si="11"/>
        <v>0</v>
      </c>
    </row>
    <row r="41" spans="1:15" x14ac:dyDescent="0.35">
      <c r="A41" t="s">
        <v>26</v>
      </c>
      <c r="B41" t="s">
        <v>44</v>
      </c>
      <c r="C41">
        <f>INDEX(fivethirtyeight_ncaa_forecasts!$1:$1048576, MATCH(A41, fivethirtyeight_ncaa_forecasts!$M:$M, 0), MATCH(C$1, fivethirtyeight_ncaa_forecasts!$1:$1, 0))</f>
        <v>91.09</v>
      </c>
      <c r="D41">
        <f>INDEX(fivethirtyeight_ncaa_forecasts!$1:$1048576, MATCH(B41, fivethirtyeight_ncaa_forecasts!$M:$M, 0), MATCH(D$1, fivethirtyeight_ncaa_forecasts!$1:$1, 0))</f>
        <v>84.65</v>
      </c>
      <c r="E41">
        <f t="shared" ref="E41" si="18">1/(1+10^(-(C41-D41)*30.464/400))</f>
        <v>0.75571889286129357</v>
      </c>
      <c r="F41">
        <v>0.84486079999999997</v>
      </c>
      <c r="G41">
        <f t="shared" si="1"/>
        <v>-8.91419071387064E-2</v>
      </c>
      <c r="H41">
        <v>1</v>
      </c>
      <c r="I41">
        <f t="shared" si="8"/>
        <v>0.75571889286129357</v>
      </c>
      <c r="J41">
        <f t="shared" si="9"/>
        <v>0.84486079999999997</v>
      </c>
      <c r="K41">
        <f t="shared" si="10"/>
        <v>1</v>
      </c>
      <c r="L41">
        <f t="shared" si="11"/>
        <v>1</v>
      </c>
    </row>
    <row r="42" spans="1:15" x14ac:dyDescent="0.35">
      <c r="A42" t="s">
        <v>30</v>
      </c>
      <c r="B42" t="s">
        <v>48</v>
      </c>
      <c r="C42">
        <f>INDEX(fivethirtyeight_ncaa_forecasts!$1:$1048576, MATCH(A42, fivethirtyeight_ncaa_forecasts!$M:$M, 0), MATCH(C$1, fivethirtyeight_ncaa_forecasts!$1:$1, 0))</f>
        <v>89.02</v>
      </c>
      <c r="D42">
        <f>INDEX(fivethirtyeight_ncaa_forecasts!$1:$1048576, MATCH(B42, fivethirtyeight_ncaa_forecasts!$M:$M, 0), MATCH(D$1, fivethirtyeight_ncaa_forecasts!$1:$1, 0))</f>
        <v>83.62</v>
      </c>
      <c r="E42">
        <f t="shared" ref="E42" si="19">1/(1+10^(-(C42-D42)*30.464/400))</f>
        <v>0.72050548410971615</v>
      </c>
      <c r="F42">
        <v>0.56726430000000005</v>
      </c>
      <c r="G42">
        <f t="shared" si="1"/>
        <v>0.1532411841097161</v>
      </c>
      <c r="H42">
        <v>0</v>
      </c>
      <c r="I42">
        <f t="shared" si="8"/>
        <v>0.27949451589028385</v>
      </c>
      <c r="J42">
        <f t="shared" si="9"/>
        <v>0.43273569999999995</v>
      </c>
      <c r="K42">
        <f t="shared" si="10"/>
        <v>0</v>
      </c>
      <c r="L42">
        <f t="shared" si="11"/>
        <v>0</v>
      </c>
    </row>
    <row r="43" spans="1:15" x14ac:dyDescent="0.35">
      <c r="A43" t="s">
        <v>29</v>
      </c>
      <c r="B43" t="s">
        <v>40</v>
      </c>
      <c r="C43">
        <f>INDEX(fivethirtyeight_ncaa_forecasts!$1:$1048576, MATCH(A43, fivethirtyeight_ncaa_forecasts!$M:$M, 0), MATCH(C$1, fivethirtyeight_ncaa_forecasts!$1:$1, 0))</f>
        <v>89.54</v>
      </c>
      <c r="D43">
        <f>INDEX(fivethirtyeight_ncaa_forecasts!$1:$1048576, MATCH(B43, fivethirtyeight_ncaa_forecasts!$M:$M, 0), MATCH(D$1, fivethirtyeight_ncaa_forecasts!$1:$1, 0))</f>
        <v>85.61</v>
      </c>
      <c r="E43">
        <f t="shared" ref="E43" si="20">1/(1+10^(-(C43-D43)*30.464/400))</f>
        <v>0.66578537470244548</v>
      </c>
      <c r="F43">
        <v>0.67222709999999997</v>
      </c>
      <c r="G43">
        <f t="shared" si="1"/>
        <v>-6.4417252975544903E-3</v>
      </c>
      <c r="H43">
        <v>1</v>
      </c>
      <c r="I43">
        <f t="shared" si="8"/>
        <v>0.66578537470244548</v>
      </c>
      <c r="J43">
        <f t="shared" si="9"/>
        <v>0.67222709999999997</v>
      </c>
      <c r="K43">
        <f t="shared" si="10"/>
        <v>1</v>
      </c>
      <c r="L43">
        <f t="shared" si="11"/>
        <v>1</v>
      </c>
    </row>
    <row r="44" spans="1:15" x14ac:dyDescent="0.35">
      <c r="A44" t="s">
        <v>31</v>
      </c>
      <c r="B44" t="s">
        <v>38</v>
      </c>
      <c r="C44">
        <f>INDEX(fivethirtyeight_ncaa_forecasts!$1:$1048576, MATCH(A44, fivethirtyeight_ncaa_forecasts!$M:$M, 0), MATCH(C$1, fivethirtyeight_ncaa_forecasts!$1:$1, 0))</f>
        <v>88.53</v>
      </c>
      <c r="D44">
        <f>INDEX(fivethirtyeight_ncaa_forecasts!$1:$1048576, MATCH(B44, fivethirtyeight_ncaa_forecasts!$M:$M, 0), MATCH(D$1, fivethirtyeight_ncaa_forecasts!$1:$1, 0))</f>
        <v>86.04</v>
      </c>
      <c r="E44">
        <f t="shared" ref="E44" si="21">1/(1+10^(-(C44-D44)*30.464/400))</f>
        <v>0.60746254340891692</v>
      </c>
      <c r="F44">
        <v>0.87237489999999995</v>
      </c>
      <c r="G44">
        <f t="shared" si="1"/>
        <v>-0.26491235659108303</v>
      </c>
      <c r="H44">
        <v>1</v>
      </c>
      <c r="I44">
        <f t="shared" si="8"/>
        <v>0.60746254340891692</v>
      </c>
      <c r="J44">
        <f t="shared" si="9"/>
        <v>0.87237489999999995</v>
      </c>
      <c r="K44">
        <f t="shared" si="10"/>
        <v>1</v>
      </c>
      <c r="L44">
        <f t="shared" si="11"/>
        <v>1</v>
      </c>
    </row>
    <row r="45" spans="1:15" x14ac:dyDescent="0.35">
      <c r="A45" t="s">
        <v>27</v>
      </c>
      <c r="B45" t="s">
        <v>46</v>
      </c>
      <c r="C45">
        <f>INDEX(fivethirtyeight_ncaa_forecasts!$1:$1048576, MATCH(A45, fivethirtyeight_ncaa_forecasts!$M:$M, 0), MATCH(C$1, fivethirtyeight_ncaa_forecasts!$1:$1, 0))</f>
        <v>90.62</v>
      </c>
      <c r="D45">
        <f>INDEX(fivethirtyeight_ncaa_forecasts!$1:$1048576, MATCH(B45, fivethirtyeight_ncaa_forecasts!$M:$M, 0), MATCH(D$1, fivethirtyeight_ncaa_forecasts!$1:$1, 0))</f>
        <v>83.55</v>
      </c>
      <c r="E45">
        <f t="shared" ref="E45" si="22">1/(1+10^(-(C45-D45)*30.464/400))</f>
        <v>0.77553437081646626</v>
      </c>
      <c r="F45">
        <v>0.91220599000000002</v>
      </c>
      <c r="G45">
        <f t="shared" si="1"/>
        <v>-0.13667161918353377</v>
      </c>
      <c r="H45">
        <v>0</v>
      </c>
      <c r="I45">
        <f t="shared" si="8"/>
        <v>0.22446562918353374</v>
      </c>
      <c r="J45">
        <f t="shared" si="9"/>
        <v>8.7794009999999978E-2</v>
      </c>
      <c r="K45">
        <f t="shared" si="10"/>
        <v>0</v>
      </c>
      <c r="L45">
        <f t="shared" si="11"/>
        <v>0</v>
      </c>
    </row>
    <row r="46" spans="1:15" x14ac:dyDescent="0.35">
      <c r="A46" t="s">
        <v>23</v>
      </c>
      <c r="B46" t="s">
        <v>43</v>
      </c>
      <c r="C46">
        <f>INDEX(fivethirtyeight_ncaa_forecasts!$1:$1048576, MATCH(A46, fivethirtyeight_ncaa_forecasts!$M:$M, 0), MATCH(C$1, fivethirtyeight_ncaa_forecasts!$1:$1, 0))</f>
        <v>90.86</v>
      </c>
      <c r="D46">
        <f>INDEX(fivethirtyeight_ncaa_forecasts!$1:$1048576, MATCH(B46, fivethirtyeight_ncaa_forecasts!$M:$M, 0), MATCH(D$1, fivethirtyeight_ncaa_forecasts!$1:$1, 0))</f>
        <v>85.03</v>
      </c>
      <c r="E46">
        <f t="shared" ref="E46" si="23">1/(1+10^(-(C46-D46)*30.464/400))</f>
        <v>0.7354354010670594</v>
      </c>
      <c r="F46">
        <v>0.52627259999999998</v>
      </c>
      <c r="G46">
        <f t="shared" si="1"/>
        <v>0.20916280106705942</v>
      </c>
      <c r="H46">
        <v>1</v>
      </c>
      <c r="I46">
        <f t="shared" si="8"/>
        <v>0.7354354010670594</v>
      </c>
      <c r="J46">
        <f t="shared" si="9"/>
        <v>0.52627259999999998</v>
      </c>
      <c r="K46">
        <f t="shared" si="10"/>
        <v>1</v>
      </c>
      <c r="L46">
        <f t="shared" si="11"/>
        <v>1</v>
      </c>
    </row>
    <row r="47" spans="1:15" x14ac:dyDescent="0.35">
      <c r="A47" t="s">
        <v>42</v>
      </c>
      <c r="B47" t="s">
        <v>45</v>
      </c>
      <c r="C47">
        <f>INDEX(fivethirtyeight_ncaa_forecasts!$1:$1048576, MATCH(A47, fivethirtyeight_ncaa_forecasts!$M:$M, 0), MATCH(C$1, fivethirtyeight_ncaa_forecasts!$1:$1, 0))</f>
        <v>84.07</v>
      </c>
      <c r="D47">
        <f>INDEX(fivethirtyeight_ncaa_forecasts!$1:$1048576, MATCH(B47, fivethirtyeight_ncaa_forecasts!$M:$M, 0), MATCH(D$1, fivethirtyeight_ncaa_forecasts!$1:$1, 0))</f>
        <v>84.15</v>
      </c>
      <c r="E47">
        <f t="shared" ref="E47" si="24">1/(1+10^(-(C47-D47)*30.464/400))</f>
        <v>0.49649275991021458</v>
      </c>
      <c r="F47">
        <v>0.56703630000000005</v>
      </c>
      <c r="G47">
        <f t="shared" si="1"/>
        <v>-7.0543540089785473E-2</v>
      </c>
      <c r="H47">
        <v>0</v>
      </c>
      <c r="I47">
        <f t="shared" si="8"/>
        <v>0.50350724008978542</v>
      </c>
      <c r="J47">
        <f t="shared" si="9"/>
        <v>0.43296369999999995</v>
      </c>
      <c r="K47">
        <f t="shared" si="10"/>
        <v>1</v>
      </c>
      <c r="L47">
        <f t="shared" si="11"/>
        <v>0</v>
      </c>
    </row>
    <row r="48" spans="1:15" x14ac:dyDescent="0.35">
      <c r="A48" t="s">
        <v>24</v>
      </c>
      <c r="B48" t="s">
        <v>64</v>
      </c>
      <c r="C48">
        <f>INDEX(fivethirtyeight_ncaa_forecasts!$1:$1048576, MATCH(A48, fivethirtyeight_ncaa_forecasts!$M:$M, 0), MATCH(C$1, fivethirtyeight_ncaa_forecasts!$1:$1, 0))</f>
        <v>91.67</v>
      </c>
      <c r="D48">
        <f>INDEX(fivethirtyeight_ncaa_forecasts!$1:$1048576, MATCH(B48, fivethirtyeight_ncaa_forecasts!$M:$M, 0), MATCH(D$1, fivethirtyeight_ncaa_forecasts!$1:$1, 0))</f>
        <v>81.849999999999994</v>
      </c>
      <c r="E48">
        <f t="shared" ref="E48" si="25">1/(1+10^(-(C48-D48)*30.464/400))</f>
        <v>0.84839696187918989</v>
      </c>
      <c r="F48">
        <v>0.77350249999999998</v>
      </c>
      <c r="G48">
        <f t="shared" si="1"/>
        <v>7.4894461879189911E-2</v>
      </c>
      <c r="H48">
        <v>0</v>
      </c>
      <c r="I48">
        <f t="shared" si="8"/>
        <v>0.15160303812081011</v>
      </c>
      <c r="J48">
        <f t="shared" si="9"/>
        <v>0.22649750000000002</v>
      </c>
      <c r="K48">
        <f t="shared" si="10"/>
        <v>0</v>
      </c>
      <c r="L48">
        <f t="shared" si="11"/>
        <v>0</v>
      </c>
    </row>
    <row r="49" spans="1:12" x14ac:dyDescent="0.35">
      <c r="A49" t="s">
        <v>21</v>
      </c>
      <c r="B49" t="s">
        <v>54</v>
      </c>
      <c r="C49">
        <f>INDEX(fivethirtyeight_ncaa_forecasts!$1:$1048576, MATCH(A49, fivethirtyeight_ncaa_forecasts!$M:$M, 0), MATCH(C$1, fivethirtyeight_ncaa_forecasts!$1:$1, 0))</f>
        <v>92.59</v>
      </c>
      <c r="D49">
        <f>INDEX(fivethirtyeight_ncaa_forecasts!$1:$1048576, MATCH(B49, fivethirtyeight_ncaa_forecasts!$M:$M, 0), MATCH(D$1, fivethirtyeight_ncaa_forecasts!$1:$1, 0))</f>
        <v>83.07</v>
      </c>
      <c r="E49">
        <f t="shared" ref="E49" si="26">1/(1+10^(-(C49-D49)*30.464/400))</f>
        <v>0.84150563429946901</v>
      </c>
      <c r="F49">
        <v>0.91704870000000005</v>
      </c>
      <c r="G49">
        <f t="shared" si="1"/>
        <v>-7.5543065700531042E-2</v>
      </c>
      <c r="H49">
        <v>1</v>
      </c>
      <c r="I49">
        <f t="shared" si="8"/>
        <v>0.84150563429946901</v>
      </c>
      <c r="J49">
        <f t="shared" si="9"/>
        <v>0.91704870000000005</v>
      </c>
      <c r="K49">
        <f t="shared" si="10"/>
        <v>1</v>
      </c>
      <c r="L49">
        <f t="shared" si="11"/>
        <v>1</v>
      </c>
    </row>
    <row r="50" spans="1:12" x14ac:dyDescent="0.35">
      <c r="A50" t="s">
        <v>34</v>
      </c>
      <c r="B50" t="s">
        <v>59</v>
      </c>
      <c r="C50">
        <f>INDEX(fivethirtyeight_ncaa_forecasts!$1:$1048576, MATCH(A50, fivethirtyeight_ncaa_forecasts!$M:$M, 0), MATCH(C$1, fivethirtyeight_ncaa_forecasts!$1:$1, 0))</f>
        <v>88.06</v>
      </c>
      <c r="D50">
        <f>INDEX(fivethirtyeight_ncaa_forecasts!$1:$1048576, MATCH(B50, fivethirtyeight_ncaa_forecasts!$M:$M, 0), MATCH(D$1, fivethirtyeight_ncaa_forecasts!$1:$1, 0))</f>
        <v>81.5</v>
      </c>
      <c r="E50">
        <f t="shared" ref="E50" si="27">1/(1+10^(-(C50-D50)*30.464/400))</f>
        <v>0.75958280540804135</v>
      </c>
      <c r="F50">
        <v>0.54554990000000003</v>
      </c>
      <c r="G50">
        <f t="shared" si="1"/>
        <v>0.21403290540804132</v>
      </c>
      <c r="H50">
        <v>0</v>
      </c>
      <c r="I50">
        <f t="shared" si="8"/>
        <v>0.24041719459195865</v>
      </c>
      <c r="J50">
        <f t="shared" si="9"/>
        <v>0.45445009999999997</v>
      </c>
      <c r="K50">
        <f t="shared" si="10"/>
        <v>0</v>
      </c>
      <c r="L50">
        <f t="shared" si="11"/>
        <v>0</v>
      </c>
    </row>
    <row r="51" spans="1:12" x14ac:dyDescent="0.35">
      <c r="A51" t="s">
        <v>65</v>
      </c>
      <c r="B51" t="s">
        <v>60</v>
      </c>
      <c r="C51">
        <f>INDEX(fivethirtyeight_ncaa_forecasts!$1:$1048576, MATCH(A51, fivethirtyeight_ncaa_forecasts!$M:$M, 0), MATCH(C$1, fivethirtyeight_ncaa_forecasts!$1:$1, 0))</f>
        <v>81.83</v>
      </c>
      <c r="D51">
        <f>INDEX(fivethirtyeight_ncaa_forecasts!$1:$1048576, MATCH(B51, fivethirtyeight_ncaa_forecasts!$M:$M, 0), MATCH(D$1, fivethirtyeight_ncaa_forecasts!$1:$1, 0))</f>
        <v>81.28</v>
      </c>
      <c r="E51">
        <f t="shared" ref="E51:E57" si="28">1/(1+10^(-(C51-D51)*30.464/400))</f>
        <v>0.52409399565210302</v>
      </c>
      <c r="F51">
        <v>0.79574769999999995</v>
      </c>
      <c r="G51">
        <f t="shared" si="1"/>
        <v>-0.27165370434789693</v>
      </c>
      <c r="H51">
        <v>0</v>
      </c>
      <c r="I51">
        <f t="shared" ref="I51:I52" si="29">IF(ISBLANK($H51), 0, $H51*E51+ABS($H51-1)*(1-E51))</f>
        <v>0.47590600434789698</v>
      </c>
      <c r="J51">
        <f t="shared" ref="J51:J52" si="30">IF(ISBLANK($H51), 0, $H51*F51+ABS($H51-1)*(1-F51))</f>
        <v>0.20425230000000005</v>
      </c>
      <c r="K51">
        <f t="shared" ref="K51:K57" si="31">IF(OR(AND($H51=1,E51&gt;=0.5),AND($H51=0,E51&lt;0.5)),1,0)</f>
        <v>0</v>
      </c>
      <c r="L51">
        <f t="shared" ref="L51:L57" si="32">IF(OR(AND($H51=1,F51&gt;=0.5),AND($H51=0,F51&lt;0.5)),1,0)</f>
        <v>0</v>
      </c>
    </row>
    <row r="52" spans="1:12" x14ac:dyDescent="0.35">
      <c r="A52" t="s">
        <v>19</v>
      </c>
      <c r="B52" t="s">
        <v>32</v>
      </c>
      <c r="C52">
        <f>INDEX(fivethirtyeight_ncaa_forecasts!$1:$1048576, MATCH(A52, fivethirtyeight_ncaa_forecasts!$M:$M, 0), MATCH(C$1, fivethirtyeight_ncaa_forecasts!$1:$1, 0))</f>
        <v>94.94</v>
      </c>
      <c r="D52">
        <f>INDEX(fivethirtyeight_ncaa_forecasts!$1:$1048576, MATCH(B52, fivethirtyeight_ncaa_forecasts!$M:$M, 0), MATCH(D$1, fivethirtyeight_ncaa_forecasts!$1:$1, 0))</f>
        <v>88.6</v>
      </c>
      <c r="E52">
        <f t="shared" si="28"/>
        <v>0.75246702014215194</v>
      </c>
      <c r="F52">
        <v>0.676956</v>
      </c>
      <c r="G52">
        <f t="shared" si="1"/>
        <v>7.5511020142151941E-2</v>
      </c>
      <c r="H52">
        <v>1</v>
      </c>
      <c r="I52">
        <f t="shared" si="29"/>
        <v>0.75246702014215194</v>
      </c>
      <c r="J52">
        <f t="shared" si="30"/>
        <v>0.676956</v>
      </c>
      <c r="K52">
        <f t="shared" si="31"/>
        <v>1</v>
      </c>
      <c r="L52">
        <f t="shared" si="32"/>
        <v>1</v>
      </c>
    </row>
    <row r="53" spans="1:12" x14ac:dyDescent="0.35">
      <c r="A53" t="s">
        <v>26</v>
      </c>
      <c r="B53" t="s">
        <v>37</v>
      </c>
      <c r="C53">
        <f>INDEX(fivethirtyeight_ncaa_forecasts!$1:$1048576, MATCH(A53, fivethirtyeight_ncaa_forecasts!$M:$M, 0), MATCH(C$1, fivethirtyeight_ncaa_forecasts!$1:$1, 0))</f>
        <v>91.09</v>
      </c>
      <c r="D53">
        <f>INDEX(fivethirtyeight_ncaa_forecasts!$1:$1048576, MATCH(B53, fivethirtyeight_ncaa_forecasts!$M:$M, 0), MATCH(D$1, fivethirtyeight_ncaa_forecasts!$1:$1, 0))</f>
        <v>87.3</v>
      </c>
      <c r="E53">
        <f t="shared" si="28"/>
        <v>0.66030033550303358</v>
      </c>
      <c r="F53">
        <v>0.66973349999999998</v>
      </c>
      <c r="G53">
        <f t="shared" si="1"/>
        <v>-9.4331644969664064E-3</v>
      </c>
      <c r="H53">
        <v>0</v>
      </c>
      <c r="I53">
        <f t="shared" ref="I53" si="33">IF(ISBLANK($H53), 0, $H53*E53+ABS($H53-1)*(1-E53))</f>
        <v>0.33969966449696642</v>
      </c>
      <c r="J53">
        <f t="shared" ref="J53" si="34">IF(ISBLANK($H53), 0, $H53*F53+ABS($H53-1)*(1-F53))</f>
        <v>0.33026650000000002</v>
      </c>
      <c r="K53">
        <f t="shared" si="31"/>
        <v>0</v>
      </c>
      <c r="L53">
        <f t="shared" si="32"/>
        <v>0</v>
      </c>
    </row>
    <row r="54" spans="1:12" x14ac:dyDescent="0.35">
      <c r="A54" t="s">
        <v>29</v>
      </c>
      <c r="B54" t="s">
        <v>48</v>
      </c>
      <c r="C54">
        <f>INDEX(fivethirtyeight_ncaa_forecasts!$1:$1048576, MATCH(A54, fivethirtyeight_ncaa_forecasts!$M:$M, 0), MATCH(C$1, fivethirtyeight_ncaa_forecasts!$1:$1, 0))</f>
        <v>89.54</v>
      </c>
      <c r="D54">
        <f>INDEX(fivethirtyeight_ncaa_forecasts!$1:$1048576, MATCH(B54, fivethirtyeight_ncaa_forecasts!$M:$M, 0), MATCH(D$1, fivethirtyeight_ncaa_forecasts!$1:$1, 0))</f>
        <v>83.62</v>
      </c>
      <c r="E54">
        <f t="shared" si="28"/>
        <v>0.73849483892874301</v>
      </c>
      <c r="F54">
        <v>0.6353512</v>
      </c>
      <c r="G54">
        <f t="shared" si="1"/>
        <v>0.10314363892874301</v>
      </c>
      <c r="H54">
        <v>0</v>
      </c>
      <c r="I54">
        <f t="shared" ref="I54" si="35">IF(ISBLANK($H54), 0, $H54*E54+ABS($H54-1)*(1-E54))</f>
        <v>0.26150516107125699</v>
      </c>
      <c r="J54">
        <f t="shared" ref="J54" si="36">IF(ISBLANK($H54), 0, $H54*F54+ABS($H54-1)*(1-F54))</f>
        <v>0.3646488</v>
      </c>
      <c r="K54">
        <f t="shared" si="31"/>
        <v>0</v>
      </c>
      <c r="L54">
        <f t="shared" si="32"/>
        <v>0</v>
      </c>
    </row>
    <row r="55" spans="1:12" x14ac:dyDescent="0.35">
      <c r="A55" t="s">
        <v>31</v>
      </c>
      <c r="B55" t="s">
        <v>46</v>
      </c>
      <c r="C55">
        <f>INDEX(fivethirtyeight_ncaa_forecasts!$1:$1048576, MATCH(A55, fivethirtyeight_ncaa_forecasts!$M:$M, 0), MATCH(C$1, fivethirtyeight_ncaa_forecasts!$1:$1, 0))</f>
        <v>88.53</v>
      </c>
      <c r="D55">
        <f>INDEX(fivethirtyeight_ncaa_forecasts!$1:$1048576, MATCH(B55, fivethirtyeight_ncaa_forecasts!$M:$M, 0), MATCH(D$1, fivethirtyeight_ncaa_forecasts!$1:$1, 0))</f>
        <v>83.55</v>
      </c>
      <c r="E55">
        <f t="shared" si="28"/>
        <v>0.70543544962979876</v>
      </c>
      <c r="F55">
        <v>0.83981989999999995</v>
      </c>
      <c r="G55">
        <f t="shared" si="1"/>
        <v>-0.13438445037020119</v>
      </c>
      <c r="H55">
        <v>1</v>
      </c>
      <c r="I55">
        <f t="shared" ref="I55:I57" si="37">IF(ISBLANK($H55), 0, $H55*E55+ABS($H55-1)*(1-E55))</f>
        <v>0.70543544962979876</v>
      </c>
      <c r="J55">
        <f t="shared" ref="J55:J57" si="38">IF(ISBLANK($H55), 0, $H55*F55+ABS($H55-1)*(1-F55))</f>
        <v>0.83981989999999995</v>
      </c>
      <c r="K55">
        <f t="shared" si="31"/>
        <v>1</v>
      </c>
      <c r="L55">
        <f t="shared" si="32"/>
        <v>1</v>
      </c>
    </row>
    <row r="56" spans="1:12" x14ac:dyDescent="0.35">
      <c r="A56" t="s">
        <v>23</v>
      </c>
      <c r="B56" t="s">
        <v>45</v>
      </c>
      <c r="C56">
        <f>INDEX(fivethirtyeight_ncaa_forecasts!$1:$1048576, MATCH(A56, fivethirtyeight_ncaa_forecasts!$M:$M, 0), MATCH(C$1, fivethirtyeight_ncaa_forecasts!$1:$1, 0))</f>
        <v>90.86</v>
      </c>
      <c r="D56">
        <f>INDEX(fivethirtyeight_ncaa_forecasts!$1:$1048576, MATCH(B56, fivethirtyeight_ncaa_forecasts!$M:$M, 0), MATCH(D$1, fivethirtyeight_ncaa_forecasts!$1:$1, 0))</f>
        <v>84.15</v>
      </c>
      <c r="E56">
        <f t="shared" si="28"/>
        <v>0.76435363898064368</v>
      </c>
      <c r="F56">
        <v>0.40843940000000001</v>
      </c>
      <c r="G56">
        <f t="shared" si="1"/>
        <v>0.35591423898064367</v>
      </c>
      <c r="H56">
        <v>1</v>
      </c>
      <c r="I56">
        <f t="shared" si="37"/>
        <v>0.76435363898064368</v>
      </c>
      <c r="J56">
        <f t="shared" si="38"/>
        <v>0.40843940000000001</v>
      </c>
      <c r="K56">
        <f t="shared" si="31"/>
        <v>1</v>
      </c>
      <c r="L56">
        <f t="shared" si="32"/>
        <v>0</v>
      </c>
    </row>
    <row r="57" spans="1:12" x14ac:dyDescent="0.35">
      <c r="A57" t="s">
        <v>21</v>
      </c>
      <c r="B57" t="s">
        <v>64</v>
      </c>
      <c r="C57">
        <f>INDEX(fivethirtyeight_ncaa_forecasts!$1:$1048576, MATCH(A57, fivethirtyeight_ncaa_forecasts!$M:$M, 0), MATCH(C$1, fivethirtyeight_ncaa_forecasts!$1:$1, 0))</f>
        <v>92.59</v>
      </c>
      <c r="D57">
        <f>INDEX(fivethirtyeight_ncaa_forecasts!$1:$1048576, MATCH(B57, fivethirtyeight_ncaa_forecasts!$M:$M, 0), MATCH(D$1, fivethirtyeight_ncaa_forecasts!$1:$1, 0))</f>
        <v>81.849999999999994</v>
      </c>
      <c r="E57">
        <f t="shared" si="28"/>
        <v>0.86800332569961602</v>
      </c>
      <c r="F57">
        <v>0.88233059999999996</v>
      </c>
      <c r="G57">
        <f t="shared" si="1"/>
        <v>-1.4327274300383941E-2</v>
      </c>
      <c r="H57">
        <v>1</v>
      </c>
      <c r="I57">
        <f t="shared" si="37"/>
        <v>0.86800332569961602</v>
      </c>
      <c r="J57">
        <f t="shared" si="38"/>
        <v>0.88233059999999996</v>
      </c>
      <c r="K57">
        <f t="shared" si="31"/>
        <v>1</v>
      </c>
      <c r="L57">
        <f t="shared" si="32"/>
        <v>1</v>
      </c>
    </row>
    <row r="58" spans="1:12" x14ac:dyDescent="0.35">
      <c r="A58" t="s">
        <v>59</v>
      </c>
      <c r="B58" t="s">
        <v>60</v>
      </c>
      <c r="C58">
        <f>INDEX(fivethirtyeight_ncaa_forecasts!$1:$1048576, MATCH(A58, fivethirtyeight_ncaa_forecasts!$M:$M, 0), MATCH(C$1, fivethirtyeight_ncaa_forecasts!$1:$1, 0))</f>
        <v>81.5</v>
      </c>
      <c r="D58">
        <f>INDEX(fivethirtyeight_ncaa_forecasts!$1:$1048576, MATCH(B58, fivethirtyeight_ncaa_forecasts!$M:$M, 0), MATCH(D$1, fivethirtyeight_ncaa_forecasts!$1:$1, 0))</f>
        <v>81.28</v>
      </c>
      <c r="E58">
        <f t="shared" ref="E58" si="39">1/(1+10^(-(C58-D58)*30.464/400))</f>
        <v>0.50964387227542673</v>
      </c>
      <c r="F58">
        <v>0.39067089999999999</v>
      </c>
      <c r="G58">
        <f t="shared" si="1"/>
        <v>0.11897297227542675</v>
      </c>
      <c r="H58">
        <v>0</v>
      </c>
      <c r="I58">
        <f t="shared" ref="I58:I64" si="40">IF(ISBLANK($H58), 0, $H58*E58+ABS($H58-1)*(1-E58))</f>
        <v>0.49035612772457327</v>
      </c>
      <c r="J58">
        <f t="shared" ref="J58:J64" si="41">IF(ISBLANK($H58), 0, $H58*F58+ABS($H58-1)*(1-F58))</f>
        <v>0.60932910000000007</v>
      </c>
      <c r="K58">
        <f t="shared" ref="K58:K64" si="42">IF(OR(AND($H58=1,E58&gt;=0.5),AND($H58=0,E58&lt;0.5)),1,0)</f>
        <v>0</v>
      </c>
      <c r="L58">
        <f t="shared" ref="L58:L64" si="43">IF(OR(AND($H58=1,F58&gt;=0.5),AND($H58=0,F58&lt;0.5)),1,0)</f>
        <v>1</v>
      </c>
    </row>
    <row r="59" spans="1:12" x14ac:dyDescent="0.35">
      <c r="A59" t="s">
        <v>31</v>
      </c>
      <c r="B59" t="s">
        <v>48</v>
      </c>
      <c r="C59">
        <f>INDEX(fivethirtyeight_ncaa_forecasts!$1:$1048576, MATCH(A59, fivethirtyeight_ncaa_forecasts!$M:$M, 0), MATCH(C$1, fivethirtyeight_ncaa_forecasts!$1:$1, 0))</f>
        <v>88.53</v>
      </c>
      <c r="D59">
        <f>INDEX(fivethirtyeight_ncaa_forecasts!$1:$1048576, MATCH(B59, fivethirtyeight_ncaa_forecasts!$M:$M, 0), MATCH(D$1, fivethirtyeight_ncaa_forecasts!$1:$1, 0))</f>
        <v>83.62</v>
      </c>
      <c r="E59">
        <f t="shared" ref="E59:E61" si="44">1/(1+10^(-(C59-D59)*30.464/400))</f>
        <v>0.70287822100166564</v>
      </c>
      <c r="F59">
        <v>0.79361429999999999</v>
      </c>
      <c r="G59">
        <f t="shared" si="1"/>
        <v>-9.0736078998334357E-2</v>
      </c>
      <c r="H59">
        <v>1</v>
      </c>
      <c r="I59">
        <f t="shared" si="40"/>
        <v>0.70287822100166564</v>
      </c>
      <c r="J59">
        <f t="shared" si="41"/>
        <v>0.79361429999999999</v>
      </c>
      <c r="K59">
        <f t="shared" si="42"/>
        <v>1</v>
      </c>
      <c r="L59">
        <f t="shared" si="43"/>
        <v>1</v>
      </c>
    </row>
    <row r="60" spans="1:12" x14ac:dyDescent="0.35">
      <c r="A60" t="s">
        <v>19</v>
      </c>
      <c r="B60" t="s">
        <v>37</v>
      </c>
      <c r="C60">
        <f>INDEX(fivethirtyeight_ncaa_forecasts!$1:$1048576, MATCH(A60, fivethirtyeight_ncaa_forecasts!$M:$M, 0), MATCH(C$1, fivethirtyeight_ncaa_forecasts!$1:$1, 0))</f>
        <v>94.94</v>
      </c>
      <c r="D60">
        <f>INDEX(fivethirtyeight_ncaa_forecasts!$1:$1048576, MATCH(B60, fivethirtyeight_ncaa_forecasts!$M:$M, 0), MATCH(D$1, fivethirtyeight_ncaa_forecasts!$1:$1, 0))</f>
        <v>87.3</v>
      </c>
      <c r="E60">
        <f t="shared" si="44"/>
        <v>0.79245502470951357</v>
      </c>
      <c r="F60">
        <v>0.67683219999999999</v>
      </c>
      <c r="G60">
        <f t="shared" si="1"/>
        <v>0.11562282470951357</v>
      </c>
      <c r="H60">
        <v>1</v>
      </c>
      <c r="I60">
        <f t="shared" si="40"/>
        <v>0.79245502470951357</v>
      </c>
      <c r="J60">
        <f t="shared" si="41"/>
        <v>0.67683219999999999</v>
      </c>
      <c r="K60">
        <f t="shared" si="42"/>
        <v>1</v>
      </c>
      <c r="L60">
        <f t="shared" si="43"/>
        <v>1</v>
      </c>
    </row>
    <row r="61" spans="1:12" x14ac:dyDescent="0.35">
      <c r="A61" t="s">
        <v>23</v>
      </c>
      <c r="B61" t="s">
        <v>21</v>
      </c>
      <c r="C61">
        <f>INDEX(fivethirtyeight_ncaa_forecasts!$1:$1048576, MATCH(A61, fivethirtyeight_ncaa_forecasts!$M:$M, 0), MATCH(C$1, fivethirtyeight_ncaa_forecasts!$1:$1, 0))</f>
        <v>90.86</v>
      </c>
      <c r="D61">
        <f>INDEX(fivethirtyeight_ncaa_forecasts!$1:$1048576, MATCH(B61, fivethirtyeight_ncaa_forecasts!$M:$M, 0), MATCH(D$1, fivethirtyeight_ncaa_forecasts!$1:$1, 0))</f>
        <v>92.59</v>
      </c>
      <c r="E61">
        <f t="shared" si="44"/>
        <v>0.42473111888125809</v>
      </c>
      <c r="F61">
        <v>7.4264029999999995E-2</v>
      </c>
      <c r="G61">
        <f t="shared" si="1"/>
        <v>0.3504670888812581</v>
      </c>
      <c r="H61">
        <v>1</v>
      </c>
      <c r="I61">
        <f t="shared" si="40"/>
        <v>0.42473111888125809</v>
      </c>
      <c r="J61">
        <f t="shared" si="41"/>
        <v>7.4264029999999995E-2</v>
      </c>
      <c r="K61">
        <f t="shared" si="42"/>
        <v>0</v>
      </c>
      <c r="L61">
        <f t="shared" si="43"/>
        <v>0</v>
      </c>
    </row>
    <row r="62" spans="1:12" x14ac:dyDescent="0.35">
      <c r="A62" t="s">
        <v>31</v>
      </c>
      <c r="B62" t="s">
        <v>60</v>
      </c>
      <c r="C62">
        <f>INDEX(fivethirtyeight_ncaa_forecasts!$1:$1048576, MATCH(A62, fivethirtyeight_ncaa_forecasts!$M:$M, 0), MATCH(C$1, fivethirtyeight_ncaa_forecasts!$1:$1, 0))</f>
        <v>88.53</v>
      </c>
      <c r="D62">
        <f>INDEX(fivethirtyeight_ncaa_forecasts!$1:$1048576, MATCH(B62, fivethirtyeight_ncaa_forecasts!$M:$M, 0), MATCH(D$1, fivethirtyeight_ncaa_forecasts!$1:$1, 0))</f>
        <v>81.28</v>
      </c>
      <c r="E62">
        <f t="shared" ref="E62" si="45">1/(1+10^(-(C62-D62)*30.464/400))</f>
        <v>0.78098152122774778</v>
      </c>
      <c r="F62">
        <v>0.87358000000000002</v>
      </c>
      <c r="G62">
        <f t="shared" si="1"/>
        <v>-9.2598478772252246E-2</v>
      </c>
      <c r="H62">
        <v>1</v>
      </c>
      <c r="I62">
        <f t="shared" si="40"/>
        <v>0.78098152122774778</v>
      </c>
      <c r="J62">
        <f t="shared" si="41"/>
        <v>0.87358000000000002</v>
      </c>
      <c r="K62">
        <f t="shared" si="42"/>
        <v>1</v>
      </c>
      <c r="L62">
        <f t="shared" si="43"/>
        <v>1</v>
      </c>
    </row>
    <row r="63" spans="1:12" x14ac:dyDescent="0.35">
      <c r="A63" t="s">
        <v>19</v>
      </c>
      <c r="B63" t="s">
        <v>23</v>
      </c>
      <c r="C63">
        <f>INDEX(fivethirtyeight_ncaa_forecasts!$1:$1048576, MATCH(A63, fivethirtyeight_ncaa_forecasts!$M:$M, 0), MATCH(C$1, fivethirtyeight_ncaa_forecasts!$1:$1, 0))</f>
        <v>94.94</v>
      </c>
      <c r="D63">
        <f>INDEX(fivethirtyeight_ncaa_forecasts!$1:$1048576, MATCH(B63, fivethirtyeight_ncaa_forecasts!$M:$M, 0), MATCH(D$1, fivethirtyeight_ncaa_forecasts!$1:$1, 0))</f>
        <v>90.86</v>
      </c>
      <c r="E63">
        <f t="shared" ref="E63" si="46">1/(1+10^(-(C63-D63)*30.464/400))</f>
        <v>0.67161282848612081</v>
      </c>
      <c r="F63">
        <v>0.78423350000000003</v>
      </c>
      <c r="G63">
        <f t="shared" si="1"/>
        <v>-0.11262067151387922</v>
      </c>
      <c r="H63">
        <v>1</v>
      </c>
      <c r="I63">
        <f t="shared" si="40"/>
        <v>0.67161282848612081</v>
      </c>
      <c r="J63">
        <f t="shared" si="41"/>
        <v>0.78423350000000003</v>
      </c>
      <c r="K63">
        <f t="shared" si="42"/>
        <v>1</v>
      </c>
      <c r="L63">
        <f t="shared" si="43"/>
        <v>1</v>
      </c>
    </row>
    <row r="64" spans="1:12" x14ac:dyDescent="0.35">
      <c r="A64" t="s">
        <v>19</v>
      </c>
      <c r="B64" t="s">
        <v>31</v>
      </c>
      <c r="C64">
        <f>INDEX(fivethirtyeight_ncaa_forecasts!$1:$1048576, MATCH(A64, fivethirtyeight_ncaa_forecasts!$M:$M, 0), MATCH(C$1, fivethirtyeight_ncaa_forecasts!$1:$1, 0))</f>
        <v>94.94</v>
      </c>
      <c r="D64">
        <f>INDEX(fivethirtyeight_ncaa_forecasts!$1:$1048576, MATCH(B64, fivethirtyeight_ncaa_forecasts!$M:$M, 0), MATCH(D$1, fivethirtyeight_ncaa_forecasts!$1:$1, 0))</f>
        <v>88.53</v>
      </c>
      <c r="E64">
        <f t="shared" ref="E64" si="47">1/(1+10^(-(C64-D64)*30.464/400))</f>
        <v>0.7547463747567601</v>
      </c>
      <c r="F64">
        <v>0.90226700000000004</v>
      </c>
      <c r="G64">
        <f t="shared" si="1"/>
        <v>-0.14752062524323994</v>
      </c>
      <c r="I64">
        <f t="shared" si="40"/>
        <v>0</v>
      </c>
      <c r="J64">
        <f t="shared" si="41"/>
        <v>0</v>
      </c>
      <c r="K64">
        <f t="shared" si="42"/>
        <v>0</v>
      </c>
      <c r="L64">
        <f t="shared" si="43"/>
        <v>0</v>
      </c>
    </row>
    <row r="65" spans="5:12" x14ac:dyDescent="0.35">
      <c r="E65" s="3"/>
      <c r="I65">
        <f>SUM(I2:I64)</f>
        <v>39.313987633168054</v>
      </c>
      <c r="J65">
        <f>SUM(J2:J64)</f>
        <v>39.129769939999996</v>
      </c>
      <c r="K65">
        <f>SUM(K2:K64)</f>
        <v>43</v>
      </c>
      <c r="L65">
        <f>SUM(L2:L64)</f>
        <v>41</v>
      </c>
    </row>
    <row r="66" spans="5:12" x14ac:dyDescent="0.35">
      <c r="J66">
        <f>J65-I65</f>
        <v>-0.18421769316805836</v>
      </c>
    </row>
    <row r="72" spans="5:12" x14ac:dyDescent="0.35">
      <c r="E72">
        <v>0.21403290540804132</v>
      </c>
      <c r="F72" s="3">
        <f>ABS(E72)</f>
        <v>0.21403290540804132</v>
      </c>
    </row>
    <row r="73" spans="5:12" x14ac:dyDescent="0.35">
      <c r="E73">
        <v>-0.27165370434789693</v>
      </c>
      <c r="F73" s="3">
        <f t="shared" ref="F73:F79" si="48">ABS(E73)</f>
        <v>0.27165370434789693</v>
      </c>
    </row>
    <row r="74" spans="5:12" x14ac:dyDescent="0.35">
      <c r="E74">
        <v>7.5511020142151941E-2</v>
      </c>
      <c r="F74" s="3">
        <f t="shared" si="48"/>
        <v>7.5511020142151941E-2</v>
      </c>
    </row>
    <row r="75" spans="5:12" x14ac:dyDescent="0.35">
      <c r="E75">
        <v>-9.4331644969664064E-3</v>
      </c>
      <c r="F75" s="3">
        <f t="shared" si="48"/>
        <v>9.4331644969664064E-3</v>
      </c>
    </row>
    <row r="76" spans="5:12" x14ac:dyDescent="0.35">
      <c r="E76">
        <v>0.10314363892874301</v>
      </c>
      <c r="F76" s="3">
        <f t="shared" si="48"/>
        <v>0.10314363892874301</v>
      </c>
    </row>
    <row r="77" spans="5:12" x14ac:dyDescent="0.35">
      <c r="E77">
        <v>-0.13438445037020119</v>
      </c>
      <c r="F77" s="3">
        <f t="shared" si="48"/>
        <v>0.13438445037020119</v>
      </c>
    </row>
    <row r="78" spans="5:12" x14ac:dyDescent="0.35">
      <c r="E78">
        <v>0.35591423898064367</v>
      </c>
      <c r="F78" s="3">
        <f t="shared" si="48"/>
        <v>0.35591423898064367</v>
      </c>
    </row>
    <row r="79" spans="5:12" x14ac:dyDescent="0.35">
      <c r="E79">
        <v>-1.4327274300383941E-2</v>
      </c>
      <c r="F79" s="3">
        <f t="shared" si="48"/>
        <v>1.4327274300383941E-2</v>
      </c>
    </row>
    <row r="80" spans="5:12" x14ac:dyDescent="0.35">
      <c r="F80" s="3">
        <f>SUM(F72:F79)</f>
        <v>1.1784003969750283</v>
      </c>
    </row>
  </sheetData>
  <autoFilter ref="A1:O66"/>
  <conditionalFormatting sqref="G2:G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fivethirtyeight_ncaa_forecasts</vt:lpstr>
      <vt:lpstr>fivethirtyeight vs mg_model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</dc:creator>
  <cp:lastModifiedBy>Morris</cp:lastModifiedBy>
  <dcterms:created xsi:type="dcterms:W3CDTF">2018-03-13T05:37:44Z</dcterms:created>
  <dcterms:modified xsi:type="dcterms:W3CDTF">2018-04-01T17:26:42Z</dcterms:modified>
</cp:coreProperties>
</file>