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Chibamba Simumba\Desktop\MSc Data Science\Project Management And Research Methodology\Project Management\CW1\FinalCW1\"/>
    </mc:Choice>
  </mc:AlternateContent>
  <xr:revisionPtr revIDLastSave="0" documentId="13_ncr:1_{92DCA46E-FFE6-47EA-B3BE-34FD2B9089EE}"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9" i="1" l="1"/>
  <c r="D57" i="1"/>
  <c r="K48" i="1"/>
  <c r="J48" i="1"/>
  <c r="I48" i="1"/>
  <c r="H48" i="1"/>
  <c r="G48" i="1"/>
  <c r="D46" i="1"/>
  <c r="K37" i="1"/>
  <c r="D35" i="1"/>
  <c r="E27" i="1"/>
  <c r="F49" i="1" s="1"/>
  <c r="C27" i="1"/>
  <c r="J24" i="1"/>
  <c r="J27" i="1" s="1"/>
  <c r="I24" i="1"/>
  <c r="I27" i="1" s="1"/>
  <c r="H24" i="1"/>
  <c r="H27" i="1" s="1"/>
  <c r="G24" i="1"/>
  <c r="G27" i="1" s="1"/>
  <c r="F24" i="1"/>
  <c r="F27" i="1" s="1"/>
  <c r="E24" i="1"/>
  <c r="D24" i="1"/>
  <c r="D27" i="1" s="1"/>
  <c r="J22" i="1"/>
  <c r="I22" i="1"/>
  <c r="J59" i="1" s="1"/>
  <c r="H22" i="1"/>
  <c r="I59" i="1" s="1"/>
  <c r="G22" i="1"/>
  <c r="H59" i="1" s="1"/>
  <c r="F22" i="1"/>
  <c r="F28" i="1" s="1"/>
  <c r="E22" i="1"/>
  <c r="F48" i="1" s="1"/>
  <c r="D22" i="1"/>
  <c r="E59" i="1" s="1"/>
  <c r="C22" i="1"/>
  <c r="D59" i="1" s="1"/>
  <c r="D61" i="1" s="1"/>
  <c r="D62" i="1" s="1"/>
  <c r="H49" i="1" l="1"/>
  <c r="H50" i="1" s="1"/>
  <c r="H51" i="1" s="1"/>
  <c r="G28" i="1"/>
  <c r="H60" i="1"/>
  <c r="H38" i="1"/>
  <c r="H61" i="1"/>
  <c r="H62" i="1" s="1"/>
  <c r="I49" i="1"/>
  <c r="I50" i="1" s="1"/>
  <c r="I51" i="1" s="1"/>
  <c r="I60" i="1"/>
  <c r="I61" i="1" s="1"/>
  <c r="I62" i="1" s="1"/>
  <c r="I38" i="1"/>
  <c r="H28" i="1"/>
  <c r="G50" i="1"/>
  <c r="G51" i="1" s="1"/>
  <c r="J60" i="1"/>
  <c r="J61" i="1" s="1"/>
  <c r="J62" i="1" s="1"/>
  <c r="J38" i="1"/>
  <c r="J49" i="1"/>
  <c r="I28" i="1"/>
  <c r="K60" i="1"/>
  <c r="K61" i="1" s="1"/>
  <c r="K62" i="1" s="1"/>
  <c r="K38" i="1"/>
  <c r="J28" i="1"/>
  <c r="K49" i="1"/>
  <c r="K50" i="1" s="1"/>
  <c r="K51" i="1" s="1"/>
  <c r="K27" i="1"/>
  <c r="J50" i="1"/>
  <c r="J51" i="1" s="1"/>
  <c r="E60" i="1"/>
  <c r="E61" i="1" s="1"/>
  <c r="E62" i="1" s="1"/>
  <c r="E38" i="1"/>
  <c r="D28" i="1"/>
  <c r="E49" i="1"/>
  <c r="F50" i="1"/>
  <c r="L48" i="1"/>
  <c r="G49" i="1"/>
  <c r="L49" i="1" s="1"/>
  <c r="G60" i="1"/>
  <c r="G38" i="1"/>
  <c r="K39" i="1"/>
  <c r="K40" i="1" s="1"/>
  <c r="G37" i="1"/>
  <c r="G39" i="1" s="1"/>
  <c r="G40" i="1" s="1"/>
  <c r="H37" i="1"/>
  <c r="H39" i="1" s="1"/>
  <c r="H40" i="1" s="1"/>
  <c r="D48" i="1"/>
  <c r="D50" i="1" s="1"/>
  <c r="D51" i="1" s="1"/>
  <c r="C29" i="1"/>
  <c r="E28" i="1"/>
  <c r="D37" i="1"/>
  <c r="D39" i="1" s="1"/>
  <c r="D40" i="1" s="1"/>
  <c r="F37" i="1"/>
  <c r="F38" i="1"/>
  <c r="F59" i="1"/>
  <c r="F60" i="1"/>
  <c r="G59" i="1"/>
  <c r="G61" i="1" s="1"/>
  <c r="G62" i="1" s="1"/>
  <c r="I37" i="1"/>
  <c r="I39" i="1" s="1"/>
  <c r="I40" i="1" s="1"/>
  <c r="E48" i="1"/>
  <c r="J37" i="1"/>
  <c r="E37" i="1"/>
  <c r="L59" i="1" l="1"/>
  <c r="F61" i="1"/>
  <c r="L38" i="1"/>
  <c r="E39" i="1"/>
  <c r="E40" i="1" s="1"/>
  <c r="L37" i="1"/>
  <c r="L39" i="1" s="1"/>
  <c r="F39" i="1"/>
  <c r="F40" i="1" s="1"/>
  <c r="K28" i="1"/>
  <c r="J39" i="1"/>
  <c r="J40" i="1" s="1"/>
  <c r="E50" i="1"/>
  <c r="E51" i="1" s="1"/>
  <c r="F51" i="1"/>
  <c r="L51" i="1" s="1"/>
  <c r="L50" i="1"/>
  <c r="L60" i="1"/>
  <c r="D29" i="1"/>
  <c r="E29" i="1" s="1"/>
  <c r="F29" i="1" s="1"/>
  <c r="G29" i="1" s="1"/>
  <c r="H29" i="1" s="1"/>
  <c r="I29" i="1" s="1"/>
  <c r="J29" i="1" s="1"/>
  <c r="L40" i="1" l="1"/>
  <c r="L61" i="1"/>
  <c r="F62" i="1"/>
  <c r="L62" i="1" s="1"/>
</calcChain>
</file>

<file path=xl/sharedStrings.xml><?xml version="1.0" encoding="utf-8"?>
<sst xmlns="http://schemas.openxmlformats.org/spreadsheetml/2006/main" count="76" uniqueCount="55">
  <si>
    <t>Project Cash flow</t>
  </si>
  <si>
    <t>Year 0</t>
  </si>
  <si>
    <t>Year 1</t>
  </si>
  <si>
    <t>Year 2</t>
  </si>
  <si>
    <t xml:space="preserve">Year 3 </t>
  </si>
  <si>
    <t>Year 4</t>
  </si>
  <si>
    <t>Year 5</t>
  </si>
  <si>
    <t>Year 6</t>
  </si>
  <si>
    <t>Year 7</t>
  </si>
  <si>
    <t>Total</t>
  </si>
  <si>
    <t xml:space="preserve">Expenditure </t>
  </si>
  <si>
    <t>hardware cost</t>
  </si>
  <si>
    <t>Digital shopper app</t>
  </si>
  <si>
    <t>Yearly support</t>
  </si>
  <si>
    <t>Reconfigure DigitalShopper twice per year</t>
  </si>
  <si>
    <t>Maintenance cost</t>
  </si>
  <si>
    <t xml:space="preserve">Internet service </t>
  </si>
  <si>
    <t>MotorFactorUK staff</t>
  </si>
  <si>
    <t xml:space="preserve">Marketing </t>
  </si>
  <si>
    <t>Staff salary</t>
  </si>
  <si>
    <t xml:space="preserve">Total expenditure </t>
  </si>
  <si>
    <t>Profit</t>
  </si>
  <si>
    <t xml:space="preserve">Saving call centre staff  </t>
  </si>
  <si>
    <t>Reduced cost (catalogue production, printing and distribution costs)</t>
  </si>
  <si>
    <t>Marketing  savings</t>
  </si>
  <si>
    <t xml:space="preserve"> </t>
  </si>
  <si>
    <t>Profit+ additonal savings</t>
  </si>
  <si>
    <t xml:space="preserve">Projected Cash Flow </t>
  </si>
  <si>
    <t>Accumulated Cash Flow</t>
  </si>
  <si>
    <t xml:space="preserve">Payback period is 2 years </t>
  </si>
  <si>
    <t xml:space="preserve">Expected  scenario </t>
  </si>
  <si>
    <t>Profit Analysis</t>
  </si>
  <si>
    <t xml:space="preserve">Discount rate </t>
  </si>
  <si>
    <t xml:space="preserve">Years </t>
  </si>
  <si>
    <t>Income</t>
  </si>
  <si>
    <t>Projected cash flow</t>
  </si>
  <si>
    <t>Project Value</t>
  </si>
  <si>
    <t>Discounted cash flow</t>
  </si>
  <si>
    <t>NPV Value</t>
  </si>
  <si>
    <t>worst scenario</t>
  </si>
  <si>
    <t>Best scenario</t>
  </si>
  <si>
    <t>Financial Viability:</t>
  </si>
  <si>
    <t>Having done the financial appraisal of the MotorFactorUK cost and benefits of the intend website development. We found that:</t>
  </si>
  <si>
    <t>1. The investment is viable and profitable for the business growth and development</t>
  </si>
  <si>
    <t>2. The payback period is 1 - 2 years; the cost of development will be accrued withing the first two years.</t>
  </si>
  <si>
    <t>3. The NPV at 0.01 Discount rate give the highest value of 3,534,543 over a period of 7 years compared to a discount rate of 0.05 at 3,016,714 and 0.15 at 2,102,329 respectively</t>
  </si>
  <si>
    <t>Profit Growth:</t>
  </si>
  <si>
    <t>Deductions:</t>
  </si>
  <si>
    <t>Improvements:</t>
  </si>
  <si>
    <t>1.  Boost marketing efforts: Increase the efficiency of marketing campaigns by focusing on high-converting marketing techniques, selecting the appropriate audience to advertise to, and leveraging data-driven insights to optimise marketing channels. In addition, you should think about making an investment in search engine optimisation (SEO) and pay-per-click (PPC) campaigns in order to increase the amount of organic and targeted traffic that visits the website.</t>
  </si>
  <si>
    <t>2.  Improve the user experience by developing a streamlined and straightforward e-commerce platform that is user-friendly and encourages customers to make purchases. This includes having a website layout that is easy to use, clear navigation, a design that is responsive, fast page load times, and an easy checkout procedure. Enhancing the user experience can result in higher conversion rates, which can lead to increased profits.</t>
  </si>
  <si>
    <t>3.  Implement customer relationship management (CRM) strategies to maintain strong customer connections, increase customer retention, and encourage recurrent purchases. Provide superior customer service, interact with consumers via social media and email marketing campaigns, and tailor promotions and recommendations to customer preferences.</t>
  </si>
  <si>
    <t>4.  Expand product offerings by evaluating market trends and customer preferences to identify potential new product offering opportunities. Expanding the product line can increase sales revenue and attract a broader consumer base.</t>
  </si>
  <si>
    <t>5.  Implement an effective inventory management system to reduce stockouts, excess inventory, and other inventory-related expenses. This can assist in reducing the costs associated with holding excess inventory and increase overall profitability.</t>
  </si>
  <si>
    <t>6.  Continuously test various strategies, tactics, and technologies to discover the most effective methods to optimise the e-commerce business. By continuously iterating and refining the e-commerce process, you can increase the project's overall profitability.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</si>
</sst>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6">
    <font>
      <sz val="10"/>
      <color rgb="FF000000"/>
      <name val="Arial"/>
      <scheme val="minor"/>
    </font>
    <font>
      <sz val="36"/>
      <color rgb="FF000000"/>
      <name val="&quot;Arial&quot;"/>
    </font>
    <font>
      <sz val="10"/>
      <color theme="1"/>
      <name val="Arial"/>
      <scheme val="minor"/>
    </font>
    <font>
      <sz val="18"/>
      <color theme="1"/>
      <name val="Arial"/>
      <scheme val="minor"/>
    </font>
    <font>
      <sz val="10"/>
      <color rgb="FF000000"/>
      <name val="Arial"/>
    </font>
    <font>
      <sz val="10"/>
      <color rgb="FF000000"/>
      <name val="&quot;Arial&quot;"/>
    </font>
    <font>
      <sz val="15"/>
      <color theme="1"/>
      <name val="Arial"/>
      <scheme val="minor"/>
    </font>
    <font>
      <sz val="13"/>
      <color theme="1"/>
      <name val="Arial"/>
      <scheme val="minor"/>
    </font>
    <font>
      <b/>
      <sz val="12"/>
      <color theme="1"/>
      <name val="Arial"/>
      <scheme val="minor"/>
    </font>
    <font>
      <sz val="14"/>
      <color theme="1"/>
      <name val="Arial"/>
      <scheme val="minor"/>
    </font>
    <font>
      <sz val="10"/>
      <name val="Arial"/>
    </font>
    <font>
      <b/>
      <sz val="10"/>
      <color theme="1"/>
      <name val="Arial"/>
      <scheme val="minor"/>
    </font>
    <font>
      <sz val="10"/>
      <color theme="1"/>
      <name val="Arial"/>
    </font>
    <font>
      <b/>
      <sz val="24"/>
      <color theme="1"/>
      <name val="Arial"/>
      <scheme val="minor"/>
    </font>
    <font>
      <sz val="12"/>
      <color rgb="FF000000"/>
      <name val="Calibri"/>
    </font>
    <font>
      <sz val="12"/>
      <color theme="1"/>
      <name val="Calibri"/>
    </font>
    <font>
      <sz val="10"/>
      <color rgb="FF000000"/>
      <name val="Arial"/>
    </font>
    <font>
      <b/>
      <sz val="16"/>
      <color rgb="FF000000"/>
      <name val="Arial"/>
    </font>
    <font>
      <b/>
      <sz val="23"/>
      <color rgb="FF000000"/>
      <name val="Arial"/>
    </font>
    <font>
      <sz val="11"/>
      <color rgb="FF000000"/>
      <name val="Arial"/>
    </font>
    <font>
      <sz val="11"/>
      <color theme="1"/>
      <name val="Arial"/>
    </font>
    <font>
      <sz val="10"/>
      <color rgb="FF000000"/>
      <name val="Arial"/>
      <scheme val="minor"/>
    </font>
    <font>
      <b/>
      <sz val="10"/>
      <color theme="1"/>
      <name val="Arial"/>
      <family val="2"/>
      <scheme val="minor"/>
    </font>
    <font>
      <b/>
      <sz val="10"/>
      <color theme="1"/>
      <name val="Arial"/>
      <family val="2"/>
    </font>
    <font>
      <b/>
      <sz val="11"/>
      <color theme="1"/>
      <name val="Calibri"/>
      <family val="2"/>
    </font>
    <font>
      <b/>
      <sz val="10"/>
      <color rgb="FF000000"/>
      <name val="Arial"/>
      <family val="2"/>
      <scheme val="minor"/>
    </font>
  </fonts>
  <fills count="14">
    <fill>
      <patternFill patternType="none"/>
    </fill>
    <fill>
      <patternFill patternType="gray125"/>
    </fill>
    <fill>
      <patternFill patternType="solid">
        <fgColor rgb="FFD0E0E3"/>
        <bgColor rgb="FFD0E0E3"/>
      </patternFill>
    </fill>
    <fill>
      <patternFill patternType="solid">
        <fgColor rgb="FF00FFFF"/>
        <bgColor rgb="FF00FFFF"/>
      </patternFill>
    </fill>
    <fill>
      <patternFill patternType="solid">
        <fgColor rgb="FFFF00FF"/>
        <bgColor rgb="FFFF00FF"/>
      </patternFill>
    </fill>
    <fill>
      <patternFill patternType="solid">
        <fgColor rgb="FFFFFFFF"/>
        <bgColor rgb="FFFFFFFF"/>
      </patternFill>
    </fill>
    <fill>
      <patternFill patternType="solid">
        <fgColor rgb="FF6D9EEB"/>
        <bgColor rgb="FF6D9EEB"/>
      </patternFill>
    </fill>
    <fill>
      <patternFill patternType="solid">
        <fgColor theme="7"/>
        <bgColor theme="7"/>
      </patternFill>
    </fill>
    <fill>
      <patternFill patternType="solid">
        <fgColor rgb="FF6AA84F"/>
        <bgColor rgb="FF6AA84F"/>
      </patternFill>
    </fill>
    <fill>
      <patternFill patternType="solid">
        <fgColor rgb="FFCCCCCC"/>
        <bgColor rgb="FFCCCCCC"/>
      </patternFill>
    </fill>
    <fill>
      <patternFill patternType="solid">
        <fgColor rgb="FFFFFF00"/>
        <bgColor rgb="FFFFFF00"/>
      </patternFill>
    </fill>
    <fill>
      <patternFill patternType="solid">
        <fgColor rgb="FF9FC5E8"/>
        <bgColor rgb="FF9FC5E8"/>
      </patternFill>
    </fill>
    <fill>
      <patternFill patternType="solid">
        <fgColor rgb="FF4A86E8"/>
        <bgColor rgb="FF4A86E8"/>
      </patternFill>
    </fill>
    <fill>
      <patternFill patternType="solid">
        <fgColor rgb="FFCFE2F3"/>
        <bgColor rgb="FFCFE2F3"/>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43" fontId="21" fillId="0" borderId="0" applyFont="0" applyFill="0" applyBorder="0" applyAlignment="0" applyProtection="0"/>
  </cellStyleXfs>
  <cellXfs count="51">
    <xf numFmtId="0" fontId="0" fillId="0" borderId="0" xfId="0"/>
    <xf numFmtId="0" fontId="2" fillId="0" borderId="1" xfId="0" applyFont="1" applyBorder="1"/>
    <xf numFmtId="0" fontId="3" fillId="4" borderId="1" xfId="0" applyFont="1" applyFill="1" applyBorder="1"/>
    <xf numFmtId="0" fontId="3" fillId="5" borderId="1" xfId="0" applyFont="1" applyFill="1" applyBorder="1"/>
    <xf numFmtId="0" fontId="4" fillId="6" borderId="1" xfId="0" applyFont="1" applyFill="1" applyBorder="1"/>
    <xf numFmtId="0" fontId="2" fillId="6" borderId="1" xfId="0" applyFont="1" applyFill="1" applyBorder="1"/>
    <xf numFmtId="0" fontId="4" fillId="6" borderId="1" xfId="0" applyFont="1" applyFill="1" applyBorder="1" applyAlignment="1">
      <alignment wrapText="1"/>
    </xf>
    <xf numFmtId="0" fontId="6" fillId="7" borderId="1" xfId="0" applyFont="1" applyFill="1" applyBorder="1"/>
    <xf numFmtId="0" fontId="8" fillId="9" borderId="1" xfId="0" applyFont="1" applyFill="1" applyBorder="1"/>
    <xf numFmtId="0" fontId="2" fillId="10" borderId="1" xfId="0" applyFont="1" applyFill="1" applyBorder="1"/>
    <xf numFmtId="0" fontId="2" fillId="10" borderId="1" xfId="0" applyFont="1" applyFill="1" applyBorder="1" applyAlignment="1">
      <alignment wrapText="1"/>
    </xf>
    <xf numFmtId="0" fontId="9" fillId="11" borderId="1" xfId="0" applyFont="1" applyFill="1" applyBorder="1"/>
    <xf numFmtId="0" fontId="6" fillId="12" borderId="1" xfId="0" applyFont="1" applyFill="1" applyBorder="1"/>
    <xf numFmtId="0" fontId="7" fillId="2" borderId="1" xfId="0" applyFont="1" applyFill="1" applyBorder="1"/>
    <xf numFmtId="0" fontId="2" fillId="0" borderId="0" xfId="0" applyFont="1"/>
    <xf numFmtId="0" fontId="11" fillId="0" borderId="0" xfId="0" applyFont="1"/>
    <xf numFmtId="0" fontId="5" fillId="0" borderId="1" xfId="0" applyFont="1" applyBorder="1"/>
    <xf numFmtId="0" fontId="12" fillId="0" borderId="3" xfId="0" applyFont="1" applyBorder="1" applyAlignment="1">
      <alignment horizontal="right"/>
    </xf>
    <xf numFmtId="0" fontId="5" fillId="0" borderId="0" xfId="0" applyFont="1"/>
    <xf numFmtId="0" fontId="14" fillId="0" borderId="0" xfId="0" applyFont="1"/>
    <xf numFmtId="0" fontId="15" fillId="0" borderId="0" xfId="0" applyFont="1"/>
    <xf numFmtId="0" fontId="17" fillId="0" borderId="0" xfId="0" applyFont="1"/>
    <xf numFmtId="0" fontId="18" fillId="0" borderId="0" xfId="0" applyFont="1"/>
    <xf numFmtId="0" fontId="20" fillId="0" borderId="0" xfId="0" applyFont="1"/>
    <xf numFmtId="0" fontId="19" fillId="0" borderId="0" xfId="0" applyFont="1" applyAlignment="1">
      <alignment wrapText="1"/>
    </xf>
    <xf numFmtId="0" fontId="0" fillId="0" borderId="0" xfId="0"/>
    <xf numFmtId="0" fontId="1" fillId="2" borderId="0" xfId="0" applyFont="1" applyFill="1"/>
    <xf numFmtId="0" fontId="7" fillId="13" borderId="2" xfId="0" applyFont="1" applyFill="1" applyBorder="1"/>
    <xf numFmtId="0" fontId="10" fillId="0" borderId="3" xfId="0" applyFont="1" applyBorder="1"/>
    <xf numFmtId="0" fontId="13" fillId="0" borderId="0" xfId="0" applyFont="1"/>
    <xf numFmtId="0" fontId="14" fillId="0" borderId="0" xfId="0" applyFont="1"/>
    <xf numFmtId="0" fontId="16" fillId="0" borderId="0" xfId="0" applyFont="1" applyAlignment="1">
      <alignment wrapText="1"/>
    </xf>
    <xf numFmtId="43" fontId="12" fillId="0" borderId="5" xfId="1" applyFont="1" applyBorder="1"/>
    <xf numFmtId="43" fontId="2" fillId="0" borderId="1" xfId="1" applyFont="1" applyBorder="1"/>
    <xf numFmtId="43" fontId="12" fillId="0" borderId="1" xfId="1" applyFont="1" applyBorder="1"/>
    <xf numFmtId="43" fontId="4" fillId="0" borderId="1" xfId="1" applyFont="1" applyBorder="1"/>
    <xf numFmtId="43" fontId="0" fillId="0" borderId="1" xfId="1" applyFont="1" applyBorder="1"/>
    <xf numFmtId="43" fontId="5" fillId="0" borderId="1" xfId="1" applyFont="1" applyBorder="1"/>
    <xf numFmtId="43" fontId="7" fillId="8" borderId="1" xfId="1" applyFont="1" applyFill="1" applyBorder="1"/>
    <xf numFmtId="43" fontId="2" fillId="8" borderId="1" xfId="1" applyFont="1" applyFill="1" applyBorder="1"/>
    <xf numFmtId="43" fontId="9" fillId="11" borderId="1" xfId="1" applyFont="1" applyFill="1" applyBorder="1"/>
    <xf numFmtId="43" fontId="9" fillId="12" borderId="1" xfId="1" applyFont="1" applyFill="1" applyBorder="1"/>
    <xf numFmtId="43" fontId="9" fillId="2" borderId="1" xfId="1" applyFont="1" applyFill="1" applyBorder="1"/>
    <xf numFmtId="43" fontId="22" fillId="0" borderId="1" xfId="1" applyFont="1" applyBorder="1"/>
    <xf numFmtId="0" fontId="22" fillId="0" borderId="1" xfId="0" applyFont="1" applyBorder="1"/>
    <xf numFmtId="0" fontId="23" fillId="0" borderId="1" xfId="0" applyFont="1" applyBorder="1"/>
    <xf numFmtId="0" fontId="24" fillId="5" borderId="4" xfId="0" applyFont="1" applyFill="1" applyBorder="1"/>
    <xf numFmtId="0" fontId="23" fillId="0" borderId="4" xfId="0" applyFont="1" applyBorder="1"/>
    <xf numFmtId="0" fontId="25" fillId="0" borderId="0" xfId="0" applyFont="1"/>
    <xf numFmtId="0" fontId="22" fillId="0" borderId="0" xfId="0" applyFont="1"/>
    <xf numFmtId="0" fontId="22" fillId="3" borderId="1" xfId="0" applyFon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B1:M89"/>
  <sheetViews>
    <sheetView tabSelected="1" topLeftCell="A5" workbookViewId="0">
      <selection activeCell="D12" sqref="D12"/>
    </sheetView>
  </sheetViews>
  <sheetFormatPr defaultColWidth="12.6640625" defaultRowHeight="15.75" customHeight="1"/>
  <cols>
    <col min="2" max="2" width="26.6640625" customWidth="1"/>
    <col min="3" max="4" width="20.21875" customWidth="1"/>
    <col min="5" max="5" width="17.33203125" bestFit="1" customWidth="1"/>
    <col min="6" max="6" width="16" bestFit="1" customWidth="1"/>
    <col min="7" max="11" width="18.21875" bestFit="1" customWidth="1"/>
    <col min="12" max="12" width="13.109375" bestFit="1" customWidth="1"/>
  </cols>
  <sheetData>
    <row r="1" spans="2:11" ht="44.4">
      <c r="E1" s="26" t="s">
        <v>0</v>
      </c>
      <c r="F1" s="25"/>
      <c r="G1" s="25"/>
      <c r="H1" s="25"/>
    </row>
    <row r="5" spans="2:11" ht="32.25" customHeight="1">
      <c r="B5" s="1"/>
      <c r="C5" s="50" t="s">
        <v>1</v>
      </c>
      <c r="D5" s="50" t="s">
        <v>2</v>
      </c>
      <c r="E5" s="50" t="s">
        <v>3</v>
      </c>
      <c r="F5" s="50" t="s">
        <v>4</v>
      </c>
      <c r="G5" s="50" t="s">
        <v>5</v>
      </c>
      <c r="H5" s="50" t="s">
        <v>6</v>
      </c>
      <c r="I5" s="44" t="s">
        <v>7</v>
      </c>
      <c r="J5" s="44" t="s">
        <v>8</v>
      </c>
      <c r="K5" s="44" t="s">
        <v>9</v>
      </c>
    </row>
    <row r="6" spans="2:11" ht="13.2">
      <c r="B6" s="1"/>
      <c r="C6" s="1"/>
      <c r="D6" s="1"/>
      <c r="E6" s="1"/>
      <c r="F6" s="1"/>
      <c r="G6" s="1"/>
      <c r="H6" s="1"/>
      <c r="I6" s="1"/>
      <c r="J6" s="1"/>
      <c r="K6" s="1"/>
    </row>
    <row r="7" spans="2:11" ht="22.8">
      <c r="B7" s="2" t="s">
        <v>10</v>
      </c>
      <c r="C7" s="33">
        <v>607750</v>
      </c>
      <c r="D7" s="33">
        <v>417166.66</v>
      </c>
      <c r="E7" s="33">
        <v>398833.33</v>
      </c>
      <c r="F7" s="33">
        <v>380500</v>
      </c>
      <c r="G7" s="33">
        <v>380500</v>
      </c>
      <c r="H7" s="33">
        <v>380500</v>
      </c>
      <c r="I7" s="33">
        <v>380500</v>
      </c>
      <c r="J7" s="33">
        <v>380500</v>
      </c>
      <c r="K7" s="33"/>
    </row>
    <row r="8" spans="2:11" ht="13.2">
      <c r="B8" s="1"/>
      <c r="C8" s="33"/>
      <c r="D8" s="33"/>
      <c r="E8" s="33"/>
      <c r="F8" s="33"/>
      <c r="G8" s="33"/>
      <c r="H8" s="33"/>
      <c r="I8" s="33"/>
      <c r="J8" s="33"/>
      <c r="K8" s="33"/>
    </row>
    <row r="9" spans="2:11" ht="13.2">
      <c r="B9" s="1"/>
      <c r="C9" s="33"/>
      <c r="D9" s="33"/>
      <c r="E9" s="33"/>
      <c r="F9" s="33"/>
      <c r="G9" s="33"/>
      <c r="H9" s="33"/>
      <c r="I9" s="33"/>
      <c r="J9" s="33"/>
      <c r="K9" s="33"/>
    </row>
    <row r="10" spans="2:11" ht="13.2">
      <c r="B10" s="1"/>
      <c r="C10" s="33"/>
      <c r="D10" s="33"/>
      <c r="E10" s="33"/>
      <c r="F10" s="33"/>
      <c r="G10" s="33"/>
      <c r="H10" s="33"/>
      <c r="I10" s="33"/>
      <c r="J10" s="33"/>
      <c r="K10" s="33"/>
    </row>
    <row r="11" spans="2:11" ht="13.2">
      <c r="B11" s="1"/>
      <c r="C11" s="33"/>
      <c r="D11" s="33"/>
      <c r="E11" s="33"/>
      <c r="F11" s="33"/>
      <c r="G11" s="33"/>
      <c r="H11" s="33"/>
      <c r="I11" s="33"/>
      <c r="J11" s="33"/>
      <c r="K11" s="33"/>
    </row>
    <row r="12" spans="2:11" ht="22.8">
      <c r="B12" s="3"/>
      <c r="C12" s="33"/>
      <c r="D12" s="33"/>
      <c r="E12" s="33"/>
      <c r="F12" s="33"/>
      <c r="G12" s="33"/>
      <c r="H12" s="33"/>
      <c r="I12" s="33"/>
      <c r="J12" s="33"/>
      <c r="K12" s="33"/>
    </row>
    <row r="13" spans="2:11" ht="13.2">
      <c r="B13" s="4" t="s">
        <v>11</v>
      </c>
      <c r="C13" s="35">
        <v>-275000</v>
      </c>
      <c r="D13" s="33"/>
      <c r="E13" s="33"/>
      <c r="F13" s="33"/>
      <c r="G13" s="33"/>
      <c r="H13" s="33"/>
      <c r="I13" s="33"/>
      <c r="J13" s="33"/>
      <c r="K13" s="33"/>
    </row>
    <row r="14" spans="2:11" ht="13.2">
      <c r="B14" s="4" t="s">
        <v>12</v>
      </c>
      <c r="C14" s="35">
        <v>-245500</v>
      </c>
      <c r="D14" s="33"/>
      <c r="E14" s="33"/>
      <c r="F14" s="33"/>
      <c r="G14" s="33"/>
      <c r="H14" s="33"/>
      <c r="I14" s="33"/>
      <c r="J14" s="33"/>
      <c r="K14" s="33"/>
    </row>
    <row r="15" spans="2:11" ht="13.2">
      <c r="B15" s="5" t="s">
        <v>13</v>
      </c>
      <c r="C15" s="33">
        <v>-12250</v>
      </c>
      <c r="D15" s="33">
        <v>-24500</v>
      </c>
      <c r="E15" s="33">
        <v>-24500</v>
      </c>
      <c r="F15" s="33">
        <v>-24500</v>
      </c>
      <c r="G15" s="33">
        <v>-24500</v>
      </c>
      <c r="H15" s="33">
        <v>-24500</v>
      </c>
      <c r="I15" s="33">
        <v>-24500</v>
      </c>
      <c r="J15" s="33">
        <v>-24500</v>
      </c>
      <c r="K15" s="33"/>
    </row>
    <row r="16" spans="2:11" ht="26.4">
      <c r="B16" s="6" t="s">
        <v>14</v>
      </c>
      <c r="C16" s="33"/>
      <c r="D16" s="33">
        <v>-13000</v>
      </c>
      <c r="E16" s="33">
        <v>-26000</v>
      </c>
      <c r="F16" s="33">
        <v>-26000</v>
      </c>
      <c r="G16" s="33">
        <v>-26000</v>
      </c>
      <c r="H16" s="33">
        <v>-26000</v>
      </c>
      <c r="I16" s="33">
        <v>-26000</v>
      </c>
      <c r="J16" s="33">
        <v>-26000</v>
      </c>
      <c r="K16" s="33"/>
    </row>
    <row r="17" spans="2:11" ht="13.2">
      <c r="B17" s="5" t="s">
        <v>15</v>
      </c>
      <c r="C17" s="36"/>
      <c r="D17" s="35">
        <v>-50000</v>
      </c>
      <c r="E17" s="35">
        <v>-50000</v>
      </c>
      <c r="F17" s="35">
        <v>-50000</v>
      </c>
      <c r="G17" s="37">
        <v>-50000</v>
      </c>
      <c r="H17" s="35">
        <v>-50000</v>
      </c>
      <c r="I17" s="35">
        <v>-50000</v>
      </c>
      <c r="J17" s="35">
        <v>-50000</v>
      </c>
      <c r="K17" s="33"/>
    </row>
    <row r="18" spans="2:11" ht="13.2">
      <c r="B18" s="5" t="s">
        <v>16</v>
      </c>
      <c r="C18" s="35">
        <v>-5200</v>
      </c>
      <c r="D18" s="35">
        <v>-5200</v>
      </c>
      <c r="E18" s="35">
        <v>-5200</v>
      </c>
      <c r="F18" s="35">
        <v>-5200</v>
      </c>
      <c r="G18" s="35">
        <v>-5200</v>
      </c>
      <c r="H18" s="35">
        <v>-5200</v>
      </c>
      <c r="I18" s="35">
        <v>-5200</v>
      </c>
      <c r="J18" s="35">
        <v>-5200</v>
      </c>
      <c r="K18" s="33"/>
    </row>
    <row r="19" spans="2:11" ht="13.2">
      <c r="B19" s="4" t="s">
        <v>17</v>
      </c>
      <c r="C19" s="33">
        <v>-75000</v>
      </c>
      <c r="D19" s="33"/>
      <c r="E19" s="33"/>
      <c r="F19" s="33"/>
      <c r="G19" s="33"/>
      <c r="H19" s="33"/>
      <c r="I19" s="33"/>
      <c r="J19" s="33"/>
      <c r="K19" s="33"/>
    </row>
    <row r="20" spans="2:11" ht="13.2">
      <c r="B20" s="5" t="s">
        <v>18</v>
      </c>
      <c r="C20" s="33"/>
      <c r="D20" s="33">
        <v>-36666.660000000003</v>
      </c>
      <c r="E20" s="33">
        <v>-18333.330000000002</v>
      </c>
      <c r="F20" s="33"/>
      <c r="G20" s="33"/>
      <c r="H20" s="33"/>
      <c r="I20" s="33"/>
      <c r="J20" s="33"/>
      <c r="K20" s="33"/>
    </row>
    <row r="21" spans="2:11" ht="13.2">
      <c r="B21" s="5" t="s">
        <v>19</v>
      </c>
      <c r="C21" s="33"/>
      <c r="D21" s="33">
        <v>-55000</v>
      </c>
      <c r="E21" s="33">
        <v>-55000</v>
      </c>
      <c r="F21" s="33">
        <v>-55000</v>
      </c>
      <c r="G21" s="33">
        <v>-55000</v>
      </c>
      <c r="H21" s="33">
        <v>-55000</v>
      </c>
      <c r="I21" s="33">
        <v>-55000</v>
      </c>
      <c r="J21" s="33">
        <v>-55000</v>
      </c>
      <c r="K21" s="33"/>
    </row>
    <row r="22" spans="2:11" ht="22.5" customHeight="1">
      <c r="B22" s="7" t="s">
        <v>20</v>
      </c>
      <c r="C22" s="38">
        <f>SUM(C13:C21)</f>
        <v>-612950</v>
      </c>
      <c r="D22" s="38">
        <f t="shared" ref="D22:F22" si="0">SUM(D15:D21)</f>
        <v>-184366.66</v>
      </c>
      <c r="E22" s="38">
        <f t="shared" si="0"/>
        <v>-179033.33000000002</v>
      </c>
      <c r="F22" s="38">
        <f t="shared" si="0"/>
        <v>-160700</v>
      </c>
      <c r="G22" s="38">
        <f>SUM(G13:G21)</f>
        <v>-160700</v>
      </c>
      <c r="H22" s="38">
        <f t="shared" ref="H22:J22" si="1">SUM(H15:H21)</f>
        <v>-160700</v>
      </c>
      <c r="I22" s="38">
        <f t="shared" si="1"/>
        <v>-160700</v>
      </c>
      <c r="J22" s="38">
        <f t="shared" si="1"/>
        <v>-160700</v>
      </c>
      <c r="K22" s="39"/>
    </row>
    <row r="23" spans="2:11" ht="15.6">
      <c r="B23" s="8" t="s">
        <v>21</v>
      </c>
      <c r="C23" s="33">
        <v>0</v>
      </c>
      <c r="D23" s="33">
        <v>295000</v>
      </c>
      <c r="E23" s="33">
        <v>350000</v>
      </c>
      <c r="F23" s="33">
        <v>575000</v>
      </c>
      <c r="G23" s="33">
        <v>750000</v>
      </c>
      <c r="H23" s="33">
        <v>850000</v>
      </c>
      <c r="I23" s="33"/>
      <c r="J23" s="33"/>
      <c r="K23" s="33"/>
    </row>
    <row r="24" spans="2:11" ht="13.2">
      <c r="B24" s="9" t="s">
        <v>22</v>
      </c>
      <c r="C24" s="33">
        <v>0</v>
      </c>
      <c r="D24" s="33">
        <f>12500*5</f>
        <v>62500</v>
      </c>
      <c r="E24" s="33">
        <f t="shared" ref="E24:J24" si="2">25000*5</f>
        <v>125000</v>
      </c>
      <c r="F24" s="33">
        <f t="shared" si="2"/>
        <v>125000</v>
      </c>
      <c r="G24" s="33">
        <f t="shared" si="2"/>
        <v>125000</v>
      </c>
      <c r="H24" s="33">
        <f t="shared" si="2"/>
        <v>125000</v>
      </c>
      <c r="I24" s="33">
        <f t="shared" si="2"/>
        <v>125000</v>
      </c>
      <c r="J24" s="33">
        <f t="shared" si="2"/>
        <v>125000</v>
      </c>
      <c r="K24" s="33"/>
    </row>
    <row r="25" spans="2:11" ht="37.5" customHeight="1">
      <c r="B25" s="10" t="s">
        <v>23</v>
      </c>
      <c r="C25" s="33">
        <v>0</v>
      </c>
      <c r="D25" s="33">
        <v>140000</v>
      </c>
      <c r="E25" s="33">
        <v>140000</v>
      </c>
      <c r="F25" s="33">
        <v>140000</v>
      </c>
      <c r="G25" s="33">
        <v>140000</v>
      </c>
      <c r="H25" s="33">
        <v>140000</v>
      </c>
      <c r="I25" s="33">
        <v>140000</v>
      </c>
      <c r="J25" s="33">
        <v>140000</v>
      </c>
      <c r="K25" s="33"/>
    </row>
    <row r="26" spans="2:11" ht="13.2">
      <c r="B26" s="9" t="s">
        <v>24</v>
      </c>
      <c r="C26" s="33" t="s">
        <v>25</v>
      </c>
      <c r="D26" s="33"/>
      <c r="E26" s="33"/>
      <c r="F26" s="33">
        <v>110000</v>
      </c>
      <c r="G26" s="33">
        <v>110000</v>
      </c>
      <c r="H26" s="33">
        <v>110000</v>
      </c>
      <c r="I26" s="33">
        <v>110000</v>
      </c>
      <c r="J26" s="33">
        <v>110000</v>
      </c>
      <c r="K26" s="33"/>
    </row>
    <row r="27" spans="2:11" ht="22.5" customHeight="1">
      <c r="B27" s="11" t="s">
        <v>26</v>
      </c>
      <c r="C27" s="40">
        <f t="shared" ref="C27:J27" si="3">SUM(C23:C26)</f>
        <v>0</v>
      </c>
      <c r="D27" s="40">
        <f t="shared" si="3"/>
        <v>497500</v>
      </c>
      <c r="E27" s="40">
        <f t="shared" si="3"/>
        <v>615000</v>
      </c>
      <c r="F27" s="40">
        <f t="shared" si="3"/>
        <v>950000</v>
      </c>
      <c r="G27" s="40">
        <f t="shared" si="3"/>
        <v>1125000</v>
      </c>
      <c r="H27" s="40">
        <f t="shared" si="3"/>
        <v>1225000</v>
      </c>
      <c r="I27" s="40">
        <f t="shared" si="3"/>
        <v>375000</v>
      </c>
      <c r="J27" s="40">
        <f t="shared" si="3"/>
        <v>375000</v>
      </c>
      <c r="K27" s="40">
        <f t="shared" ref="K27:K28" si="4">SUM(C27:J27)</f>
        <v>5162500</v>
      </c>
    </row>
    <row r="28" spans="2:11" ht="18.600000000000001">
      <c r="B28" s="12" t="s">
        <v>27</v>
      </c>
      <c r="C28" s="41">
        <v>0</v>
      </c>
      <c r="D28" s="41">
        <f t="shared" ref="D28:H28" si="5">SUM(D22,D27)</f>
        <v>313133.33999999997</v>
      </c>
      <c r="E28" s="41">
        <f t="shared" si="5"/>
        <v>435966.67</v>
      </c>
      <c r="F28" s="41">
        <f t="shared" si="5"/>
        <v>789300</v>
      </c>
      <c r="G28" s="41">
        <f t="shared" si="5"/>
        <v>964300</v>
      </c>
      <c r="H28" s="41">
        <f t="shared" si="5"/>
        <v>1064300</v>
      </c>
      <c r="I28" s="41">
        <f t="shared" ref="I28:J28" si="6">I27+I22</f>
        <v>214300</v>
      </c>
      <c r="J28" s="41">
        <f t="shared" si="6"/>
        <v>214300</v>
      </c>
      <c r="K28" s="40">
        <f t="shared" si="4"/>
        <v>3995600.01</v>
      </c>
    </row>
    <row r="29" spans="2:11" ht="17.399999999999999">
      <c r="B29" s="13" t="s">
        <v>28</v>
      </c>
      <c r="C29" s="42">
        <f>C22</f>
        <v>-612950</v>
      </c>
      <c r="D29" s="42">
        <f t="shared" ref="D29:J29" si="7">C29+D28</f>
        <v>-299816.66000000003</v>
      </c>
      <c r="E29" s="42">
        <f t="shared" si="7"/>
        <v>136150.00999999995</v>
      </c>
      <c r="F29" s="42">
        <f t="shared" si="7"/>
        <v>925450.01</v>
      </c>
      <c r="G29" s="42">
        <f t="shared" si="7"/>
        <v>1889750.01</v>
      </c>
      <c r="H29" s="42">
        <f t="shared" si="7"/>
        <v>2954050.01</v>
      </c>
      <c r="I29" s="42">
        <f t="shared" si="7"/>
        <v>3168350.01</v>
      </c>
      <c r="J29" s="42">
        <f t="shared" si="7"/>
        <v>3382650.01</v>
      </c>
      <c r="K29" s="33"/>
    </row>
    <row r="30" spans="2:11" ht="13.2">
      <c r="D30" s="14"/>
    </row>
    <row r="31" spans="2:11" ht="13.2">
      <c r="D31" s="14"/>
    </row>
    <row r="32" spans="2:11" ht="16.8">
      <c r="D32" s="27" t="s">
        <v>29</v>
      </c>
      <c r="E32" s="28"/>
    </row>
    <row r="34" spans="2:13" ht="13.2">
      <c r="E34" s="49" t="s">
        <v>30</v>
      </c>
    </row>
    <row r="35" spans="2:13" ht="13.2">
      <c r="B35" s="15" t="s">
        <v>31</v>
      </c>
      <c r="C35" s="44" t="s">
        <v>32</v>
      </c>
      <c r="D35" s="1">
        <f>0.05</f>
        <v>0.05</v>
      </c>
      <c r="E35" s="1"/>
      <c r="F35" s="1"/>
      <c r="G35" s="1"/>
      <c r="H35" s="1"/>
      <c r="I35" s="1"/>
      <c r="J35" s="1"/>
      <c r="K35" s="1"/>
      <c r="L35" s="16" t="s">
        <v>9</v>
      </c>
    </row>
    <row r="36" spans="2:13" ht="13.2">
      <c r="C36" s="45" t="s">
        <v>33</v>
      </c>
      <c r="D36" s="17">
        <v>0</v>
      </c>
      <c r="E36" s="17">
        <v>1</v>
      </c>
      <c r="F36" s="17">
        <v>2</v>
      </c>
      <c r="G36" s="17">
        <v>3</v>
      </c>
      <c r="H36" s="17">
        <v>4</v>
      </c>
      <c r="I36" s="17">
        <v>5</v>
      </c>
      <c r="J36" s="1">
        <v>6</v>
      </c>
      <c r="K36" s="1">
        <v>7</v>
      </c>
      <c r="L36" s="1"/>
    </row>
    <row r="37" spans="2:13" ht="14.4">
      <c r="C37" s="46" t="s">
        <v>10</v>
      </c>
      <c r="D37" s="32">
        <f t="shared" ref="D37:K37" si="8">C22</f>
        <v>-612950</v>
      </c>
      <c r="E37" s="32">
        <f t="shared" si="8"/>
        <v>-184366.66</v>
      </c>
      <c r="F37" s="32">
        <f t="shared" si="8"/>
        <v>-179033.33000000002</v>
      </c>
      <c r="G37" s="32">
        <f t="shared" si="8"/>
        <v>-160700</v>
      </c>
      <c r="H37" s="32">
        <f t="shared" si="8"/>
        <v>-160700</v>
      </c>
      <c r="I37" s="32">
        <f t="shared" si="8"/>
        <v>-160700</v>
      </c>
      <c r="J37" s="33">
        <f t="shared" si="8"/>
        <v>-160700</v>
      </c>
      <c r="K37" s="33">
        <f t="shared" si="8"/>
        <v>-160700</v>
      </c>
      <c r="L37" s="43">
        <f t="shared" ref="L37:L38" si="9">SUM(F37:K37)</f>
        <v>-982533.33000000007</v>
      </c>
    </row>
    <row r="38" spans="2:13" ht="13.2">
      <c r="C38" s="47" t="s">
        <v>34</v>
      </c>
      <c r="D38" s="32"/>
      <c r="E38" s="32">
        <f t="shared" ref="E38:K38" si="10">D27</f>
        <v>497500</v>
      </c>
      <c r="F38" s="32">
        <f t="shared" si="10"/>
        <v>615000</v>
      </c>
      <c r="G38" s="32">
        <f t="shared" si="10"/>
        <v>950000</v>
      </c>
      <c r="H38" s="32">
        <f t="shared" si="10"/>
        <v>1125000</v>
      </c>
      <c r="I38" s="32">
        <f t="shared" si="10"/>
        <v>1225000</v>
      </c>
      <c r="J38" s="33">
        <f t="shared" si="10"/>
        <v>375000</v>
      </c>
      <c r="K38" s="33">
        <f t="shared" si="10"/>
        <v>375000</v>
      </c>
      <c r="L38" s="43">
        <f t="shared" si="9"/>
        <v>4665000</v>
      </c>
    </row>
    <row r="39" spans="2:13" ht="13.2">
      <c r="C39" s="47" t="s">
        <v>35</v>
      </c>
      <c r="D39" s="32">
        <f t="shared" ref="D39:L39" si="11">SUM(D37:D38)</f>
        <v>-612950</v>
      </c>
      <c r="E39" s="32">
        <f t="shared" si="11"/>
        <v>313133.33999999997</v>
      </c>
      <c r="F39" s="32">
        <f t="shared" si="11"/>
        <v>435966.67</v>
      </c>
      <c r="G39" s="32">
        <f t="shared" si="11"/>
        <v>789300</v>
      </c>
      <c r="H39" s="32">
        <f t="shared" si="11"/>
        <v>964300</v>
      </c>
      <c r="I39" s="32">
        <f t="shared" si="11"/>
        <v>1064300</v>
      </c>
      <c r="J39" s="33">
        <f t="shared" si="11"/>
        <v>214300</v>
      </c>
      <c r="K39" s="33">
        <f t="shared" si="11"/>
        <v>214300</v>
      </c>
      <c r="L39" s="43">
        <f t="shared" si="11"/>
        <v>3682466.67</v>
      </c>
      <c r="M39" s="14" t="s">
        <v>36</v>
      </c>
    </row>
    <row r="40" spans="2:13" ht="13.2">
      <c r="C40" s="47" t="s">
        <v>37</v>
      </c>
      <c r="D40" s="32">
        <f>D39*1/(1+D35)^D36</f>
        <v>-612950</v>
      </c>
      <c r="E40" s="32">
        <f t="shared" ref="E40:K40" si="12">E39*1/(1+$D$35)^E36</f>
        <v>298222.22857142851</v>
      </c>
      <c r="F40" s="32">
        <f t="shared" si="12"/>
        <v>395434.62131519272</v>
      </c>
      <c r="G40" s="32">
        <f t="shared" si="12"/>
        <v>681827.01652089402</v>
      </c>
      <c r="H40" s="32">
        <f t="shared" si="12"/>
        <v>793331.99644181179</v>
      </c>
      <c r="I40" s="32">
        <f t="shared" si="12"/>
        <v>833906.89897238091</v>
      </c>
      <c r="J40" s="32">
        <f t="shared" si="12"/>
        <v>159913.9594992293</v>
      </c>
      <c r="K40" s="32">
        <f t="shared" si="12"/>
        <v>152299.00904688504</v>
      </c>
      <c r="L40" s="43">
        <f>SUM(F40:K40)</f>
        <v>3016713.5017963941</v>
      </c>
      <c r="M40" s="18" t="s">
        <v>38</v>
      </c>
    </row>
    <row r="41" spans="2:13" ht="13.2">
      <c r="C41" s="44"/>
      <c r="D41" s="1"/>
      <c r="E41" s="1"/>
      <c r="F41" s="1"/>
      <c r="G41" s="1"/>
      <c r="H41" s="1"/>
      <c r="I41" s="1"/>
      <c r="J41" s="1"/>
    </row>
    <row r="42" spans="2:13" ht="15.75" customHeight="1">
      <c r="C42" s="48"/>
    </row>
    <row r="43" spans="2:13" ht="15.75" customHeight="1">
      <c r="C43" s="48"/>
    </row>
    <row r="44" spans="2:13" ht="15.75" customHeight="1">
      <c r="C44" s="48"/>
    </row>
    <row r="45" spans="2:13" ht="13.2">
      <c r="C45" s="48"/>
      <c r="E45" s="49" t="s">
        <v>39</v>
      </c>
    </row>
    <row r="46" spans="2:13" ht="13.2">
      <c r="C46" s="44" t="s">
        <v>32</v>
      </c>
      <c r="D46" s="1">
        <f>0.15</f>
        <v>0.15</v>
      </c>
      <c r="E46" s="1"/>
      <c r="F46" s="1"/>
      <c r="G46" s="1"/>
      <c r="H46" s="1"/>
      <c r="I46" s="1"/>
      <c r="J46" s="1"/>
    </row>
    <row r="47" spans="2:13" ht="13.2">
      <c r="C47" s="45" t="s">
        <v>33</v>
      </c>
      <c r="D47" s="17">
        <v>0</v>
      </c>
      <c r="E47" s="17">
        <v>1</v>
      </c>
      <c r="F47" s="17">
        <v>2</v>
      </c>
      <c r="G47" s="17">
        <v>3</v>
      </c>
      <c r="H47" s="17">
        <v>4</v>
      </c>
      <c r="I47" s="17">
        <v>5</v>
      </c>
      <c r="J47" s="1">
        <v>6</v>
      </c>
      <c r="K47" s="1">
        <v>7</v>
      </c>
      <c r="L47" s="1" t="s">
        <v>9</v>
      </c>
    </row>
    <row r="48" spans="2:13" ht="14.4">
      <c r="C48" s="46" t="s">
        <v>10</v>
      </c>
      <c r="D48" s="32">
        <f t="shared" ref="D48:K48" si="13">C22</f>
        <v>-612950</v>
      </c>
      <c r="E48" s="32">
        <f t="shared" si="13"/>
        <v>-184366.66</v>
      </c>
      <c r="F48" s="32">
        <f t="shared" si="13"/>
        <v>-179033.33000000002</v>
      </c>
      <c r="G48" s="32">
        <f t="shared" si="13"/>
        <v>-160700</v>
      </c>
      <c r="H48" s="32">
        <f t="shared" si="13"/>
        <v>-160700</v>
      </c>
      <c r="I48" s="32">
        <f t="shared" si="13"/>
        <v>-160700</v>
      </c>
      <c r="J48" s="33">
        <f t="shared" si="13"/>
        <v>-160700</v>
      </c>
      <c r="K48" s="33">
        <f t="shared" si="13"/>
        <v>-160700</v>
      </c>
      <c r="L48" s="43">
        <f t="shared" ref="L48:L50" si="14">SUM(F48:K48)</f>
        <v>-982533.33000000007</v>
      </c>
    </row>
    <row r="49" spans="3:13" ht="13.2">
      <c r="C49" s="47" t="s">
        <v>34</v>
      </c>
      <c r="D49" s="32"/>
      <c r="E49" s="32">
        <f t="shared" ref="E49:K49" si="15">D27</f>
        <v>497500</v>
      </c>
      <c r="F49" s="32">
        <f t="shared" si="15"/>
        <v>615000</v>
      </c>
      <c r="G49" s="32">
        <f t="shared" si="15"/>
        <v>950000</v>
      </c>
      <c r="H49" s="32">
        <f t="shared" si="15"/>
        <v>1125000</v>
      </c>
      <c r="I49" s="32">
        <f t="shared" si="15"/>
        <v>1225000</v>
      </c>
      <c r="J49" s="33">
        <f t="shared" si="15"/>
        <v>375000</v>
      </c>
      <c r="K49" s="33">
        <f t="shared" si="15"/>
        <v>375000</v>
      </c>
      <c r="L49" s="43">
        <f t="shared" si="14"/>
        <v>4665000</v>
      </c>
    </row>
    <row r="50" spans="3:13" ht="13.2">
      <c r="C50" s="47" t="s">
        <v>35</v>
      </c>
      <c r="D50" s="32">
        <f t="shared" ref="D50:K50" si="16">SUM(D48:D49)</f>
        <v>-612950</v>
      </c>
      <c r="E50" s="32">
        <f t="shared" si="16"/>
        <v>313133.33999999997</v>
      </c>
      <c r="F50" s="32">
        <f t="shared" si="16"/>
        <v>435966.67</v>
      </c>
      <c r="G50" s="32">
        <f t="shared" si="16"/>
        <v>789300</v>
      </c>
      <c r="H50" s="32">
        <f t="shared" si="16"/>
        <v>964300</v>
      </c>
      <c r="I50" s="32">
        <f t="shared" si="16"/>
        <v>1064300</v>
      </c>
      <c r="J50" s="34">
        <f t="shared" si="16"/>
        <v>214300</v>
      </c>
      <c r="K50" s="34">
        <f t="shared" si="16"/>
        <v>214300</v>
      </c>
      <c r="L50" s="43">
        <f t="shared" si="14"/>
        <v>3682466.67</v>
      </c>
      <c r="M50" s="14" t="s">
        <v>36</v>
      </c>
    </row>
    <row r="51" spans="3:13" ht="13.2">
      <c r="C51" s="47" t="s">
        <v>37</v>
      </c>
      <c r="D51" s="32">
        <f t="shared" ref="D51:K51" si="17">D50*1/(1+$D$46)^D47</f>
        <v>-612950</v>
      </c>
      <c r="E51" s="32">
        <f t="shared" si="17"/>
        <v>272289.86086956522</v>
      </c>
      <c r="F51" s="32">
        <f t="shared" si="17"/>
        <v>329653.43667296792</v>
      </c>
      <c r="G51" s="32">
        <f t="shared" si="17"/>
        <v>518977.56225856842</v>
      </c>
      <c r="H51" s="32">
        <f t="shared" si="17"/>
        <v>551341.65472536208</v>
      </c>
      <c r="I51" s="32">
        <f t="shared" si="17"/>
        <v>529145.19937796996</v>
      </c>
      <c r="J51" s="32">
        <f t="shared" si="17"/>
        <v>92647.803803846546</v>
      </c>
      <c r="K51" s="32">
        <f t="shared" si="17"/>
        <v>80563.307655518758</v>
      </c>
      <c r="L51" s="43">
        <f>SUM(F51:K51)</f>
        <v>2102328.9644942335</v>
      </c>
      <c r="M51" s="14" t="s">
        <v>38</v>
      </c>
    </row>
    <row r="52" spans="3:13" ht="13.2">
      <c r="C52" s="44"/>
      <c r="D52" s="1"/>
      <c r="E52" s="1"/>
      <c r="F52" s="1"/>
      <c r="G52" s="1"/>
      <c r="H52" s="1"/>
      <c r="I52" s="1"/>
      <c r="J52" s="1"/>
    </row>
    <row r="53" spans="3:13" ht="15.75" customHeight="1">
      <c r="C53" s="48"/>
    </row>
    <row r="54" spans="3:13" ht="15.75" customHeight="1">
      <c r="C54" s="48"/>
    </row>
    <row r="55" spans="3:13" ht="13.2">
      <c r="C55" s="48"/>
      <c r="E55" s="49" t="s">
        <v>40</v>
      </c>
    </row>
    <row r="56" spans="3:13" ht="15.75" customHeight="1">
      <c r="C56" s="48"/>
    </row>
    <row r="57" spans="3:13" ht="13.2">
      <c r="C57" s="44" t="s">
        <v>32</v>
      </c>
      <c r="D57" s="1">
        <f>0.01</f>
        <v>0.01</v>
      </c>
      <c r="E57" s="1"/>
      <c r="F57" s="1"/>
      <c r="G57" s="1"/>
      <c r="H57" s="1"/>
      <c r="I57" s="1"/>
      <c r="L57" s="1" t="s">
        <v>9</v>
      </c>
    </row>
    <row r="58" spans="3:13" ht="13.2">
      <c r="C58" s="45" t="s">
        <v>33</v>
      </c>
      <c r="D58" s="17">
        <v>0</v>
      </c>
      <c r="E58" s="17">
        <v>1</v>
      </c>
      <c r="F58" s="17">
        <v>2</v>
      </c>
      <c r="G58" s="17">
        <v>3</v>
      </c>
      <c r="H58" s="17">
        <v>4</v>
      </c>
      <c r="I58" s="17">
        <v>5</v>
      </c>
      <c r="J58" s="1">
        <v>6</v>
      </c>
      <c r="K58" s="1">
        <v>7</v>
      </c>
      <c r="L58" s="1"/>
    </row>
    <row r="59" spans="3:13" ht="14.4">
      <c r="C59" s="46" t="s">
        <v>10</v>
      </c>
      <c r="D59" s="32">
        <f t="shared" ref="D59:K59" si="18">C22</f>
        <v>-612950</v>
      </c>
      <c r="E59" s="32">
        <f t="shared" si="18"/>
        <v>-184366.66</v>
      </c>
      <c r="F59" s="32">
        <f t="shared" si="18"/>
        <v>-179033.33000000002</v>
      </c>
      <c r="G59" s="32">
        <f t="shared" si="18"/>
        <v>-160700</v>
      </c>
      <c r="H59" s="32">
        <f t="shared" si="18"/>
        <v>-160700</v>
      </c>
      <c r="I59" s="32">
        <f t="shared" si="18"/>
        <v>-160700</v>
      </c>
      <c r="J59" s="33">
        <f t="shared" si="18"/>
        <v>-160700</v>
      </c>
      <c r="K59" s="33">
        <f t="shared" si="18"/>
        <v>-160700</v>
      </c>
      <c r="L59" s="43">
        <f t="shared" ref="L59:L61" si="19">SUM(F59:K59)</f>
        <v>-982533.33000000007</v>
      </c>
    </row>
    <row r="60" spans="3:13" ht="13.2">
      <c r="C60" s="47" t="s">
        <v>34</v>
      </c>
      <c r="D60" s="32"/>
      <c r="E60" s="32">
        <f t="shared" ref="E60:K60" si="20">D27</f>
        <v>497500</v>
      </c>
      <c r="F60" s="32">
        <f t="shared" si="20"/>
        <v>615000</v>
      </c>
      <c r="G60" s="32">
        <f t="shared" si="20"/>
        <v>950000</v>
      </c>
      <c r="H60" s="32">
        <f t="shared" si="20"/>
        <v>1125000</v>
      </c>
      <c r="I60" s="32">
        <f t="shared" si="20"/>
        <v>1225000</v>
      </c>
      <c r="J60" s="33">
        <f t="shared" si="20"/>
        <v>375000</v>
      </c>
      <c r="K60" s="33">
        <f t="shared" si="20"/>
        <v>375000</v>
      </c>
      <c r="L60" s="43">
        <f t="shared" si="19"/>
        <v>4665000</v>
      </c>
    </row>
    <row r="61" spans="3:13" ht="13.2">
      <c r="C61" s="47" t="s">
        <v>35</v>
      </c>
      <c r="D61" s="32">
        <f t="shared" ref="D61:K61" si="21">SUM(D59:D60)</f>
        <v>-612950</v>
      </c>
      <c r="E61" s="32">
        <f t="shared" si="21"/>
        <v>313133.33999999997</v>
      </c>
      <c r="F61" s="32">
        <f t="shared" si="21"/>
        <v>435966.67</v>
      </c>
      <c r="G61" s="32">
        <f t="shared" si="21"/>
        <v>789300</v>
      </c>
      <c r="H61" s="32">
        <f t="shared" si="21"/>
        <v>964300</v>
      </c>
      <c r="I61" s="32">
        <f t="shared" si="21"/>
        <v>1064300</v>
      </c>
      <c r="J61" s="32">
        <f t="shared" si="21"/>
        <v>214300</v>
      </c>
      <c r="K61" s="34">
        <f t="shared" si="21"/>
        <v>214300</v>
      </c>
      <c r="L61" s="43">
        <f t="shared" si="19"/>
        <v>3682466.67</v>
      </c>
      <c r="M61" s="14" t="s">
        <v>36</v>
      </c>
    </row>
    <row r="62" spans="3:13" ht="13.2">
      <c r="C62" s="47" t="s">
        <v>37</v>
      </c>
      <c r="D62" s="32">
        <f t="shared" ref="D62:K62" si="22">D61*1/(1+$D$57)^D58</f>
        <v>-612950</v>
      </c>
      <c r="E62" s="32">
        <f t="shared" si="22"/>
        <v>310033.00990099006</v>
      </c>
      <c r="F62" s="32">
        <f t="shared" si="22"/>
        <v>427376.40427409078</v>
      </c>
      <c r="G62" s="32">
        <f t="shared" si="22"/>
        <v>766086.80375928979</v>
      </c>
      <c r="H62" s="32">
        <f t="shared" si="22"/>
        <v>926673.34618477977</v>
      </c>
      <c r="I62" s="32">
        <f t="shared" si="22"/>
        <v>1012644.9313198628</v>
      </c>
      <c r="J62" s="32">
        <f t="shared" si="22"/>
        <v>201880.29391497647</v>
      </c>
      <c r="K62" s="34">
        <f t="shared" si="22"/>
        <v>199881.47912373915</v>
      </c>
      <c r="L62" s="43">
        <f>SUM(F62:K62)</f>
        <v>3534543.2585767391</v>
      </c>
      <c r="M62" s="14" t="s">
        <v>38</v>
      </c>
    </row>
    <row r="63" spans="3:13" ht="13.2">
      <c r="C63" s="1"/>
      <c r="D63" s="1"/>
      <c r="E63" s="1"/>
      <c r="F63" s="1"/>
      <c r="G63" s="1"/>
      <c r="H63" s="1"/>
      <c r="I63" s="1"/>
      <c r="J63" s="1"/>
    </row>
    <row r="65" spans="2:12" ht="13.2">
      <c r="B65" s="29" t="s">
        <v>41</v>
      </c>
      <c r="C65" s="25"/>
      <c r="D65" s="25"/>
      <c r="E65" s="25"/>
      <c r="F65" s="25"/>
    </row>
    <row r="66" spans="2:12" ht="15.75" customHeight="1">
      <c r="B66" s="25"/>
      <c r="C66" s="25"/>
      <c r="D66" s="25"/>
      <c r="E66" s="25"/>
      <c r="F66" s="25"/>
    </row>
    <row r="67" spans="2:12" ht="15.6">
      <c r="B67" s="19" t="s">
        <v>42</v>
      </c>
    </row>
    <row r="68" spans="2:12" ht="15.6">
      <c r="B68" s="20"/>
    </row>
    <row r="69" spans="2:12" ht="15.6">
      <c r="B69" s="30" t="s">
        <v>43</v>
      </c>
      <c r="C69" s="25"/>
      <c r="D69" s="25"/>
      <c r="E69" s="25"/>
      <c r="F69" s="25"/>
      <c r="G69" s="25"/>
      <c r="H69" s="25"/>
      <c r="I69" s="25"/>
      <c r="L69" s="14" t="s">
        <v>25</v>
      </c>
    </row>
    <row r="70" spans="2:12" ht="15.6">
      <c r="B70" s="30" t="s">
        <v>44</v>
      </c>
      <c r="C70" s="25"/>
      <c r="D70" s="25"/>
      <c r="E70" s="25"/>
      <c r="F70" s="25"/>
      <c r="G70" s="25"/>
      <c r="H70" s="25"/>
    </row>
    <row r="71" spans="2:12" ht="13.2">
      <c r="B71" s="31" t="s">
        <v>45</v>
      </c>
      <c r="C71" s="25"/>
      <c r="D71" s="25"/>
      <c r="E71" s="25"/>
      <c r="F71" s="25"/>
      <c r="G71" s="25"/>
    </row>
    <row r="73" spans="2:12" ht="21">
      <c r="B73" s="21" t="s">
        <v>46</v>
      </c>
    </row>
    <row r="75" spans="2:12" ht="21">
      <c r="B75" s="21" t="s">
        <v>47</v>
      </c>
    </row>
    <row r="77" spans="2:12" ht="28.8">
      <c r="B77" s="22" t="s">
        <v>48</v>
      </c>
    </row>
    <row r="79" spans="2:12" ht="13.2">
      <c r="B79" s="24" t="s">
        <v>49</v>
      </c>
      <c r="C79" s="25"/>
      <c r="D79" s="25"/>
      <c r="E79" s="25"/>
      <c r="F79" s="25"/>
    </row>
    <row r="80" spans="2:12" ht="13.8">
      <c r="B80" s="23"/>
    </row>
    <row r="81" spans="2:6" ht="13.2">
      <c r="B81" s="24" t="s">
        <v>50</v>
      </c>
      <c r="C81" s="25"/>
      <c r="D81" s="25"/>
      <c r="E81" s="25"/>
      <c r="F81" s="25"/>
    </row>
    <row r="82" spans="2:6" ht="13.8">
      <c r="B82" s="23"/>
    </row>
    <row r="83" spans="2:6" ht="13.2">
      <c r="B83" s="24" t="s">
        <v>51</v>
      </c>
      <c r="C83" s="25"/>
      <c r="D83" s="25"/>
      <c r="E83" s="25"/>
      <c r="F83" s="25"/>
    </row>
    <row r="84" spans="2:6" ht="13.8">
      <c r="B84" s="23"/>
    </row>
    <row r="85" spans="2:6" ht="13.2">
      <c r="B85" s="24" t="s">
        <v>52</v>
      </c>
      <c r="C85" s="25"/>
      <c r="D85" s="25"/>
      <c r="E85" s="25"/>
      <c r="F85" s="25"/>
    </row>
    <row r="86" spans="2:6" ht="13.8">
      <c r="B86" s="23"/>
    </row>
    <row r="87" spans="2:6" ht="13.2">
      <c r="B87" s="24" t="s">
        <v>53</v>
      </c>
      <c r="C87" s="25"/>
      <c r="D87" s="25"/>
      <c r="E87" s="25"/>
      <c r="F87" s="25"/>
    </row>
    <row r="88" spans="2:6" ht="13.8">
      <c r="B88" s="23"/>
    </row>
    <row r="89" spans="2:6" ht="13.2">
      <c r="B89" s="24" t="s">
        <v>54</v>
      </c>
      <c r="C89" s="25"/>
      <c r="D89" s="25"/>
      <c r="E89" s="25"/>
      <c r="F89" s="25"/>
    </row>
  </sheetData>
  <mergeCells count="12">
    <mergeCell ref="B83:F83"/>
    <mergeCell ref="B85:F85"/>
    <mergeCell ref="B87:F87"/>
    <mergeCell ref="B89:F89"/>
    <mergeCell ref="E1:H1"/>
    <mergeCell ref="D32:E32"/>
    <mergeCell ref="B65:F66"/>
    <mergeCell ref="B69:I69"/>
    <mergeCell ref="B70:H70"/>
    <mergeCell ref="B79:F79"/>
    <mergeCell ref="B81:F81"/>
    <mergeCell ref="B71:G71"/>
  </mergeCells>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Chibamba Simumba</cp:lastModifiedBy>
  <dcterms:modified xsi:type="dcterms:W3CDTF">2023-04-28T15:39:41Z</dcterms:modified>
</cp:coreProperties>
</file>