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UC\PhD Tesis\"/>
    </mc:Choice>
  </mc:AlternateContent>
  <xr:revisionPtr revIDLastSave="0" documentId="13_ncr:1_{63CA1D76-6F18-443B-BA49-A1D857F44F2F}" xr6:coauthVersionLast="47" xr6:coauthVersionMax="47" xr10:uidLastSave="{00000000-0000-0000-0000-000000000000}"/>
  <bookViews>
    <workbookView xWindow="-108" yWindow="-108" windowWidth="23256" windowHeight="12576" activeTab="3" xr2:uid="{E864ADA7-9711-4B67-94C0-065F3558FEB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4" l="1"/>
  <c r="D36" i="4"/>
  <c r="D37" i="4"/>
  <c r="D38" i="4"/>
  <c r="D39" i="4"/>
  <c r="D40" i="4"/>
  <c r="D35" i="4"/>
  <c r="D28" i="4"/>
  <c r="D29" i="4"/>
  <c r="D30" i="4"/>
  <c r="D31" i="4"/>
  <c r="D32" i="4"/>
  <c r="D33" i="4"/>
  <c r="D27" i="4"/>
  <c r="D23" i="4"/>
  <c r="D24" i="4"/>
  <c r="D25" i="4"/>
  <c r="D22" i="4"/>
  <c r="I6" i="4"/>
  <c r="D4" i="4"/>
  <c r="D12" i="4"/>
  <c r="D13" i="4"/>
  <c r="D14" i="4"/>
  <c r="E12" i="4"/>
  <c r="E13" i="4"/>
  <c r="E14" i="4"/>
  <c r="E15" i="4"/>
  <c r="E17" i="4"/>
  <c r="F20" i="4"/>
  <c r="F19" i="4"/>
  <c r="F18" i="4"/>
  <c r="F16" i="4"/>
  <c r="E18" i="4"/>
  <c r="D15" i="4"/>
  <c r="I4" i="4"/>
  <c r="H6" i="4"/>
  <c r="H7" i="4" s="1"/>
  <c r="H8" i="4" s="1"/>
  <c r="H4" i="4"/>
  <c r="I7" i="4" l="1"/>
  <c r="I8" i="4" s="1"/>
  <c r="G4" i="4" l="1"/>
  <c r="G6" i="4"/>
  <c r="F6" i="4"/>
  <c r="F4" i="4"/>
  <c r="L6" i="4"/>
  <c r="L4" i="4"/>
  <c r="E6" i="4"/>
  <c r="K4" i="4"/>
  <c r="K6" i="4"/>
  <c r="E4" i="4"/>
  <c r="D6" i="4"/>
  <c r="C3" i="3"/>
  <c r="E8" i="3" s="1"/>
  <c r="C6" i="1"/>
  <c r="C7" i="1" s="1"/>
  <c r="C8" i="1" s="1"/>
  <c r="C9" i="1" s="1"/>
  <c r="C10" i="1" s="1"/>
  <c r="C11" i="1" s="1"/>
  <c r="B6" i="1"/>
  <c r="G7" i="4" l="1"/>
  <c r="G8" i="4" s="1"/>
  <c r="L7" i="4"/>
  <c r="L8" i="4" s="1"/>
  <c r="K7" i="4"/>
  <c r="K8" i="4" s="1"/>
  <c r="F7" i="4"/>
  <c r="F8" i="4" s="1"/>
  <c r="E7" i="4"/>
  <c r="E8" i="4" s="1"/>
  <c r="D7" i="4"/>
  <c r="D8" i="4" s="1"/>
  <c r="Q7" i="3"/>
  <c r="N18" i="3"/>
  <c r="L16" i="3"/>
  <c r="D16" i="3"/>
  <c r="J14" i="3"/>
  <c r="Q13" i="3"/>
  <c r="I13" i="3"/>
  <c r="P12" i="3"/>
  <c r="H12" i="3"/>
  <c r="O11" i="3"/>
  <c r="G11" i="3"/>
  <c r="N10" i="3"/>
  <c r="F10" i="3"/>
  <c r="M9" i="3"/>
  <c r="E9" i="3"/>
  <c r="L8" i="3"/>
  <c r="D8" i="3"/>
  <c r="P7" i="3"/>
  <c r="H7" i="3"/>
  <c r="N19" i="3"/>
  <c r="F19" i="3"/>
  <c r="M18" i="3"/>
  <c r="E18" i="3"/>
  <c r="L17" i="3"/>
  <c r="D17" i="3"/>
  <c r="K16" i="3"/>
  <c r="R15" i="3"/>
  <c r="J15" i="3"/>
  <c r="Q14" i="3"/>
  <c r="I14" i="3"/>
  <c r="P13" i="3"/>
  <c r="H13" i="3"/>
  <c r="O12" i="3"/>
  <c r="G12" i="3"/>
  <c r="N11" i="3"/>
  <c r="F11" i="3"/>
  <c r="M10" i="3"/>
  <c r="E10" i="3"/>
  <c r="L9" i="3"/>
  <c r="D9" i="3"/>
  <c r="K8" i="3"/>
  <c r="G19" i="3"/>
  <c r="M17" i="3"/>
  <c r="K15" i="3"/>
  <c r="O7" i="3"/>
  <c r="M19" i="3"/>
  <c r="L18" i="3"/>
  <c r="K17" i="3"/>
  <c r="J16" i="3"/>
  <c r="I15" i="3"/>
  <c r="H14" i="3"/>
  <c r="O13" i="3"/>
  <c r="N12" i="3"/>
  <c r="M11" i="3"/>
  <c r="L10" i="3"/>
  <c r="D10" i="3"/>
  <c r="J8" i="3"/>
  <c r="N7" i="3"/>
  <c r="F7" i="3"/>
  <c r="L19" i="3"/>
  <c r="D19" i="3"/>
  <c r="K18" i="3"/>
  <c r="R17" i="3"/>
  <c r="J17" i="3"/>
  <c r="Q16" i="3"/>
  <c r="I16" i="3"/>
  <c r="P15" i="3"/>
  <c r="H15" i="3"/>
  <c r="O14" i="3"/>
  <c r="G14" i="3"/>
  <c r="N13" i="3"/>
  <c r="F13" i="3"/>
  <c r="M12" i="3"/>
  <c r="E12" i="3"/>
  <c r="L11" i="3"/>
  <c r="D11" i="3"/>
  <c r="K10" i="3"/>
  <c r="R9" i="3"/>
  <c r="J9" i="3"/>
  <c r="Q8" i="3"/>
  <c r="I8" i="3"/>
  <c r="I7" i="3"/>
  <c r="F18" i="3"/>
  <c r="R14" i="3"/>
  <c r="G7" i="3"/>
  <c r="E19" i="3"/>
  <c r="D18" i="3"/>
  <c r="R16" i="3"/>
  <c r="Q15" i="3"/>
  <c r="P14" i="3"/>
  <c r="G13" i="3"/>
  <c r="F12" i="3"/>
  <c r="E11" i="3"/>
  <c r="K9" i="3"/>
  <c r="R8" i="3"/>
  <c r="M7" i="3"/>
  <c r="E7" i="3"/>
  <c r="K19" i="3"/>
  <c r="R18" i="3"/>
  <c r="J18" i="3"/>
  <c r="Q17" i="3"/>
  <c r="I17" i="3"/>
  <c r="P16" i="3"/>
  <c r="H16" i="3"/>
  <c r="O15" i="3"/>
  <c r="G15" i="3"/>
  <c r="N14" i="3"/>
  <c r="F14" i="3"/>
  <c r="M13" i="3"/>
  <c r="E13" i="3"/>
  <c r="L12" i="3"/>
  <c r="D12" i="3"/>
  <c r="K11" i="3"/>
  <c r="R10" i="3"/>
  <c r="J10" i="3"/>
  <c r="Q9" i="3"/>
  <c r="I9" i="3"/>
  <c r="P8" i="3"/>
  <c r="H8" i="3"/>
  <c r="J19" i="3"/>
  <c r="I18" i="3"/>
  <c r="H17" i="3"/>
  <c r="G16" i="3"/>
  <c r="F15" i="3"/>
  <c r="E14" i="3"/>
  <c r="D13" i="3"/>
  <c r="R11" i="3"/>
  <c r="Q10" i="3"/>
  <c r="O8" i="3"/>
  <c r="D7" i="3"/>
  <c r="K7" i="3"/>
  <c r="Q19" i="3"/>
  <c r="I19" i="3"/>
  <c r="P18" i="3"/>
  <c r="H18" i="3"/>
  <c r="O17" i="3"/>
  <c r="G17" i="3"/>
  <c r="N16" i="3"/>
  <c r="F16" i="3"/>
  <c r="M15" i="3"/>
  <c r="E15" i="3"/>
  <c r="L14" i="3"/>
  <c r="D14" i="3"/>
  <c r="K13" i="3"/>
  <c r="R12" i="3"/>
  <c r="J12" i="3"/>
  <c r="Q11" i="3"/>
  <c r="I11" i="3"/>
  <c r="P10" i="3"/>
  <c r="H10" i="3"/>
  <c r="O9" i="3"/>
  <c r="G9" i="3"/>
  <c r="N8" i="3"/>
  <c r="F8" i="3"/>
  <c r="O19" i="3"/>
  <c r="E17" i="3"/>
  <c r="L7" i="3"/>
  <c r="R19" i="3"/>
  <c r="Q18" i="3"/>
  <c r="P17" i="3"/>
  <c r="O16" i="3"/>
  <c r="N15" i="3"/>
  <c r="M14" i="3"/>
  <c r="L13" i="3"/>
  <c r="K12" i="3"/>
  <c r="J11" i="3"/>
  <c r="I10" i="3"/>
  <c r="P9" i="3"/>
  <c r="H9" i="3"/>
  <c r="G8" i="3"/>
  <c r="R7" i="3"/>
  <c r="J7" i="3"/>
  <c r="P19" i="3"/>
  <c r="H19" i="3"/>
  <c r="O18" i="3"/>
  <c r="G18" i="3"/>
  <c r="N17" i="3"/>
  <c r="F17" i="3"/>
  <c r="M16" i="3"/>
  <c r="E16" i="3"/>
  <c r="L15" i="3"/>
  <c r="D15" i="3"/>
  <c r="K14" i="3"/>
  <c r="R13" i="3"/>
  <c r="J13" i="3"/>
  <c r="Q12" i="3"/>
  <c r="I12" i="3"/>
  <c r="P11" i="3"/>
  <c r="H11" i="3"/>
  <c r="O10" i="3"/>
  <c r="G10" i="3"/>
  <c r="N9" i="3"/>
  <c r="F9" i="3"/>
  <c r="M8" i="3"/>
</calcChain>
</file>

<file path=xl/sharedStrings.xml><?xml version="1.0" encoding="utf-8"?>
<sst xmlns="http://schemas.openxmlformats.org/spreadsheetml/2006/main" count="38" uniqueCount="29">
  <si>
    <t>GM</t>
  </si>
  <si>
    <t>Ndof</t>
  </si>
  <si>
    <t>Nc</t>
  </si>
  <si>
    <t>NT</t>
  </si>
  <si>
    <t>horas</t>
  </si>
  <si>
    <t>dias</t>
  </si>
  <si>
    <t>meses</t>
  </si>
  <si>
    <t>años</t>
  </si>
  <si>
    <t>Ncores</t>
  </si>
  <si>
    <t>PC</t>
  </si>
  <si>
    <t>NLHPC</t>
  </si>
  <si>
    <t>Ejemplo</t>
  </si>
  <si>
    <t>Tarea</t>
  </si>
  <si>
    <t>Projected Time</t>
  </si>
  <si>
    <t>Horas de computo por cada 1000 escenarios (6 cores) (400 GM) (3 Periodos)</t>
  </si>
  <si>
    <t>h</t>
  </si>
  <si>
    <t>NÚMERO DE PUNTOS DE AMORTIGUAMIENTO POR PISO</t>
  </si>
  <si>
    <t>DOF</t>
  </si>
  <si>
    <t>Prueba</t>
  </si>
  <si>
    <t>N</t>
  </si>
  <si>
    <t>n</t>
  </si>
  <si>
    <t>T[days]</t>
  </si>
  <si>
    <t>T[hours]</t>
  </si>
  <si>
    <t>T[sec]</t>
  </si>
  <si>
    <t>4 cores</t>
  </si>
  <si>
    <t>MATLAB</t>
  </si>
  <si>
    <t>PYTHON</t>
  </si>
  <si>
    <t>MAZINGER(20)</t>
  </si>
  <si>
    <t>MAZINGER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</si>
</sst>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E+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center"/>
    </xf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419"/>
              <a:t>Parallel</a:t>
            </a:r>
            <a:r>
              <a:rPr lang="es-419" baseline="0"/>
              <a:t> Procesing Time </a:t>
            </a:r>
            <a:r>
              <a:rPr lang="es-419"/>
              <a:t>Scalling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Sheet2!$B$2:$G$2</c:f>
              <c:numCache>
                <c:formatCode>General</c:formatCode>
                <c:ptCount val="6"/>
                <c:pt idx="0">
                  <c:v>76.5</c:v>
                </c:pt>
                <c:pt idx="1">
                  <c:v>44.5</c:v>
                </c:pt>
                <c:pt idx="2">
                  <c:v>30.3</c:v>
                </c:pt>
                <c:pt idx="3">
                  <c:v>24.6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B6-48F1-B8BE-1B24A1D4A4B8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NLHPC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Sheet2!$B$3:$G$3</c:f>
              <c:numCache>
                <c:formatCode>General</c:formatCode>
                <c:ptCount val="6"/>
                <c:pt idx="0">
                  <c:v>280</c:v>
                </c:pt>
                <c:pt idx="1">
                  <c:v>139</c:v>
                </c:pt>
                <c:pt idx="2">
                  <c:v>103</c:v>
                </c:pt>
                <c:pt idx="3">
                  <c:v>77.900000000000006</c:v>
                </c:pt>
                <c:pt idx="4">
                  <c:v>36.299999999999997</c:v>
                </c:pt>
                <c:pt idx="5">
                  <c:v>23.5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B6-48F1-B8BE-1B24A1D4A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852848"/>
        <c:axId val="472858096"/>
      </c:scatterChart>
      <c:valAx>
        <c:axId val="47285284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419"/>
                  <a:t>N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419"/>
          </a:p>
        </c:txPr>
        <c:crossAx val="472858096"/>
        <c:crosses val="autoZero"/>
        <c:crossBetween val="midCat"/>
      </c:valAx>
      <c:valAx>
        <c:axId val="4728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419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419"/>
          </a:p>
        </c:txPr>
        <c:crossAx val="47285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8430533683289594"/>
          <c:y val="0.1902314814814815"/>
          <c:w val="0.16530577427821522"/>
          <c:h val="0.1469014289880431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419"/>
              <a:t>Parallel</a:t>
            </a:r>
            <a:r>
              <a:rPr lang="es-419" baseline="0"/>
              <a:t> Procesing Time </a:t>
            </a:r>
            <a:r>
              <a:rPr lang="es-419"/>
              <a:t>Scalling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Sheet4!$D$11</c:f>
              <c:strCache>
                <c:ptCount val="1"/>
                <c:pt idx="0">
                  <c:v>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Sheet4!$C$12:$C$20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32</c:v>
                </c:pt>
                <c:pt idx="8">
                  <c:v>40</c:v>
                </c:pt>
              </c:numCache>
            </c:numRef>
          </c:xVal>
          <c:yVal>
            <c:numRef>
              <c:f>Sheet4!$D$12:$D$20</c:f>
              <c:numCache>
                <c:formatCode>0.0</c:formatCode>
                <c:ptCount val="9"/>
                <c:pt idx="0">
                  <c:v>748.19021341463406</c:v>
                </c:pt>
                <c:pt idx="1">
                  <c:v>435.22175813008124</c:v>
                </c:pt>
                <c:pt idx="2">
                  <c:v>296.34200609756095</c:v>
                </c:pt>
                <c:pt idx="3">
                  <c:v>240.59450000000001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F7-425C-AE84-9D97D4765C55}"/>
            </c:ext>
          </c:extLst>
        </c:ser>
        <c:ser>
          <c:idx val="1"/>
          <c:order val="1"/>
          <c:tx>
            <c:strRef>
              <c:f>Sheet4!$E$11</c:f>
              <c:strCache>
                <c:ptCount val="1"/>
                <c:pt idx="0">
                  <c:v>NLHPC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Sheet4!$C$12:$C$20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32</c:v>
                </c:pt>
                <c:pt idx="8">
                  <c:v>40</c:v>
                </c:pt>
              </c:numCache>
            </c:numRef>
          </c:xVal>
          <c:yVal>
            <c:numRef>
              <c:f>Sheet4!$E$12:$E$20</c:f>
              <c:numCache>
                <c:formatCode>0.0</c:formatCode>
                <c:ptCount val="9"/>
                <c:pt idx="0">
                  <c:v>1610.395574468085</c:v>
                </c:pt>
                <c:pt idx="1">
                  <c:v>799.44637446808497</c:v>
                </c:pt>
                <c:pt idx="2">
                  <c:v>592.39551489361691</c:v>
                </c:pt>
                <c:pt idx="3">
                  <c:v>448.03505446808509</c:v>
                </c:pt>
                <c:pt idx="4">
                  <c:v>265.01729999999998</c:v>
                </c:pt>
                <c:pt idx="5">
                  <c:v>208.77628340425528</c:v>
                </c:pt>
                <c:pt idx="6">
                  <c:v>135.15819999999999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F7-425C-AE84-9D97D4765C55}"/>
            </c:ext>
          </c:extLst>
        </c:ser>
        <c:ser>
          <c:idx val="2"/>
          <c:order val="2"/>
          <c:tx>
            <c:strRef>
              <c:f>Sheet4!$F$11</c:f>
              <c:strCache>
                <c:ptCount val="1"/>
                <c:pt idx="0">
                  <c:v>MAZINGER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Sheet4!$C$12:$C$20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32</c:v>
                </c:pt>
                <c:pt idx="8">
                  <c:v>40</c:v>
                </c:pt>
              </c:numCache>
            </c:numRef>
          </c:xVal>
          <c:yVal>
            <c:numRef>
              <c:f>Sheet4!$F$12:$F$20</c:f>
              <c:numCache>
                <c:formatCode>0.0</c:formatCode>
                <c:ptCount val="9"/>
                <c:pt idx="3">
                  <c:v>247.6797</c:v>
                </c:pt>
                <c:pt idx="4">
                  <c:v>134.52879999999999</c:v>
                </c:pt>
                <c:pt idx="5">
                  <c:v>112.3883</c:v>
                </c:pt>
                <c:pt idx="6">
                  <c:v>70.415599999999998</c:v>
                </c:pt>
                <c:pt idx="7">
                  <c:v>49.017499999999998</c:v>
                </c:pt>
                <c:pt idx="8">
                  <c:v>44.408700000000003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F7-425C-AE84-9D97D4765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852848"/>
        <c:axId val="472858096"/>
      </c:scatterChart>
      <c:valAx>
        <c:axId val="47285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419"/>
                  <a:t>N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419"/>
          </a:p>
        </c:txPr>
        <c:crossAx val="472858096"/>
        <c:crosses val="autoZero"/>
        <c:crossBetween val="midCat"/>
      </c:valAx>
      <c:valAx>
        <c:axId val="4728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419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419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419"/>
          </a:p>
        </c:txPr>
        <c:crossAx val="47285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065275590551181"/>
          <c:y val="0.1902314814814815"/>
          <c:w val="0.21527799650043744"/>
          <c:h val="0.2203521434820647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7</xdr:row>
      <xdr:rowOff>0</xdr:rowOff>
    </xdr:from>
    <xdr:to>
      <xdr:col>3</xdr:col>
      <xdr:colOff>548639</xdr:colOff>
      <xdr:row>11</xdr:row>
      <xdr:rowOff>7620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6C3A85FC-1A84-41E9-916A-A0D4884DD404}"/>
            </a:ext>
          </a:extLst>
        </xdr:cNvPr>
        <xdr:cNvSpPr/>
      </xdr:nvSpPr>
      <xdr:spPr>
        <a:xfrm>
          <a:off x="2209800" y="1280160"/>
          <a:ext cx="167639" cy="73914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3</xdr:row>
      <xdr:rowOff>152400</xdr:rowOff>
    </xdr:from>
    <xdr:to>
      <xdr:col>9</xdr:col>
      <xdr:colOff>60960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184CB-18DA-4182-83B1-4AE2133F0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304801</xdr:colOff>
      <xdr:row>8</xdr:row>
      <xdr:rowOff>19879</xdr:rowOff>
    </xdr:from>
    <xdr:to>
      <xdr:col>12</xdr:col>
      <xdr:colOff>371062</xdr:colOff>
      <xdr:row>22</xdr:row>
      <xdr:rowOff>165652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02AC2-1F9B-49BA-ABDD-4B4459BEB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0A6B-BC74-420D-837E-3BA317E34972}">
  <dimension ref="A1:E11"/>
  <sheetViews>
    <sheetView workbookViewId="0">
      <selection activeCell="G6" sqref="G6"/>
    </sheetView>
  </sheetViews>
  <sheetFormatPr defaultRowHeight="14.4" x14ac:dyDescent="0.3"/>
  <sheetData>
    <row r="1" spans="1:5" x14ac:dyDescent="0.3">
      <c r="B1" t="s">
        <v>11</v>
      </c>
      <c r="C1" t="s">
        <v>12</v>
      </c>
    </row>
    <row r="2" spans="1:5" x14ac:dyDescent="0.3">
      <c r="A2" t="s">
        <v>0</v>
      </c>
      <c r="B2">
        <v>400</v>
      </c>
      <c r="C2">
        <v>400</v>
      </c>
    </row>
    <row r="3" spans="1:5" x14ac:dyDescent="0.3">
      <c r="A3" t="s">
        <v>1</v>
      </c>
      <c r="B3">
        <v>4</v>
      </c>
      <c r="C3">
        <v>4</v>
      </c>
    </row>
    <row r="4" spans="1:5" x14ac:dyDescent="0.3">
      <c r="A4" t="s">
        <v>2</v>
      </c>
      <c r="B4">
        <v>4</v>
      </c>
      <c r="C4">
        <v>24</v>
      </c>
    </row>
    <row r="5" spans="1:5" x14ac:dyDescent="0.3">
      <c r="A5" t="s">
        <v>3</v>
      </c>
      <c r="B5">
        <v>1</v>
      </c>
      <c r="C5">
        <v>1</v>
      </c>
    </row>
    <row r="6" spans="1:5" x14ac:dyDescent="0.3">
      <c r="B6">
        <f>B4^B3*B2*B5</f>
        <v>102400</v>
      </c>
      <c r="C6">
        <f>C4^C3*C2*C5</f>
        <v>132710400</v>
      </c>
    </row>
    <row r="7" spans="1:5" x14ac:dyDescent="0.3">
      <c r="B7">
        <v>650</v>
      </c>
      <c r="C7">
        <f>C6/B6*B7</f>
        <v>842400</v>
      </c>
    </row>
    <row r="8" spans="1:5" x14ac:dyDescent="0.3">
      <c r="C8">
        <f>C7/3600</f>
        <v>234</v>
      </c>
      <c r="D8" t="s">
        <v>4</v>
      </c>
      <c r="E8" s="9" t="s">
        <v>13</v>
      </c>
    </row>
    <row r="9" spans="1:5" x14ac:dyDescent="0.3">
      <c r="C9">
        <f>C8/24</f>
        <v>9.75</v>
      </c>
      <c r="D9" t="s">
        <v>5</v>
      </c>
      <c r="E9" s="9"/>
    </row>
    <row r="10" spans="1:5" x14ac:dyDescent="0.3">
      <c r="C10">
        <f>C9/30</f>
        <v>0.32500000000000001</v>
      </c>
      <c r="D10" t="s">
        <v>6</v>
      </c>
      <c r="E10" s="9"/>
    </row>
    <row r="11" spans="1:5" x14ac:dyDescent="0.3">
      <c r="C11" s="1">
        <f>C10/12</f>
        <v>2.7083333333333334E-2</v>
      </c>
      <c r="D11" t="s">
        <v>7</v>
      </c>
      <c r="E11" s="9"/>
    </row>
  </sheetData>
  <mergeCells count="1">
    <mergeCell ref="E8:E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914A-DD44-42F8-B60B-8CE6E370796C}">
  <dimension ref="A1:G3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8</v>
      </c>
      <c r="B1">
        <v>1</v>
      </c>
      <c r="C1">
        <v>2</v>
      </c>
      <c r="D1">
        <v>3</v>
      </c>
      <c r="E1">
        <v>4</v>
      </c>
      <c r="F1">
        <v>10</v>
      </c>
      <c r="G1">
        <v>20</v>
      </c>
    </row>
    <row r="2" spans="1:7" x14ac:dyDescent="0.3">
      <c r="A2" t="s">
        <v>9</v>
      </c>
      <c r="B2">
        <v>76.5</v>
      </c>
      <c r="C2">
        <v>44.5</v>
      </c>
      <c r="D2">
        <v>30.3</v>
      </c>
      <c r="E2">
        <v>24.6</v>
      </c>
    </row>
    <row r="3" spans="1:7" x14ac:dyDescent="0.3">
      <c r="A3" t="s">
        <v>10</v>
      </c>
      <c r="B3">
        <v>280</v>
      </c>
      <c r="C3">
        <v>139</v>
      </c>
      <c r="D3">
        <v>103</v>
      </c>
      <c r="E3">
        <v>77.900000000000006</v>
      </c>
      <c r="F3">
        <v>36.299999999999997</v>
      </c>
      <c r="G3">
        <v>23.5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46B3-C3D5-4F5D-A0BD-62C19259E6E2}">
  <dimension ref="B2:R19"/>
  <sheetViews>
    <sheetView workbookViewId="0">
      <selection activeCell="C2" sqref="C2:J2"/>
    </sheetView>
  </sheetViews>
  <sheetFormatPr defaultRowHeight="14.4" x14ac:dyDescent="0.3"/>
  <cols>
    <col min="2" max="2" width="3.6640625" bestFit="1" customWidth="1"/>
    <col min="3" max="3" width="4.5546875" bestFit="1" customWidth="1"/>
  </cols>
  <sheetData>
    <row r="2" spans="2:18" x14ac:dyDescent="0.3">
      <c r="C2" s="12" t="s">
        <v>14</v>
      </c>
      <c r="D2" s="12"/>
      <c r="E2" s="12"/>
      <c r="F2" s="12"/>
      <c r="G2" s="12"/>
      <c r="H2" s="12"/>
      <c r="I2" s="12"/>
      <c r="J2" s="12"/>
    </row>
    <row r="3" spans="2:18" x14ac:dyDescent="0.3">
      <c r="C3" s="1">
        <f>121.1798/16^4*1000</f>
        <v>1.8490570068359375</v>
      </c>
      <c r="D3" t="s">
        <v>15</v>
      </c>
    </row>
    <row r="5" spans="2:18" x14ac:dyDescent="0.3">
      <c r="D5" s="10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3">
      <c r="B6" s="11" t="s">
        <v>17</v>
      </c>
      <c r="C6" s="2"/>
      <c r="D6" s="2">
        <v>16</v>
      </c>
      <c r="E6" s="2">
        <v>15</v>
      </c>
      <c r="F6" s="2">
        <v>14</v>
      </c>
      <c r="G6" s="2">
        <v>13</v>
      </c>
      <c r="H6" s="2">
        <v>12</v>
      </c>
      <c r="I6" s="2">
        <v>11</v>
      </c>
      <c r="J6" s="2">
        <v>10</v>
      </c>
      <c r="K6" s="2">
        <v>9</v>
      </c>
      <c r="L6" s="2">
        <v>8</v>
      </c>
      <c r="M6" s="2">
        <v>7</v>
      </c>
      <c r="N6" s="2">
        <v>6</v>
      </c>
      <c r="O6" s="2">
        <v>5</v>
      </c>
      <c r="P6" s="2">
        <v>4</v>
      </c>
      <c r="Q6" s="2">
        <v>3</v>
      </c>
      <c r="R6" s="2">
        <v>2</v>
      </c>
    </row>
    <row r="7" spans="2:18" x14ac:dyDescent="0.3">
      <c r="B7" s="11"/>
      <c r="C7" s="2">
        <v>2</v>
      </c>
      <c r="D7" s="3">
        <f>D$6^$C7*$C$3/1000</f>
        <v>0.47335859375</v>
      </c>
      <c r="E7" s="3">
        <f t="shared" ref="E7:R19" si="0">E$6^$C7*$C$3/1000</f>
        <v>0.41603782653808596</v>
      </c>
      <c r="F7" s="3">
        <f t="shared" si="0"/>
        <v>0.36241517333984374</v>
      </c>
      <c r="G7" s="3">
        <f t="shared" si="0"/>
        <v>0.31249063415527345</v>
      </c>
      <c r="H7" s="3">
        <f t="shared" si="0"/>
        <v>0.26626420898437497</v>
      </c>
      <c r="I7" s="3">
        <f t="shared" si="0"/>
        <v>0.22373589782714845</v>
      </c>
      <c r="J7" s="3">
        <f t="shared" si="0"/>
        <v>0.18490570068359374</v>
      </c>
      <c r="K7" s="3">
        <f t="shared" si="0"/>
        <v>0.14977361755371094</v>
      </c>
      <c r="L7" s="3">
        <f t="shared" si="0"/>
        <v>0.1183396484375</v>
      </c>
      <c r="M7" s="3">
        <f t="shared" si="0"/>
        <v>9.0603793334960936E-2</v>
      </c>
      <c r="N7" s="3">
        <f t="shared" si="0"/>
        <v>6.6566052246093743E-2</v>
      </c>
      <c r="O7" s="3">
        <f t="shared" si="0"/>
        <v>4.6226425170898436E-2</v>
      </c>
      <c r="P7" s="3">
        <f t="shared" si="0"/>
        <v>2.9584912109375E-2</v>
      </c>
      <c r="Q7" s="3">
        <f t="shared" si="0"/>
        <v>1.6641513061523436E-2</v>
      </c>
      <c r="R7" s="3">
        <f t="shared" si="0"/>
        <v>7.39622802734375E-3</v>
      </c>
    </row>
    <row r="8" spans="2:18" x14ac:dyDescent="0.3">
      <c r="B8" s="11"/>
      <c r="C8" s="2">
        <v>3</v>
      </c>
      <c r="D8" s="3">
        <f t="shared" ref="D8:D19" si="1">D$6^$C8*$C$3/1000</f>
        <v>7.5737375</v>
      </c>
      <c r="E8" s="3">
        <f t="shared" si="0"/>
        <v>6.2405673980712892</v>
      </c>
      <c r="F8" s="3">
        <f t="shared" si="0"/>
        <v>5.0738124267578124</v>
      </c>
      <c r="G8" s="3">
        <f t="shared" si="0"/>
        <v>4.0623782440185545</v>
      </c>
      <c r="H8" s="3">
        <f t="shared" si="0"/>
        <v>3.1951705078125001</v>
      </c>
      <c r="I8" s="3">
        <f t="shared" si="0"/>
        <v>2.4610948760986329</v>
      </c>
      <c r="J8" s="3">
        <f t="shared" si="0"/>
        <v>1.8490570068359375</v>
      </c>
      <c r="K8" s="3">
        <f t="shared" si="0"/>
        <v>1.3479625579833985</v>
      </c>
      <c r="L8" s="3">
        <f t="shared" si="0"/>
        <v>0.9467171875</v>
      </c>
      <c r="M8" s="3">
        <f t="shared" si="0"/>
        <v>0.63422655334472655</v>
      </c>
      <c r="N8" s="3">
        <f t="shared" si="0"/>
        <v>0.39939631347656251</v>
      </c>
      <c r="O8" s="3">
        <f t="shared" si="0"/>
        <v>0.23113212585449219</v>
      </c>
      <c r="P8" s="3">
        <f t="shared" si="0"/>
        <v>0.1183396484375</v>
      </c>
      <c r="Q8" s="3">
        <f t="shared" si="0"/>
        <v>4.9924539184570314E-2</v>
      </c>
      <c r="R8" s="3">
        <f t="shared" si="0"/>
        <v>1.47924560546875E-2</v>
      </c>
    </row>
    <row r="9" spans="2:18" x14ac:dyDescent="0.3">
      <c r="B9" s="11"/>
      <c r="C9" s="2">
        <v>4</v>
      </c>
      <c r="D9" s="3">
        <f t="shared" si="1"/>
        <v>121.1798</v>
      </c>
      <c r="E9" s="3">
        <f t="shared" si="0"/>
        <v>93.608510971069336</v>
      </c>
      <c r="F9" s="3">
        <f t="shared" si="0"/>
        <v>71.033373974609376</v>
      </c>
      <c r="G9" s="3">
        <f t="shared" si="0"/>
        <v>52.810917172241211</v>
      </c>
      <c r="H9" s="3">
        <f t="shared" si="0"/>
        <v>38.34204609375</v>
      </c>
      <c r="I9" s="3">
        <f t="shared" si="0"/>
        <v>27.07204363708496</v>
      </c>
      <c r="J9" s="3">
        <f t="shared" si="0"/>
        <v>18.490570068359375</v>
      </c>
      <c r="K9" s="3">
        <f t="shared" si="0"/>
        <v>12.131663021850587</v>
      </c>
      <c r="L9" s="3">
        <f t="shared" si="0"/>
        <v>7.5737375</v>
      </c>
      <c r="M9" s="3">
        <f t="shared" si="0"/>
        <v>4.439585873413086</v>
      </c>
      <c r="N9" s="3">
        <f t="shared" si="0"/>
        <v>2.396377880859375</v>
      </c>
      <c r="O9" s="3">
        <f t="shared" si="0"/>
        <v>1.1556606292724609</v>
      </c>
      <c r="P9" s="3">
        <f t="shared" si="0"/>
        <v>0.47335859375</v>
      </c>
      <c r="Q9" s="3">
        <f t="shared" si="0"/>
        <v>0.14977361755371094</v>
      </c>
      <c r="R9" s="3">
        <f t="shared" si="0"/>
        <v>2.9584912109375E-2</v>
      </c>
    </row>
    <row r="10" spans="2:18" x14ac:dyDescent="0.3">
      <c r="B10" s="11"/>
      <c r="C10" s="2">
        <v>5</v>
      </c>
      <c r="D10" s="3">
        <f t="shared" si="1"/>
        <v>1938.8768</v>
      </c>
      <c r="E10" s="3">
        <f t="shared" si="0"/>
        <v>1404.12766456604</v>
      </c>
      <c r="F10" s="3">
        <f t="shared" si="0"/>
        <v>994.46723564453134</v>
      </c>
      <c r="G10" s="3">
        <f t="shared" si="0"/>
        <v>686.54192323913571</v>
      </c>
      <c r="H10" s="3">
        <f t="shared" si="0"/>
        <v>460.10455312500005</v>
      </c>
      <c r="I10" s="3">
        <f t="shared" si="0"/>
        <v>297.79248000793456</v>
      </c>
      <c r="J10" s="3">
        <f t="shared" si="0"/>
        <v>184.90570068359375</v>
      </c>
      <c r="K10" s="3">
        <f t="shared" si="0"/>
        <v>109.18496719665526</v>
      </c>
      <c r="L10" s="3">
        <f t="shared" si="0"/>
        <v>60.5899</v>
      </c>
      <c r="M10" s="3">
        <f t="shared" si="0"/>
        <v>31.077101113891604</v>
      </c>
      <c r="N10" s="3">
        <f t="shared" si="0"/>
        <v>14.378267285156252</v>
      </c>
      <c r="O10" s="3">
        <f t="shared" si="0"/>
        <v>5.7783031463623047</v>
      </c>
      <c r="P10" s="3">
        <f t="shared" si="0"/>
        <v>1.893434375</v>
      </c>
      <c r="Q10" s="3">
        <f t="shared" si="0"/>
        <v>0.44932085266113286</v>
      </c>
      <c r="R10" s="3">
        <f t="shared" si="0"/>
        <v>5.916982421875E-2</v>
      </c>
    </row>
    <row r="11" spans="2:18" x14ac:dyDescent="0.3">
      <c r="B11" s="11"/>
      <c r="C11" s="2">
        <v>6</v>
      </c>
      <c r="D11" s="3">
        <f t="shared" si="1"/>
        <v>31022.0288</v>
      </c>
      <c r="E11" s="3">
        <f t="shared" si="0"/>
        <v>21061.914968490601</v>
      </c>
      <c r="F11" s="3">
        <f t="shared" si="0"/>
        <v>13922.541299023438</v>
      </c>
      <c r="G11" s="3">
        <f t="shared" si="0"/>
        <v>8925.0450021087654</v>
      </c>
      <c r="H11" s="3">
        <f t="shared" si="0"/>
        <v>5521.2546375000002</v>
      </c>
      <c r="I11" s="3">
        <f t="shared" si="0"/>
        <v>3275.7172800872804</v>
      </c>
      <c r="J11" s="3">
        <f t="shared" si="0"/>
        <v>1849.0570068359375</v>
      </c>
      <c r="K11" s="3">
        <f t="shared" si="0"/>
        <v>982.66470476989753</v>
      </c>
      <c r="L11" s="3">
        <f t="shared" si="0"/>
        <v>484.7192</v>
      </c>
      <c r="M11" s="3">
        <f t="shared" si="0"/>
        <v>217.53970779724122</v>
      </c>
      <c r="N11" s="3">
        <f t="shared" si="0"/>
        <v>86.269603710937503</v>
      </c>
      <c r="O11" s="3">
        <f t="shared" si="0"/>
        <v>28.891515731811523</v>
      </c>
      <c r="P11" s="3">
        <f t="shared" si="0"/>
        <v>7.5737375</v>
      </c>
      <c r="Q11" s="3">
        <f t="shared" si="0"/>
        <v>1.3479625579833985</v>
      </c>
      <c r="R11" s="3">
        <f t="shared" si="0"/>
        <v>0.1183396484375</v>
      </c>
    </row>
    <row r="12" spans="2:18" x14ac:dyDescent="0.3">
      <c r="B12" s="11"/>
      <c r="C12" s="2">
        <v>8</v>
      </c>
      <c r="D12" s="3">
        <f t="shared" si="1"/>
        <v>7941639.3728</v>
      </c>
      <c r="E12" s="3">
        <f t="shared" si="0"/>
        <v>4738930.8679103851</v>
      </c>
      <c r="F12" s="3">
        <f t="shared" si="0"/>
        <v>2728818.0946085937</v>
      </c>
      <c r="G12" s="3">
        <f t="shared" si="0"/>
        <v>1508332.6053563813</v>
      </c>
      <c r="H12" s="3">
        <f t="shared" si="0"/>
        <v>795060.66780000005</v>
      </c>
      <c r="I12" s="3">
        <f t="shared" si="0"/>
        <v>396361.79089056095</v>
      </c>
      <c r="J12" s="3">
        <f t="shared" si="0"/>
        <v>184905.70068359375</v>
      </c>
      <c r="K12" s="3">
        <f t="shared" si="0"/>
        <v>79595.841086361688</v>
      </c>
      <c r="L12" s="3">
        <f t="shared" si="0"/>
        <v>31022.0288</v>
      </c>
      <c r="M12" s="3">
        <f t="shared" si="0"/>
        <v>10659.445682064819</v>
      </c>
      <c r="N12" s="3">
        <f t="shared" si="0"/>
        <v>3105.7057335937502</v>
      </c>
      <c r="O12" s="3">
        <f t="shared" si="0"/>
        <v>722.28789329528809</v>
      </c>
      <c r="P12" s="3">
        <f t="shared" si="0"/>
        <v>121.1798</v>
      </c>
      <c r="Q12" s="3">
        <f t="shared" si="0"/>
        <v>12.131663021850587</v>
      </c>
      <c r="R12" s="3">
        <f t="shared" si="0"/>
        <v>0.47335859375</v>
      </c>
    </row>
    <row r="13" spans="2:18" x14ac:dyDescent="0.3">
      <c r="B13" s="11"/>
      <c r="C13" s="2">
        <v>10</v>
      </c>
      <c r="D13" s="3">
        <f t="shared" si="1"/>
        <v>2033059679.4368</v>
      </c>
      <c r="E13" s="3">
        <f t="shared" si="0"/>
        <v>1066259445.2798367</v>
      </c>
      <c r="F13" s="3">
        <f t="shared" si="0"/>
        <v>534848346.54328436</v>
      </c>
      <c r="G13" s="3">
        <f t="shared" si="0"/>
        <v>254908210.30522841</v>
      </c>
      <c r="H13" s="3">
        <f t="shared" si="0"/>
        <v>114488736.16319999</v>
      </c>
      <c r="I13" s="3">
        <f t="shared" si="0"/>
        <v>47959776.69775787</v>
      </c>
      <c r="J13" s="3">
        <f t="shared" si="0"/>
        <v>18490570.068359375</v>
      </c>
      <c r="K13" s="3">
        <f t="shared" si="0"/>
        <v>6447263.1279952973</v>
      </c>
      <c r="L13" s="3">
        <f t="shared" si="0"/>
        <v>1985409.8432</v>
      </c>
      <c r="M13" s="3">
        <f t="shared" si="0"/>
        <v>522312.83842117613</v>
      </c>
      <c r="N13" s="3">
        <f t="shared" si="0"/>
        <v>111805.40640937499</v>
      </c>
      <c r="O13" s="3">
        <f t="shared" si="0"/>
        <v>18057.197332382202</v>
      </c>
      <c r="P13" s="3">
        <f t="shared" si="0"/>
        <v>1938.8768</v>
      </c>
      <c r="Q13" s="3">
        <f t="shared" si="0"/>
        <v>109.18496719665526</v>
      </c>
      <c r="R13" s="3">
        <f t="shared" si="0"/>
        <v>1.893434375</v>
      </c>
    </row>
    <row r="14" spans="2:18" x14ac:dyDescent="0.3">
      <c r="B14" s="11"/>
      <c r="C14" s="2">
        <v>12</v>
      </c>
      <c r="D14" s="3">
        <f t="shared" si="1"/>
        <v>520463277935.8208</v>
      </c>
      <c r="E14" s="3">
        <f t="shared" si="0"/>
        <v>239908375187.96326</v>
      </c>
      <c r="F14" s="3">
        <f t="shared" si="0"/>
        <v>104830275922.48373</v>
      </c>
      <c r="G14" s="3">
        <f t="shared" si="0"/>
        <v>43079487541.583603</v>
      </c>
      <c r="H14" s="3">
        <f t="shared" si="0"/>
        <v>16486378007.500801</v>
      </c>
      <c r="I14" s="3">
        <f t="shared" si="0"/>
        <v>5803132980.4287024</v>
      </c>
      <c r="J14" s="3">
        <f t="shared" si="0"/>
        <v>1849057006.8359375</v>
      </c>
      <c r="K14" s="3">
        <f t="shared" si="0"/>
        <v>522228313.3676191</v>
      </c>
      <c r="L14" s="3">
        <f t="shared" si="0"/>
        <v>127066229.9648</v>
      </c>
      <c r="M14" s="3">
        <f t="shared" si="0"/>
        <v>25593329.08263763</v>
      </c>
      <c r="N14" s="3">
        <f t="shared" si="0"/>
        <v>4024994.6307375003</v>
      </c>
      <c r="O14" s="3">
        <f t="shared" si="0"/>
        <v>451429.93330955505</v>
      </c>
      <c r="P14" s="3">
        <f t="shared" si="0"/>
        <v>31022.0288</v>
      </c>
      <c r="Q14" s="3">
        <f t="shared" si="0"/>
        <v>982.66470476989753</v>
      </c>
      <c r="R14" s="3">
        <f t="shared" si="0"/>
        <v>7.5737375</v>
      </c>
    </row>
    <row r="15" spans="2:18" x14ac:dyDescent="0.3">
      <c r="B15" s="11"/>
      <c r="C15" s="2">
        <v>15</v>
      </c>
      <c r="D15" s="3">
        <f t="shared" si="1"/>
        <v>2131817586425122</v>
      </c>
      <c r="E15" s="3">
        <f t="shared" si="0"/>
        <v>809690766259376</v>
      </c>
      <c r="F15" s="3">
        <f t="shared" si="0"/>
        <v>287654277131295.38</v>
      </c>
      <c r="G15" s="3">
        <f t="shared" si="0"/>
        <v>94645634128859.188</v>
      </c>
      <c r="H15" s="3">
        <f t="shared" si="0"/>
        <v>28488461196961.383</v>
      </c>
      <c r="I15" s="3">
        <f t="shared" si="0"/>
        <v>7723969996950.6025</v>
      </c>
      <c r="J15" s="3">
        <f t="shared" si="0"/>
        <v>1849057006835.9375</v>
      </c>
      <c r="K15" s="3">
        <f t="shared" si="0"/>
        <v>380704440444.99432</v>
      </c>
      <c r="L15" s="3">
        <f t="shared" si="0"/>
        <v>65057909741.9776</v>
      </c>
      <c r="M15" s="3">
        <f t="shared" si="0"/>
        <v>8778511875.3447075</v>
      </c>
      <c r="N15" s="3">
        <f t="shared" si="0"/>
        <v>869398840.23930001</v>
      </c>
      <c r="O15" s="3">
        <f t="shared" si="0"/>
        <v>56428741.663694382</v>
      </c>
      <c r="P15" s="3">
        <f t="shared" si="0"/>
        <v>1985409.8432</v>
      </c>
      <c r="Q15" s="3">
        <f t="shared" si="0"/>
        <v>26531.947028787232</v>
      </c>
      <c r="R15" s="3">
        <f t="shared" si="0"/>
        <v>60.5899</v>
      </c>
    </row>
    <row r="16" spans="2:18" x14ac:dyDescent="0.3">
      <c r="B16" s="11"/>
      <c r="C16" s="2">
        <v>18</v>
      </c>
      <c r="D16" s="3">
        <f t="shared" si="1"/>
        <v>8.7319248339972997E+18</v>
      </c>
      <c r="E16" s="3">
        <f t="shared" si="0"/>
        <v>2.7327063361253944E+18</v>
      </c>
      <c r="F16" s="3">
        <f t="shared" si="0"/>
        <v>7.8932333644827443E+17</v>
      </c>
      <c r="G16" s="3">
        <f t="shared" si="0"/>
        <v>2.0793645818110362E+17</v>
      </c>
      <c r="H16" s="3">
        <f t="shared" si="0"/>
        <v>4.9228060948349272E+16</v>
      </c>
      <c r="I16" s="3">
        <f t="shared" si="0"/>
        <v>1.0280604065941252E+16</v>
      </c>
      <c r="J16" s="3">
        <f t="shared" si="0"/>
        <v>1849057006835937.5</v>
      </c>
      <c r="K16" s="3">
        <f t="shared" si="0"/>
        <v>277533537084400.91</v>
      </c>
      <c r="L16" s="3">
        <f t="shared" si="0"/>
        <v>33309649787892.531</v>
      </c>
      <c r="M16" s="3">
        <f t="shared" si="0"/>
        <v>3011029573243.2344</v>
      </c>
      <c r="N16" s="3">
        <f t="shared" si="0"/>
        <v>187790149491.68881</v>
      </c>
      <c r="O16" s="3">
        <f t="shared" si="0"/>
        <v>7053592707.9617977</v>
      </c>
      <c r="P16" s="3">
        <f t="shared" si="0"/>
        <v>127066229.9648</v>
      </c>
      <c r="Q16" s="3">
        <f t="shared" si="0"/>
        <v>716362.5697772553</v>
      </c>
      <c r="R16" s="3">
        <f t="shared" si="0"/>
        <v>484.7192</v>
      </c>
    </row>
    <row r="17" spans="2:18" x14ac:dyDescent="0.3">
      <c r="B17" s="11"/>
      <c r="C17" s="2">
        <v>21</v>
      </c>
      <c r="D17" s="3">
        <f t="shared" si="1"/>
        <v>3.576596412005294E+22</v>
      </c>
      <c r="E17" s="3">
        <f t="shared" si="0"/>
        <v>9.2228838844232054E+21</v>
      </c>
      <c r="F17" s="3">
        <f t="shared" si="0"/>
        <v>2.1659032352140655E+21</v>
      </c>
      <c r="G17" s="3">
        <f t="shared" si="0"/>
        <v>4.5683639862388471E+20</v>
      </c>
      <c r="H17" s="3">
        <f t="shared" si="0"/>
        <v>8.5066089318747537E+19</v>
      </c>
      <c r="I17" s="3">
        <f t="shared" si="0"/>
        <v>1.3683484011767806E+19</v>
      </c>
      <c r="J17" s="3">
        <f t="shared" si="0"/>
        <v>1.8490570068359375E+18</v>
      </c>
      <c r="K17" s="3">
        <f t="shared" si="0"/>
        <v>2.0232194853452826E+17</v>
      </c>
      <c r="L17" s="3">
        <f t="shared" si="0"/>
        <v>1.7054540691400976E+16</v>
      </c>
      <c r="M17" s="3">
        <f t="shared" si="0"/>
        <v>1032783143622429.6</v>
      </c>
      <c r="N17" s="3">
        <f t="shared" si="0"/>
        <v>40562672290204.781</v>
      </c>
      <c r="O17" s="3">
        <f t="shared" si="0"/>
        <v>881699088495.22473</v>
      </c>
      <c r="P17" s="3">
        <f t="shared" si="0"/>
        <v>8132238717.7472</v>
      </c>
      <c r="Q17" s="3">
        <f t="shared" si="0"/>
        <v>19341789.383985892</v>
      </c>
      <c r="R17" s="3">
        <f t="shared" si="0"/>
        <v>3877.7536</v>
      </c>
    </row>
    <row r="18" spans="2:18" x14ac:dyDescent="0.3">
      <c r="B18" s="11"/>
      <c r="C18" s="2">
        <v>24</v>
      </c>
      <c r="D18" s="3">
        <f t="shared" si="1"/>
        <v>1.4649738903573684E+26</v>
      </c>
      <c r="E18" s="3">
        <f t="shared" si="0"/>
        <v>3.1127233109928317E+25</v>
      </c>
      <c r="F18" s="3">
        <f t="shared" si="0"/>
        <v>5.943238477427395E+24</v>
      </c>
      <c r="G18" s="3">
        <f t="shared" si="0"/>
        <v>1.0036695677766746E+24</v>
      </c>
      <c r="H18" s="3">
        <f t="shared" si="0"/>
        <v>1.4699420234279575E+23</v>
      </c>
      <c r="I18" s="3">
        <f t="shared" si="0"/>
        <v>1.821271721966295E+22</v>
      </c>
      <c r="J18" s="3">
        <f t="shared" si="0"/>
        <v>1.8490570068359376E+21</v>
      </c>
      <c r="K18" s="3">
        <f t="shared" si="0"/>
        <v>1.4749270048167109E+20</v>
      </c>
      <c r="L18" s="3">
        <f t="shared" si="0"/>
        <v>8.7319248339972997E+18</v>
      </c>
      <c r="M18" s="3">
        <f t="shared" si="0"/>
        <v>3.5424461826249331E+17</v>
      </c>
      <c r="N18" s="3">
        <f t="shared" si="0"/>
        <v>8761537214684233</v>
      </c>
      <c r="O18" s="3">
        <f t="shared" si="0"/>
        <v>110212386061903.09</v>
      </c>
      <c r="P18" s="3">
        <f t="shared" si="0"/>
        <v>520463277935.8208</v>
      </c>
      <c r="Q18" s="3">
        <f t="shared" si="0"/>
        <v>522228313.3676191</v>
      </c>
      <c r="R18" s="3">
        <f t="shared" si="0"/>
        <v>31022.0288</v>
      </c>
    </row>
    <row r="19" spans="2:18" x14ac:dyDescent="0.3">
      <c r="B19" s="11"/>
      <c r="C19" s="2">
        <v>30</v>
      </c>
      <c r="D19" s="3">
        <f t="shared" si="1"/>
        <v>2.4578183392885887E+33</v>
      </c>
      <c r="E19" s="3">
        <f t="shared" si="0"/>
        <v>3.545586396427772E+32</v>
      </c>
      <c r="F19" s="3">
        <f t="shared" si="0"/>
        <v>4.4749828072374756E+31</v>
      </c>
      <c r="G19" s="3">
        <f t="shared" si="0"/>
        <v>4.8445213027705635E+30</v>
      </c>
      <c r="H19" s="3">
        <f t="shared" si="0"/>
        <v>4.3892233628835062E+29</v>
      </c>
      <c r="I19" s="3">
        <f t="shared" si="0"/>
        <v>3.2264939530383319E+28</v>
      </c>
      <c r="J19" s="3">
        <f t="shared" si="0"/>
        <v>1.8490570068359377E+27</v>
      </c>
      <c r="K19" s="3">
        <f t="shared" si="0"/>
        <v>7.8383668236679757E+25</v>
      </c>
      <c r="L19" s="3">
        <f t="shared" si="0"/>
        <v>2.2890217036833881E+24</v>
      </c>
      <c r="M19" s="3">
        <f t="shared" si="0"/>
        <v>4.1676525093964074E+22</v>
      </c>
      <c r="N19" s="3">
        <f t="shared" si="0"/>
        <v>4.0877828028830758E+20</v>
      </c>
      <c r="O19" s="3">
        <f t="shared" si="0"/>
        <v>1.722068532217236E+18</v>
      </c>
      <c r="P19" s="3">
        <f t="shared" si="0"/>
        <v>2131817586425122</v>
      </c>
      <c r="Q19" s="3">
        <f t="shared" si="0"/>
        <v>380704440444.99432</v>
      </c>
      <c r="R19" s="3">
        <f t="shared" si="0"/>
        <v>1985409.8432</v>
      </c>
    </row>
  </sheetData>
  <mergeCells count="3">
    <mergeCell ref="D5:R5"/>
    <mergeCell ref="B6:B19"/>
    <mergeCell ref="C2:J2"/>
  </mergeCells>
  <conditionalFormatting sqref="D7:R19">
    <cfRule type="cellIs" dxfId="1" priority="1" operator="lessThan">
      <formula>1000</formula>
    </cfRule>
    <cfRule type="cellIs" dxfId="0" priority="2" operator="greaterThan">
      <formula>1000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B251-BE24-4DA0-B819-4734EE8192AC}">
  <dimension ref="C1:L40"/>
  <sheetViews>
    <sheetView tabSelected="1" topLeftCell="A10" zoomScale="115" zoomScaleNormal="115" workbookViewId="0">
      <selection activeCell="J26" sqref="J26"/>
    </sheetView>
  </sheetViews>
  <sheetFormatPr defaultRowHeight="14.4" x14ac:dyDescent="0.3"/>
  <cols>
    <col min="4" max="12" width="13.109375" customWidth="1"/>
  </cols>
  <sheetData>
    <row r="1" spans="3:12" x14ac:dyDescent="0.3">
      <c r="C1" t="s">
        <v>18</v>
      </c>
      <c r="D1" s="12" t="s">
        <v>25</v>
      </c>
      <c r="E1" s="12"/>
      <c r="F1" s="4"/>
      <c r="G1" s="4"/>
      <c r="H1" s="4"/>
      <c r="I1" s="4"/>
      <c r="J1" s="4"/>
      <c r="K1" s="12" t="s">
        <v>26</v>
      </c>
      <c r="L1" s="12"/>
    </row>
    <row r="2" spans="3:12" x14ac:dyDescent="0.3">
      <c r="D2" t="s">
        <v>9</v>
      </c>
      <c r="E2" t="s">
        <v>10</v>
      </c>
      <c r="F2" t="s">
        <v>28</v>
      </c>
      <c r="G2" t="s">
        <v>28</v>
      </c>
      <c r="H2" t="s">
        <v>28</v>
      </c>
      <c r="I2" t="s">
        <v>28</v>
      </c>
      <c r="K2" t="s">
        <v>24</v>
      </c>
      <c r="L2" t="s">
        <v>27</v>
      </c>
    </row>
    <row r="3" spans="3:12" x14ac:dyDescent="0.3">
      <c r="C3" t="s">
        <v>8</v>
      </c>
      <c r="D3">
        <v>4</v>
      </c>
      <c r="E3">
        <v>20</v>
      </c>
      <c r="F3">
        <v>8</v>
      </c>
      <c r="G3">
        <v>20</v>
      </c>
      <c r="H3">
        <v>32</v>
      </c>
      <c r="I3">
        <v>40</v>
      </c>
    </row>
    <row r="4" spans="3:12" x14ac:dyDescent="0.3">
      <c r="C4" t="s">
        <v>20</v>
      </c>
      <c r="D4">
        <f t="shared" ref="D4:I4" si="0">3*16*400</f>
        <v>19200</v>
      </c>
      <c r="E4">
        <f t="shared" si="0"/>
        <v>19200</v>
      </c>
      <c r="F4">
        <f t="shared" si="0"/>
        <v>19200</v>
      </c>
      <c r="G4">
        <f t="shared" si="0"/>
        <v>19200</v>
      </c>
      <c r="H4">
        <f t="shared" si="0"/>
        <v>19200</v>
      </c>
      <c r="I4">
        <f t="shared" si="0"/>
        <v>19200</v>
      </c>
      <c r="K4">
        <f>3*16*400</f>
        <v>19200</v>
      </c>
      <c r="L4">
        <f>3*16*400</f>
        <v>19200</v>
      </c>
    </row>
    <row r="5" spans="3:12" x14ac:dyDescent="0.3">
      <c r="C5" t="s">
        <v>23</v>
      </c>
      <c r="D5" s="1">
        <v>240.59450000000001</v>
      </c>
      <c r="E5">
        <v>135.15819999999999</v>
      </c>
      <c r="F5">
        <v>134.52879999999999</v>
      </c>
      <c r="G5">
        <v>70.415599999999998</v>
      </c>
      <c r="H5">
        <v>49.017499999999998</v>
      </c>
      <c r="I5">
        <v>44.408700000000003</v>
      </c>
      <c r="K5">
        <v>1486</v>
      </c>
      <c r="L5" s="6">
        <v>2850.68096876144</v>
      </c>
    </row>
    <row r="6" spans="3:12" x14ac:dyDescent="0.3">
      <c r="C6" t="s">
        <v>19</v>
      </c>
      <c r="D6" s="5">
        <f>3*16^5*400</f>
        <v>1258291200</v>
      </c>
      <c r="E6" s="5">
        <f>3*12^5*400</f>
        <v>298598400</v>
      </c>
      <c r="F6" s="5">
        <f>3*12^5*400</f>
        <v>298598400</v>
      </c>
      <c r="G6" s="5">
        <f>3*12^5*400</f>
        <v>298598400</v>
      </c>
      <c r="H6" s="5">
        <f>3*12^5*400</f>
        <v>298598400</v>
      </c>
      <c r="I6" s="5">
        <f>3*16^5*400</f>
        <v>1258291200</v>
      </c>
      <c r="J6" s="5"/>
      <c r="K6" s="5">
        <f>3*16^5*400</f>
        <v>1258291200</v>
      </c>
      <c r="L6" s="5">
        <f>3*16^5*400</f>
        <v>1258291200</v>
      </c>
    </row>
    <row r="7" spans="3:12" x14ac:dyDescent="0.3">
      <c r="C7" t="s">
        <v>22</v>
      </c>
      <c r="D7" s="6">
        <f t="shared" ref="D7:I7" si="1">D6/D4*D5/3600</f>
        <v>4379.8892088888888</v>
      </c>
      <c r="E7" s="6">
        <f t="shared" si="1"/>
        <v>583.88342399999988</v>
      </c>
      <c r="F7" s="6">
        <f t="shared" si="1"/>
        <v>581.16441599999996</v>
      </c>
      <c r="G7" s="6">
        <f t="shared" si="1"/>
        <v>304.19539199999997</v>
      </c>
      <c r="H7" s="6">
        <f t="shared" si="1"/>
        <v>211.75559999999999</v>
      </c>
      <c r="I7" s="6">
        <f t="shared" si="1"/>
        <v>808.43571200000008</v>
      </c>
      <c r="J7" s="6"/>
      <c r="K7" s="6">
        <f>K6/K4*K5/3600</f>
        <v>27051.804444444446</v>
      </c>
      <c r="L7" s="6">
        <f>L6/L4*L5/3600</f>
        <v>51895.063324652707</v>
      </c>
    </row>
    <row r="8" spans="3:12" x14ac:dyDescent="0.3">
      <c r="C8" t="s">
        <v>21</v>
      </c>
      <c r="D8" s="7">
        <f t="shared" ref="D8:I8" si="2">D7/24</f>
        <v>182.49538370370371</v>
      </c>
      <c r="E8" s="7">
        <f t="shared" si="2"/>
        <v>24.328475999999995</v>
      </c>
      <c r="F8" s="7">
        <f t="shared" si="2"/>
        <v>24.215183999999997</v>
      </c>
      <c r="G8" s="7">
        <f t="shared" si="2"/>
        <v>12.674807999999999</v>
      </c>
      <c r="H8" s="7">
        <f t="shared" si="2"/>
        <v>8.82315</v>
      </c>
      <c r="I8" s="7">
        <f t="shared" si="2"/>
        <v>33.684821333333339</v>
      </c>
      <c r="J8" s="6"/>
      <c r="K8" s="6">
        <f>K7/24</f>
        <v>1127.1585185185186</v>
      </c>
      <c r="L8" s="6">
        <f>L7/24</f>
        <v>2162.2943051938628</v>
      </c>
    </row>
    <row r="11" spans="3:12" x14ac:dyDescent="0.3">
      <c r="D11" t="s">
        <v>9</v>
      </c>
      <c r="E11" t="s">
        <v>10</v>
      </c>
      <c r="F11" t="s">
        <v>28</v>
      </c>
    </row>
    <row r="12" spans="3:12" x14ac:dyDescent="0.3">
      <c r="C12">
        <v>1</v>
      </c>
      <c r="D12" s="7">
        <f>D15/Sheet2!E2*Sheet2!B2</f>
        <v>748.19021341463406</v>
      </c>
      <c r="E12" s="7">
        <f>E18/Sheet2!G3*Sheet2!B3</f>
        <v>1610.395574468085</v>
      </c>
      <c r="F12" s="7"/>
    </row>
    <row r="13" spans="3:12" x14ac:dyDescent="0.3">
      <c r="C13">
        <v>2</v>
      </c>
      <c r="D13" s="7">
        <f>D15/Sheet2!E2*Sheet2!C2</f>
        <v>435.22175813008124</v>
      </c>
      <c r="E13" s="7">
        <f>E18/Sheet2!G3*Sheet2!C3</f>
        <v>799.44637446808497</v>
      </c>
      <c r="F13" s="7"/>
    </row>
    <row r="14" spans="3:12" x14ac:dyDescent="0.3">
      <c r="C14">
        <v>3</v>
      </c>
      <c r="D14" s="7">
        <f>D15/Sheet2!E2*Sheet2!D2</f>
        <v>296.34200609756095</v>
      </c>
      <c r="E14" s="7">
        <f>E18/Sheet2!G3*Sheet2!D3</f>
        <v>592.39551489361691</v>
      </c>
      <c r="F14" s="7"/>
    </row>
    <row r="15" spans="3:12" x14ac:dyDescent="0.3">
      <c r="C15">
        <v>4</v>
      </c>
      <c r="D15" s="7">
        <f>D5</f>
        <v>240.59450000000001</v>
      </c>
      <c r="E15" s="7">
        <f>E18/Sheet2!G3*Sheet2!E3</f>
        <v>448.03505446808509</v>
      </c>
      <c r="F15" s="7">
        <v>247.6797</v>
      </c>
    </row>
    <row r="16" spans="3:12" x14ac:dyDescent="0.3">
      <c r="C16">
        <v>8</v>
      </c>
      <c r="D16" s="7"/>
      <c r="E16" s="7">
        <v>265.01729999999998</v>
      </c>
      <c r="F16" s="7">
        <f>F5</f>
        <v>134.52879999999999</v>
      </c>
    </row>
    <row r="17" spans="3:10" x14ac:dyDescent="0.3">
      <c r="C17">
        <v>10</v>
      </c>
      <c r="D17" s="7"/>
      <c r="E17" s="7">
        <f>E18/Sheet2!G3*Sheet2!F3</f>
        <v>208.77628340425528</v>
      </c>
      <c r="F17" s="7">
        <v>112.3883</v>
      </c>
    </row>
    <row r="18" spans="3:10" x14ac:dyDescent="0.3">
      <c r="C18">
        <v>20</v>
      </c>
      <c r="D18" s="7"/>
      <c r="E18" s="7">
        <f>E5</f>
        <v>135.15819999999999</v>
      </c>
      <c r="F18" s="7">
        <f>G5</f>
        <v>70.415599999999998</v>
      </c>
    </row>
    <row r="19" spans="3:10" x14ac:dyDescent="0.3">
      <c r="C19">
        <v>32</v>
      </c>
      <c r="D19" s="7"/>
      <c r="E19" s="7"/>
      <c r="F19" s="7">
        <f>H5</f>
        <v>49.017499999999998</v>
      </c>
    </row>
    <row r="20" spans="3:10" x14ac:dyDescent="0.3">
      <c r="C20">
        <v>40</v>
      </c>
      <c r="D20" s="7"/>
      <c r="E20" s="7"/>
      <c r="F20" s="7">
        <f>I5</f>
        <v>44.408700000000003</v>
      </c>
    </row>
    <row r="22" spans="3:10" x14ac:dyDescent="0.3">
      <c r="C22">
        <v>1</v>
      </c>
      <c r="D22" s="7">
        <f>D12/$D$4*10000</f>
        <v>389.68240282012192</v>
      </c>
    </row>
    <row r="23" spans="3:10" x14ac:dyDescent="0.3">
      <c r="C23">
        <v>2</v>
      </c>
      <c r="D23" s="7">
        <f t="shared" ref="D23:D25" si="3">D13/$D$4*10000</f>
        <v>226.67799902608397</v>
      </c>
    </row>
    <row r="24" spans="3:10" x14ac:dyDescent="0.3">
      <c r="C24">
        <v>3</v>
      </c>
      <c r="D24" s="7">
        <f t="shared" si="3"/>
        <v>154.34479484247964</v>
      </c>
      <c r="G24" s="8"/>
    </row>
    <row r="25" spans="3:10" x14ac:dyDescent="0.3">
      <c r="C25">
        <v>4</v>
      </c>
      <c r="D25" s="7">
        <f t="shared" si="3"/>
        <v>125.30963541666667</v>
      </c>
    </row>
    <row r="26" spans="3:10" x14ac:dyDescent="0.3">
      <c r="J26" s="13">
        <f>F19/E18</f>
        <v>0.36266759989405006</v>
      </c>
    </row>
    <row r="27" spans="3:10" x14ac:dyDescent="0.3">
      <c r="C27">
        <v>1</v>
      </c>
      <c r="D27" s="7">
        <f>E12/$D$4*10000</f>
        <v>838.74769503546099</v>
      </c>
    </row>
    <row r="28" spans="3:10" x14ac:dyDescent="0.3">
      <c r="C28">
        <v>2</v>
      </c>
      <c r="D28" s="7">
        <f t="shared" ref="D28:D33" si="4">E13/$D$4*10000</f>
        <v>416.37832003546094</v>
      </c>
    </row>
    <row r="29" spans="3:10" x14ac:dyDescent="0.3">
      <c r="C29">
        <v>3</v>
      </c>
      <c r="D29" s="7">
        <f t="shared" si="4"/>
        <v>308.5393306737588</v>
      </c>
    </row>
    <row r="30" spans="3:10" x14ac:dyDescent="0.3">
      <c r="C30">
        <v>4</v>
      </c>
      <c r="D30" s="7">
        <f t="shared" si="4"/>
        <v>233.35159086879432</v>
      </c>
    </row>
    <row r="31" spans="3:10" x14ac:dyDescent="0.3">
      <c r="C31">
        <v>8</v>
      </c>
      <c r="D31" s="7">
        <f t="shared" si="4"/>
        <v>138.02984375</v>
      </c>
    </row>
    <row r="32" spans="3:10" x14ac:dyDescent="0.3">
      <c r="C32">
        <v>10</v>
      </c>
      <c r="D32" s="7">
        <f t="shared" si="4"/>
        <v>108.73764760638296</v>
      </c>
    </row>
    <row r="33" spans="3:4" x14ac:dyDescent="0.3">
      <c r="C33">
        <v>20</v>
      </c>
      <c r="D33" s="7">
        <f t="shared" si="4"/>
        <v>70.394895833333337</v>
      </c>
    </row>
    <row r="35" spans="3:4" x14ac:dyDescent="0.3">
      <c r="C35">
        <v>4</v>
      </c>
      <c r="D35" s="7">
        <f>F15/$D$4*10000</f>
        <v>128.99984375</v>
      </c>
    </row>
    <row r="36" spans="3:4" x14ac:dyDescent="0.3">
      <c r="C36">
        <v>8</v>
      </c>
      <c r="D36" s="7">
        <f t="shared" ref="D36:D40" si="5">F16/$D$4*10000</f>
        <v>70.067083333333329</v>
      </c>
    </row>
    <row r="37" spans="3:4" x14ac:dyDescent="0.3">
      <c r="C37">
        <v>10</v>
      </c>
      <c r="D37" s="7">
        <f t="shared" si="5"/>
        <v>58.535572916666673</v>
      </c>
    </row>
    <row r="38" spans="3:4" x14ac:dyDescent="0.3">
      <c r="C38">
        <v>20</v>
      </c>
      <c r="D38" s="7">
        <f t="shared" si="5"/>
        <v>36.674791666666664</v>
      </c>
    </row>
    <row r="39" spans="3:4" x14ac:dyDescent="0.3">
      <c r="C39">
        <v>32</v>
      </c>
      <c r="D39" s="7">
        <f t="shared" si="5"/>
        <v>25.529947916666664</v>
      </c>
    </row>
    <row r="40" spans="3:4" x14ac:dyDescent="0.3">
      <c r="C40">
        <v>40</v>
      </c>
      <c r="D40" s="7">
        <f t="shared" si="5"/>
        <v>23.129531250000003</v>
      </c>
    </row>
  </sheetData>
  <mergeCells count="2">
    <mergeCell ref="D1:E1"/>
    <mergeCell ref="K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Ortega</dc:creator>
  <cp:lastModifiedBy>Mario Andres Ortega</cp:lastModifiedBy>
  <dcterms:created xsi:type="dcterms:W3CDTF">2020-11-28T03:18:49Z</dcterms:created>
  <dcterms:modified xsi:type="dcterms:W3CDTF">2021-09-11T12:33:58Z</dcterms:modified>
</cp:coreProperties>
</file>