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nnected Stocks\Final Report\"/>
    </mc:Choice>
  </mc:AlternateContent>
  <xr:revisionPtr revIDLastSave="0" documentId="13_ncr:1_{CA4A5CF0-50FF-4BBA-8A6F-F9E1789FBC39}" xr6:coauthVersionLast="47" xr6:coauthVersionMax="47" xr10:uidLastSave="{00000000-0000-0000-0000-000000000000}"/>
  <bookViews>
    <workbookView xWindow="-108" yWindow="-108" windowWidth="23256" windowHeight="12720" xr2:uid="{EDFCDA50-5177-45C1-8A41-BCD35A7BD96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I69" i="1" s="1"/>
  <c r="H69" i="1"/>
  <c r="H67" i="1"/>
  <c r="H66" i="1"/>
  <c r="I66" i="1" s="1"/>
  <c r="H65" i="1"/>
  <c r="H64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27" i="1"/>
  <c r="O110" i="1"/>
  <c r="O111" i="1"/>
  <c r="O112" i="1"/>
  <c r="O113" i="1"/>
  <c r="O114" i="1"/>
  <c r="O115" i="1"/>
  <c r="O102" i="1"/>
  <c r="O101" i="1"/>
  <c r="O106" i="1"/>
  <c r="O107" i="1"/>
  <c r="O108" i="1"/>
  <c r="O98" i="1"/>
  <c r="O99" i="1"/>
  <c r="O100" i="1"/>
  <c r="O103" i="1"/>
  <c r="O104" i="1"/>
  <c r="O105" i="1"/>
  <c r="O109" i="1"/>
  <c r="U70" i="1"/>
  <c r="V69" i="1" s="1"/>
  <c r="K64" i="1"/>
  <c r="K69" i="1"/>
  <c r="K65" i="1"/>
  <c r="K67" i="1"/>
  <c r="I64" i="1"/>
  <c r="H8" i="1"/>
  <c r="K8" i="1" s="1"/>
  <c r="H9" i="1"/>
  <c r="K9" i="1" s="1"/>
  <c r="H10" i="1"/>
  <c r="K10" i="1" s="1"/>
  <c r="H11" i="1"/>
  <c r="J11" i="1" s="1"/>
  <c r="H12" i="1"/>
  <c r="K12" i="1" s="1"/>
  <c r="H13" i="1"/>
  <c r="K13" i="1" s="1"/>
  <c r="H14" i="1"/>
  <c r="K14" i="1" s="1"/>
  <c r="H15" i="1"/>
  <c r="J15" i="1" s="1"/>
  <c r="H7" i="1"/>
  <c r="K7" i="1" s="1"/>
  <c r="V68" i="1" l="1"/>
  <c r="J65" i="1"/>
  <c r="K66" i="1" s="1"/>
  <c r="L66" i="1" s="1"/>
  <c r="L65" i="1"/>
  <c r="L64" i="1"/>
  <c r="L67" i="1"/>
  <c r="J14" i="1"/>
  <c r="J10" i="1"/>
  <c r="K15" i="1"/>
  <c r="K11" i="1"/>
  <c r="J13" i="1"/>
  <c r="J9" i="1"/>
  <c r="J7" i="1"/>
  <c r="J12" i="1"/>
  <c r="J8" i="1"/>
  <c r="K68" i="1" l="1"/>
  <c r="I70" i="1" s="1"/>
  <c r="L69" i="1" s="1"/>
  <c r="L68" i="1" l="1"/>
  <c r="O78" i="1"/>
  <c r="R75" i="1"/>
  <c r="R76" i="1"/>
  <c r="O79" i="1"/>
</calcChain>
</file>

<file path=xl/sharedStrings.xml><?xml version="1.0" encoding="utf-8"?>
<sst xmlns="http://schemas.openxmlformats.org/spreadsheetml/2006/main" count="172" uniqueCount="114">
  <si>
    <t>SQRT</t>
  </si>
  <si>
    <t>Quadratic</t>
  </si>
  <si>
    <t>count</t>
  </si>
  <si>
    <t>mean</t>
  </si>
  <si>
    <t>std</t>
  </si>
  <si>
    <t>min</t>
  </si>
  <si>
    <t>max</t>
  </si>
  <si>
    <t>Daily</t>
  </si>
  <si>
    <t>Fortnightly</t>
  </si>
  <si>
    <t>Monthly</t>
  </si>
  <si>
    <t>SMB</t>
  </si>
  <si>
    <t>HML</t>
  </si>
  <si>
    <t>Winner_Loser</t>
  </si>
  <si>
    <t>Market_return</t>
  </si>
  <si>
    <t>SameBookToMarket</t>
  </si>
  <si>
    <t>Size1</t>
  </si>
  <si>
    <t>Size2</t>
  </si>
  <si>
    <t>SameSize</t>
  </si>
  <si>
    <t>BookToMarket1</t>
  </si>
  <si>
    <t>BookToMarket2</t>
  </si>
  <si>
    <t>Pairs</t>
  </si>
  <si>
    <t>Year</t>
  </si>
  <si>
    <t>FCA</t>
  </si>
  <si>
    <t>FCAP</t>
  </si>
  <si>
    <t>variable</t>
  </si>
  <si>
    <t>SameGroup</t>
  </si>
  <si>
    <t>Stocks</t>
  </si>
  <si>
    <t>Mean</t>
  </si>
  <si>
    <t>SameIndustry</t>
  </si>
  <si>
    <t>median</t>
  </si>
  <si>
    <t>year</t>
  </si>
  <si>
    <t>No. of Groups</t>
  </si>
  <si>
    <t>No. of Firms</t>
  </si>
  <si>
    <t>No. of Firms not in Groups</t>
  </si>
  <si>
    <t>No. of Firms in Groups</t>
  </si>
  <si>
    <t>Max. Number of Members</t>
  </si>
  <si>
    <t>Same Group</t>
  </si>
  <si>
    <t>Not Same Group</t>
  </si>
  <si>
    <t>Same Industry</t>
  </si>
  <si>
    <t>Not Same Industry</t>
  </si>
  <si>
    <t>Av. Number of Owners</t>
  </si>
  <si>
    <t>Max. Number of Owners</t>
  </si>
  <si>
    <t>Avg. Number of Pairs in one Group</t>
  </si>
  <si>
    <t>Max. Number of Pairs in one Group</t>
  </si>
  <si>
    <t>No. of Pairs not in Groups</t>
  </si>
  <si>
    <t>No. of Pairs</t>
  </si>
  <si>
    <t>Med. Number of Pairs in one Group</t>
  </si>
  <si>
    <t>Med. of Number of Members</t>
  </si>
  <si>
    <t>Med. of Owners' Percent</t>
  </si>
  <si>
    <t>Med. Number of Owners</t>
  </si>
  <si>
    <t>Av. Block. Ownership</t>
  </si>
  <si>
    <t>Med. Block. Ownership</t>
  </si>
  <si>
    <t>Max. Block. Ownership</t>
  </si>
  <si>
    <t>4 Factor</t>
  </si>
  <si>
    <t>4 Factor + Industry</t>
  </si>
  <si>
    <t>Total</t>
  </si>
  <si>
    <t>Avg. Number of Common owner</t>
  </si>
  <si>
    <t>Med. Number of Common owner</t>
  </si>
  <si>
    <t>Max. Number of Common owner</t>
  </si>
  <si>
    <t>No. of Pairs in the same Group</t>
  </si>
  <si>
    <t>No. of Pairs not in the same Group</t>
  </si>
  <si>
    <t>Av.  Percent of each Blockholder</t>
  </si>
  <si>
    <t>Medi. Percent of each Blockholder</t>
  </si>
  <si>
    <t>No. of Blockholders</t>
  </si>
  <si>
    <t>(1)$\rho_f$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</si>
  <si>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</si>
  <si>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</si>
  <si>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</si>
  <si>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</si>
  <si>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</si>
  <si>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</si>
  <si>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</si>
  <si>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</si>
  <si>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</si>
  <si>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</si>
  <si>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</si>
  <si>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Industry</t>
  </si>
  <si>
    <t>Group</t>
  </si>
  <si>
    <t>CAPM + Industry</t>
  </si>
  <si>
    <t>4 Factor + Industry (With Lag)</t>
  </si>
  <si>
    <t>PairType</t>
  </si>
  <si>
    <t>Hybrid</t>
  </si>
  <si>
    <t>Small</t>
  </si>
  <si>
    <t>Large</t>
  </si>
  <si>
    <t>(2)$\rho$</t>
  </si>
  <si>
    <t>(3)$ \text{FCA*} $</t>
  </si>
  <si>
    <t>(4)$ (\text{FCA}^* &gt; Q3[\text{FCA}^*])$</t>
  </si>
  <si>
    <t xml:space="preserve">(5)$ (\text{FCA}^* &gt; Q3[\text{FCA}^*]) \times {\text{FCA} ^*}  $ </t>
  </si>
  <si>
    <t xml:space="preserve"> (6)$ (\text{FCA}^*) \times {\text{SameGroup} }  $</t>
  </si>
  <si>
    <t>(7)$ (\text{FCA}^* &gt; Q3[\text{FCA}^*]) \times  (\text{FCA}^*) \times {\text{SameGroup}} $</t>
  </si>
  <si>
    <t>(8)SameGroup</t>
  </si>
  <si>
    <t>(9)SameIndustry</t>
  </si>
  <si>
    <t>(10)SameSize</t>
  </si>
  <si>
    <t>(11)SameBookToMarket</t>
  </si>
  <si>
    <t xml:space="preserve">    Variable |        Obs        Mean    Std. Dev.       Min        Max</t>
  </si>
  <si>
    <t>-------------+---------------------------------------------------------</t>
  </si>
  <si>
    <t xml:space="preserve">    negative |    263,852     .367528    .4821328          0          1</t>
  </si>
  <si>
    <t xml:space="preserve">    positive |    263,852     .632472    .4821328          0          1</t>
  </si>
  <si>
    <t>Mea Number of Members</t>
  </si>
  <si>
    <t>Mea Of each Blockholder's ownership</t>
  </si>
  <si>
    <t>Mea Number of Blockholders</t>
  </si>
  <si>
    <t>Mea Block. Ownership</t>
  </si>
  <si>
    <t>MonthlyCrossOwnership</t>
  </si>
  <si>
    <t>4 Factor + Industry + Business group</t>
  </si>
  <si>
    <t>MonthlyFCAP</t>
  </si>
  <si>
    <t>MonthlyFCAP-Same</t>
  </si>
  <si>
    <t>MonthlyFCAP-NSame</t>
  </si>
  <si>
    <t>MonthlyFCAP-SameI</t>
  </si>
  <si>
    <t>MonthlyFCAP-NSameI</t>
  </si>
  <si>
    <t>MonthlyFCA</t>
  </si>
  <si>
    <t>MonthlyFCA-Same</t>
  </si>
  <si>
    <t>MonthlyFCA-NSame</t>
  </si>
  <si>
    <t>MonthlyFCA-SameI</t>
  </si>
  <si>
    <t>MonthlyFCA-NSameI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</si>
</sst>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Var(--vscode-editor-font-famil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vertical="center"/>
    </xf>
    <xf numFmtId="9" fontId="0" fillId="0" borderId="0" xfId="1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Sheet1!$K$6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Sheet1!$G$7:$G$15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Sheet1!$K$7:$K$15</c:f>
              <c:numCache>
                <c:formatCode>General</c:formatCode>
                <c:ptCount val="9"/>
                <c:pt idx="0">
                  <c:v>8200</c:v>
                </c:pt>
                <c:pt idx="1">
                  <c:v>6800</c:v>
                </c:pt>
                <c:pt idx="2">
                  <c:v>5800</c:v>
                </c:pt>
                <c:pt idx="3">
                  <c:v>5200</c:v>
                </c:pt>
                <c:pt idx="4">
                  <c:v>5000</c:v>
                </c:pt>
                <c:pt idx="5">
                  <c:v>5200</c:v>
                </c:pt>
                <c:pt idx="6">
                  <c:v>5800</c:v>
                </c:pt>
                <c:pt idx="7">
                  <c:v>6800</c:v>
                </c:pt>
                <c:pt idx="8">
                  <c:v>8200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83-4D59-8EB0-6D8FB746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03887"/>
        <c:axId val="1956341199"/>
      </c:scatterChart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SQRT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Sheet1!$G$7:$G$15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12.649110640673518</c:v>
                </c:pt>
                <c:pt idx="1">
                  <c:v>13.416407864998739</c:v>
                </c:pt>
                <c:pt idx="2">
                  <c:v>13.843825840392416</c:v>
                </c:pt>
                <c:pt idx="3">
                  <c:v>14.070522012751592</c:v>
                </c:pt>
                <c:pt idx="4">
                  <c:v>14.142135623730951</c:v>
                </c:pt>
                <c:pt idx="5">
                  <c:v>14.070522012751592</c:v>
                </c:pt>
                <c:pt idx="6">
                  <c:v>13.843825840392416</c:v>
                </c:pt>
                <c:pt idx="7">
                  <c:v>13.416407864998739</c:v>
                </c:pt>
                <c:pt idx="8">
                  <c:v>12.649110640673518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3-4D59-8EB0-6D8FB746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30111"/>
        <c:axId val="1950038223"/>
      </c:scatterChart>
      <c:valAx>
        <c:axId val="19420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41199"/>
        <c:crosses val="autoZero"/>
        <c:crossBetween val="midCat"/>
      </c:valAx>
      <c:valAx>
        <c:axId val="19563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3887"/>
        <c:crosses val="autoZero"/>
        <c:crossBetween val="midCat"/>
      </c:valAx>
      <c:valAx>
        <c:axId val="1950038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30111"/>
        <c:crosses val="max"/>
        <c:crossBetween val="midCat"/>
      </c:valAx>
      <c:valAx>
        <c:axId val="196043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03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175260</xdr:rowOff>
    </xdr:from>
    <xdr:to>
      <xdr:col>19</xdr:col>
      <xdr:colOff>495300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EDCD7-F73E-4D1D-8C95-AB979FDC5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8FDE-B539-4C5F-AC8B-C0FDCA4FF9A2}">
  <sheetPr codeName="Sheet1"/>
  <dimension ref="E6:AH167"/>
  <sheetViews>
    <sheetView tabSelected="1" topLeftCell="A41" zoomScale="85" zoomScaleNormal="85" workbookViewId="0">
      <selection activeCell="P67" sqref="P67"/>
    </sheetView>
  </sheetViews>
  <sheetFormatPr defaultRowHeight="14.4"/>
  <cols>
    <col min="8" max="8" width="30.21875" bestFit="1" customWidth="1"/>
    <col min="9" max="9" width="14.109375" bestFit="1" customWidth="1"/>
    <col min="10" max="10" width="11.44140625" bestFit="1" customWidth="1"/>
    <col min="11" max="11" width="15.88671875" customWidth="1"/>
    <col min="12" max="12" width="12.5546875" bestFit="1" customWidth="1"/>
    <col min="13" max="13" width="12.77734375" bestFit="1" customWidth="1"/>
    <col min="14" max="15" width="12.5546875" bestFit="1" customWidth="1"/>
    <col min="16" max="17" width="31.33203125" bestFit="1" customWidth="1"/>
    <col min="18" max="18" width="11.88671875" bestFit="1" customWidth="1"/>
    <col min="19" max="19" width="14.44140625" bestFit="1" customWidth="1"/>
    <col min="20" max="20" width="9.77734375" bestFit="1" customWidth="1"/>
    <col min="21" max="23" width="9" bestFit="1" customWidth="1"/>
    <col min="24" max="24" width="8.77734375" bestFit="1" customWidth="1"/>
    <col min="25" max="25" width="9" bestFit="1" customWidth="1"/>
    <col min="27" max="27" width="17.44140625" bestFit="1" customWidth="1"/>
    <col min="29" max="29" width="19.44140625" bestFit="1" customWidth="1"/>
  </cols>
  <sheetData>
    <row r="6" spans="6:11">
      <c r="F6">
        <v>100</v>
      </c>
      <c r="J6" t="s">
        <v>0</v>
      </c>
      <c r="K6" t="s">
        <v>1</v>
      </c>
    </row>
    <row r="7" spans="6:11">
      <c r="G7">
        <v>10</v>
      </c>
      <c r="H7">
        <f>$F$6-G7</f>
        <v>90</v>
      </c>
      <c r="J7">
        <f>SQRT(G7)+SQRT(H7)</f>
        <v>12.649110640673518</v>
      </c>
      <c r="K7">
        <f>G7^2+H7^2</f>
        <v>8200</v>
      </c>
    </row>
    <row r="8" spans="6:11">
      <c r="G8">
        <v>20</v>
      </c>
      <c r="H8">
        <f t="shared" ref="H8:H15" si="0">$F$6-G8</f>
        <v>80</v>
      </c>
      <c r="J8">
        <f t="shared" ref="J8:J15" si="1">SQRT(G8)+SQRT(H8)</f>
        <v>13.416407864998739</v>
      </c>
      <c r="K8">
        <f t="shared" ref="K8:K15" si="2">G8^2+H8^2</f>
        <v>6800</v>
      </c>
    </row>
    <row r="9" spans="6:11">
      <c r="G9">
        <v>30</v>
      </c>
      <c r="H9">
        <f t="shared" si="0"/>
        <v>70</v>
      </c>
      <c r="J9">
        <f t="shared" si="1"/>
        <v>13.843825840392416</v>
      </c>
      <c r="K9">
        <f t="shared" si="2"/>
        <v>5800</v>
      </c>
    </row>
    <row r="10" spans="6:11">
      <c r="G10">
        <v>40</v>
      </c>
      <c r="H10">
        <f t="shared" si="0"/>
        <v>60</v>
      </c>
      <c r="J10">
        <f t="shared" si="1"/>
        <v>14.070522012751592</v>
      </c>
      <c r="K10">
        <f t="shared" si="2"/>
        <v>5200</v>
      </c>
    </row>
    <row r="11" spans="6:11">
      <c r="G11">
        <v>50</v>
      </c>
      <c r="H11">
        <f t="shared" si="0"/>
        <v>50</v>
      </c>
      <c r="J11">
        <f t="shared" si="1"/>
        <v>14.142135623730951</v>
      </c>
      <c r="K11">
        <f t="shared" si="2"/>
        <v>5000</v>
      </c>
    </row>
    <row r="12" spans="6:11">
      <c r="G12">
        <v>60</v>
      </c>
      <c r="H12">
        <f t="shared" si="0"/>
        <v>40</v>
      </c>
      <c r="J12">
        <f t="shared" si="1"/>
        <v>14.070522012751592</v>
      </c>
      <c r="K12">
        <f t="shared" si="2"/>
        <v>5200</v>
      </c>
    </row>
    <row r="13" spans="6:11">
      <c r="G13">
        <v>70</v>
      </c>
      <c r="H13">
        <f t="shared" si="0"/>
        <v>30</v>
      </c>
      <c r="J13">
        <f t="shared" si="1"/>
        <v>13.843825840392416</v>
      </c>
      <c r="K13">
        <f t="shared" si="2"/>
        <v>5800</v>
      </c>
    </row>
    <row r="14" spans="6:11">
      <c r="G14">
        <v>80</v>
      </c>
      <c r="H14">
        <f t="shared" si="0"/>
        <v>20</v>
      </c>
      <c r="J14">
        <f t="shared" si="1"/>
        <v>13.416407864998739</v>
      </c>
      <c r="K14">
        <f t="shared" si="2"/>
        <v>6800</v>
      </c>
    </row>
    <row r="15" spans="6:11">
      <c r="G15">
        <v>90</v>
      </c>
      <c r="H15">
        <f t="shared" si="0"/>
        <v>10</v>
      </c>
      <c r="J15">
        <f t="shared" si="1"/>
        <v>12.649110640673518</v>
      </c>
      <c r="K15">
        <f t="shared" si="2"/>
        <v>8200</v>
      </c>
    </row>
    <row r="23" spans="8:34">
      <c r="I23" t="s">
        <v>3</v>
      </c>
      <c r="J23" s="1" t="s">
        <v>5</v>
      </c>
      <c r="K23" s="1">
        <v>0.5</v>
      </c>
      <c r="L23" t="s">
        <v>6</v>
      </c>
    </row>
    <row r="24" spans="8:34">
      <c r="H24" t="s">
        <v>7</v>
      </c>
      <c r="I24" s="3">
        <v>3561.2488990000002</v>
      </c>
      <c r="J24" s="3">
        <v>1447</v>
      </c>
      <c r="K24" s="3">
        <v>3519</v>
      </c>
      <c r="L24">
        <v>4872</v>
      </c>
      <c r="Q24" t="s">
        <v>24</v>
      </c>
      <c r="R24" s="13" t="s">
        <v>2</v>
      </c>
      <c r="S24" s="13" t="s">
        <v>3</v>
      </c>
      <c r="T24" s="13" t="s">
        <v>4</v>
      </c>
      <c r="U24" s="13" t="s">
        <v>5</v>
      </c>
      <c r="V24" s="17">
        <v>0.25</v>
      </c>
      <c r="W24" s="17" t="s">
        <v>29</v>
      </c>
      <c r="X24" s="17">
        <v>0.75</v>
      </c>
      <c r="Y24" s="13" t="s">
        <v>6</v>
      </c>
    </row>
    <row r="25" spans="8:34">
      <c r="H25" t="s">
        <v>8</v>
      </c>
      <c r="I25" s="3">
        <v>4161.0522879999999</v>
      </c>
      <c r="J25" s="3">
        <v>2626</v>
      </c>
      <c r="K25" s="3">
        <v>4101</v>
      </c>
      <c r="L25">
        <v>5397</v>
      </c>
      <c r="P25" s="27" t="s">
        <v>55</v>
      </c>
      <c r="Q25" t="s">
        <v>22</v>
      </c>
      <c r="R25">
        <v>454343</v>
      </c>
      <c r="S25" s="4">
        <v>0.14447599999999999</v>
      </c>
      <c r="T25" s="4">
        <v>0.23492099999999999</v>
      </c>
      <c r="U25" s="4">
        <v>3.16E-3</v>
      </c>
      <c r="V25" s="4">
        <v>2.4989999999999998E-2</v>
      </c>
      <c r="W25" s="4">
        <v>5.7665000000000001E-2</v>
      </c>
      <c r="X25" s="4">
        <v>0.15062200000000001</v>
      </c>
      <c r="Y25" s="4">
        <v>3.96698</v>
      </c>
    </row>
    <row r="26" spans="8:34">
      <c r="H26" t="s">
        <v>9</v>
      </c>
      <c r="I26" s="3">
        <v>4397.3768120000004</v>
      </c>
      <c r="J26" s="3">
        <v>3010</v>
      </c>
      <c r="K26" s="3">
        <v>4247</v>
      </c>
      <c r="L26">
        <v>5485</v>
      </c>
      <c r="P26" s="27"/>
      <c r="Q26" t="s">
        <v>23</v>
      </c>
      <c r="R26">
        <v>454343</v>
      </c>
      <c r="S26" s="4">
        <v>0.12321600000000001</v>
      </c>
      <c r="T26" s="4">
        <v>0.164164</v>
      </c>
      <c r="U26" s="4">
        <v>2.7989999999999998E-3</v>
      </c>
      <c r="V26" s="4">
        <v>2.3748999999999999E-2</v>
      </c>
      <c r="W26" s="4">
        <v>5.4407999999999998E-2</v>
      </c>
      <c r="X26" s="4">
        <v>0.143877</v>
      </c>
      <c r="Y26" s="4">
        <v>0.99188500000000002</v>
      </c>
    </row>
    <row r="27" spans="8:34">
      <c r="P27" s="27" t="s">
        <v>36</v>
      </c>
      <c r="Q27" t="s">
        <v>22</v>
      </c>
      <c r="R27">
        <v>44109</v>
      </c>
      <c r="S27" s="4">
        <v>0.49066900000000002</v>
      </c>
      <c r="T27" s="4">
        <v>0.41783100000000001</v>
      </c>
      <c r="U27" s="4">
        <v>5.1529999999999996E-3</v>
      </c>
      <c r="V27" s="4">
        <v>0.16997499999999999</v>
      </c>
      <c r="W27" s="4">
        <v>0.43478499999999998</v>
      </c>
      <c r="X27" s="4">
        <v>0.691357</v>
      </c>
      <c r="Y27" s="4">
        <v>3.96698</v>
      </c>
    </row>
    <row r="28" spans="8:34">
      <c r="P28" s="27"/>
      <c r="Q28" t="s">
        <v>23</v>
      </c>
      <c r="R28">
        <v>44109</v>
      </c>
      <c r="S28" s="4">
        <v>0.39589999999999997</v>
      </c>
      <c r="T28" s="4">
        <v>0.259355</v>
      </c>
      <c r="U28" s="4">
        <v>4.4229999999999998E-3</v>
      </c>
      <c r="V28" s="4">
        <v>0.14499999999999999</v>
      </c>
      <c r="W28" s="4">
        <v>0.40476699999999999</v>
      </c>
      <c r="X28" s="4">
        <v>0.60816000000000003</v>
      </c>
      <c r="Y28" s="4">
        <v>0.98512100000000002</v>
      </c>
    </row>
    <row r="29" spans="8:34">
      <c r="I29" t="s">
        <v>2</v>
      </c>
      <c r="J29" t="s">
        <v>3</v>
      </c>
      <c r="K29" t="s">
        <v>4</v>
      </c>
      <c r="L29" t="s">
        <v>5</v>
      </c>
      <c r="M29" s="1">
        <v>0.5</v>
      </c>
      <c r="N29" t="s">
        <v>6</v>
      </c>
      <c r="P29" s="29" t="s">
        <v>37</v>
      </c>
      <c r="Q29" t="s">
        <v>22</v>
      </c>
      <c r="R29">
        <v>410234</v>
      </c>
      <c r="S29" s="4">
        <v>0.107253</v>
      </c>
      <c r="T29" s="4">
        <v>0.16756799999999999</v>
      </c>
      <c r="U29" s="4">
        <v>3.16E-3</v>
      </c>
      <c r="V29" s="4">
        <v>2.3486E-2</v>
      </c>
      <c r="W29" s="4">
        <v>5.0351E-2</v>
      </c>
      <c r="X29" s="4">
        <v>0.11901399999999999</v>
      </c>
      <c r="Y29" s="4">
        <v>3.7339180000000001</v>
      </c>
    </row>
    <row r="30" spans="8:34">
      <c r="H30" t="s">
        <v>7</v>
      </c>
      <c r="I30">
        <v>7970465</v>
      </c>
      <c r="J30" s="4">
        <v>0.147479</v>
      </c>
      <c r="K30" s="4">
        <v>0.23782800000000001</v>
      </c>
      <c r="L30" s="4">
        <v>1.7930000000000001E-3</v>
      </c>
      <c r="M30" s="4">
        <v>5.7432999999999998E-2</v>
      </c>
      <c r="N30" s="4">
        <v>4.2284100000000002</v>
      </c>
      <c r="P30" s="29"/>
      <c r="Q30" t="s">
        <v>23</v>
      </c>
      <c r="R30">
        <v>410234</v>
      </c>
      <c r="S30" s="4">
        <v>9.3895999999999993E-2</v>
      </c>
      <c r="T30" s="4">
        <v>0.11730599999999999</v>
      </c>
      <c r="U30" s="4">
        <v>2.7989999999999998E-3</v>
      </c>
      <c r="V30" s="4">
        <v>2.2405999999999999E-2</v>
      </c>
      <c r="W30" s="4">
        <v>4.7657999999999999E-2</v>
      </c>
      <c r="X30" s="4">
        <v>0.116822</v>
      </c>
      <c r="Y30" s="4">
        <v>0.99188500000000002</v>
      </c>
    </row>
    <row r="31" spans="8:34" ht="14.4" customHeight="1">
      <c r="H31" t="s">
        <v>8</v>
      </c>
      <c r="I31">
        <v>1454898</v>
      </c>
      <c r="J31" s="4">
        <v>0.15085899999999999</v>
      </c>
      <c r="K31" s="4">
        <v>0.285217</v>
      </c>
      <c r="L31" s="4">
        <v>1.856E-3</v>
      </c>
      <c r="M31" s="4">
        <v>5.8517E-2</v>
      </c>
      <c r="N31" s="4">
        <v>31.923286000000001</v>
      </c>
      <c r="P31" s="27" t="s">
        <v>38</v>
      </c>
      <c r="Q31" t="s">
        <v>22</v>
      </c>
      <c r="R31">
        <v>56549</v>
      </c>
      <c r="S31" s="4">
        <v>0.344586</v>
      </c>
      <c r="T31" s="4">
        <v>0.40926499999999999</v>
      </c>
      <c r="U31" s="4">
        <v>6.6429999999999996E-3</v>
      </c>
      <c r="V31" s="4">
        <v>5.4897000000000001E-2</v>
      </c>
      <c r="W31" s="4">
        <v>0.18895600000000001</v>
      </c>
      <c r="X31" s="4">
        <v>0.51173199999999996</v>
      </c>
      <c r="Y31" s="4">
        <v>3.96698</v>
      </c>
      <c r="AF31" s="1"/>
      <c r="AG31" s="1"/>
      <c r="AH31" s="1"/>
    </row>
    <row r="32" spans="8:34">
      <c r="H32" t="s">
        <v>9</v>
      </c>
      <c r="I32">
        <v>511866</v>
      </c>
      <c r="J32" s="4">
        <v>0.14921599999999999</v>
      </c>
      <c r="K32" s="4">
        <v>0.28056199999999998</v>
      </c>
      <c r="L32" s="4">
        <v>1.835E-3</v>
      </c>
      <c r="M32" s="4">
        <v>5.7904999999999998E-2</v>
      </c>
      <c r="N32" s="4">
        <v>31.82469</v>
      </c>
      <c r="P32" s="27"/>
      <c r="Q32" t="s">
        <v>23</v>
      </c>
      <c r="R32">
        <v>56549</v>
      </c>
      <c r="S32" s="4">
        <v>0.25771100000000002</v>
      </c>
      <c r="T32" s="4">
        <v>0.24198</v>
      </c>
      <c r="U32" s="4">
        <v>5.535E-3</v>
      </c>
      <c r="V32" s="4">
        <v>5.1247000000000001E-2</v>
      </c>
      <c r="W32" s="4">
        <v>0.16500600000000001</v>
      </c>
      <c r="X32" s="4">
        <v>0.43133199999999999</v>
      </c>
      <c r="Y32" s="4">
        <v>0.99188500000000002</v>
      </c>
    </row>
    <row r="33" spans="5:25" ht="14.4" customHeight="1">
      <c r="P33" s="29" t="s">
        <v>39</v>
      </c>
      <c r="Q33" t="s">
        <v>22</v>
      </c>
      <c r="R33">
        <v>397794</v>
      </c>
      <c r="S33" s="4">
        <v>0.11602899999999999</v>
      </c>
      <c r="T33" s="4">
        <v>0.18089</v>
      </c>
      <c r="U33" s="4">
        <v>3.16E-3</v>
      </c>
      <c r="V33" s="4">
        <v>2.3691E-2</v>
      </c>
      <c r="W33" s="4">
        <v>5.1269000000000002E-2</v>
      </c>
      <c r="X33" s="4">
        <v>0.124169</v>
      </c>
      <c r="Y33" s="4">
        <v>2.6187719999999999</v>
      </c>
    </row>
    <row r="34" spans="5:25">
      <c r="P34" s="29"/>
      <c r="Q34" t="s">
        <v>23</v>
      </c>
      <c r="R34">
        <v>397794</v>
      </c>
      <c r="S34" s="4">
        <v>0.104097</v>
      </c>
      <c r="T34" s="4">
        <v>0.139714</v>
      </c>
      <c r="U34" s="4">
        <v>2.7989999999999998E-3</v>
      </c>
      <c r="V34" s="4">
        <v>2.2515E-2</v>
      </c>
      <c r="W34" s="4">
        <v>4.8432000000000003E-2</v>
      </c>
      <c r="X34" s="4">
        <v>0.122027</v>
      </c>
      <c r="Y34" s="4">
        <v>0.98512100000000002</v>
      </c>
    </row>
    <row r="36" spans="5:25">
      <c r="F36" t="s">
        <v>3</v>
      </c>
      <c r="G36" t="s">
        <v>4</v>
      </c>
      <c r="H36" t="s">
        <v>5</v>
      </c>
      <c r="I36" s="1">
        <v>0.25</v>
      </c>
      <c r="J36" s="1">
        <v>0.5</v>
      </c>
      <c r="K36" s="1">
        <v>0.75</v>
      </c>
      <c r="L36" s="1" t="s">
        <v>6</v>
      </c>
    </row>
    <row r="37" spans="5:25">
      <c r="E37" t="s">
        <v>78</v>
      </c>
      <c r="F37" s="4">
        <v>7.1209999999999997E-3</v>
      </c>
      <c r="G37" s="4">
        <v>0.32839699999999999</v>
      </c>
      <c r="H37">
        <v>-1</v>
      </c>
      <c r="I37" s="4">
        <v>-0.19383300000000001</v>
      </c>
      <c r="J37" s="4">
        <v>6.195E-3</v>
      </c>
      <c r="K37" s="4">
        <v>0.20775399999999999</v>
      </c>
      <c r="L37">
        <v>1</v>
      </c>
      <c r="Q37" t="s">
        <v>2</v>
      </c>
      <c r="R37" t="s">
        <v>3</v>
      </c>
      <c r="S37" t="s">
        <v>4</v>
      </c>
      <c r="T37" t="s">
        <v>5</v>
      </c>
      <c r="U37" s="1">
        <v>0.25</v>
      </c>
      <c r="V37" s="1">
        <v>0.5</v>
      </c>
      <c r="W37" s="1">
        <v>0.75</v>
      </c>
      <c r="X37" t="s">
        <v>6</v>
      </c>
    </row>
    <row r="38" spans="5:25">
      <c r="E38" t="s">
        <v>53</v>
      </c>
      <c r="F38" s="4">
        <v>3.8489000000000002E-2</v>
      </c>
      <c r="G38" s="4">
        <v>0.33762500000000001</v>
      </c>
      <c r="H38">
        <v>-1</v>
      </c>
      <c r="I38" s="4">
        <v>-0.172295</v>
      </c>
      <c r="J38" s="4">
        <v>3.4539E-2</v>
      </c>
      <c r="K38" s="4">
        <v>0.24849099999999999</v>
      </c>
      <c r="L38">
        <v>1</v>
      </c>
      <c r="P38" t="s">
        <v>104</v>
      </c>
    </row>
    <row r="39" spans="5:25">
      <c r="E39" t="s">
        <v>54</v>
      </c>
      <c r="F39" s="4">
        <v>5.6449999999999998E-3</v>
      </c>
      <c r="G39" s="4">
        <v>0.32584099999999999</v>
      </c>
      <c r="H39">
        <v>-1</v>
      </c>
      <c r="I39" s="4">
        <v>-0.193771</v>
      </c>
      <c r="J39" s="4">
        <v>4.8199999999999996E-3</v>
      </c>
      <c r="K39" s="4">
        <v>0.20550199999999999</v>
      </c>
      <c r="L39">
        <v>1</v>
      </c>
      <c r="P39" t="s">
        <v>105</v>
      </c>
    </row>
    <row r="40" spans="5:25">
      <c r="E40" t="s">
        <v>79</v>
      </c>
      <c r="F40" s="4">
        <v>5.9319999999999998E-3</v>
      </c>
      <c r="G40" s="4">
        <v>0.32477299999999998</v>
      </c>
      <c r="H40">
        <v>-1</v>
      </c>
      <c r="I40" s="4">
        <v>-0.194103</v>
      </c>
      <c r="J40" s="4">
        <v>5.5199999999999997E-3</v>
      </c>
      <c r="K40" s="4">
        <v>0.20574700000000001</v>
      </c>
      <c r="L40">
        <v>1</v>
      </c>
      <c r="P40" t="s">
        <v>106</v>
      </c>
    </row>
    <row r="41" spans="5:25">
      <c r="P41" t="s">
        <v>107</v>
      </c>
    </row>
    <row r="42" spans="5:25">
      <c r="P42" t="s">
        <v>108</v>
      </c>
    </row>
    <row r="43" spans="5:25">
      <c r="P43" t="s">
        <v>109</v>
      </c>
    </row>
    <row r="44" spans="5:25">
      <c r="I44" t="s">
        <v>2</v>
      </c>
      <c r="J44" t="s">
        <v>3</v>
      </c>
      <c r="K44" t="s">
        <v>4</v>
      </c>
      <c r="L44" t="s">
        <v>5</v>
      </c>
      <c r="M44" t="s">
        <v>6</v>
      </c>
      <c r="P44" t="s">
        <v>110</v>
      </c>
    </row>
    <row r="45" spans="5:25">
      <c r="H45" t="s">
        <v>10</v>
      </c>
      <c r="I45">
        <v>1374</v>
      </c>
      <c r="J45" s="2">
        <v>0.18715200000000001</v>
      </c>
      <c r="K45" s="2">
        <v>1.466739</v>
      </c>
      <c r="L45" s="2">
        <v>-5.6375380000000002</v>
      </c>
      <c r="M45" s="2">
        <v>19.522572</v>
      </c>
      <c r="P45" t="s">
        <v>111</v>
      </c>
    </row>
    <row r="46" spans="5:25">
      <c r="H46" t="s">
        <v>11</v>
      </c>
      <c r="I46">
        <v>1374</v>
      </c>
      <c r="J46" s="2">
        <v>-0.121186</v>
      </c>
      <c r="K46" s="2">
        <v>1.394512</v>
      </c>
      <c r="L46" s="2">
        <v>-4.8964569999999998</v>
      </c>
      <c r="M46" s="2">
        <v>23.201308000000001</v>
      </c>
      <c r="P46" t="s">
        <v>112</v>
      </c>
    </row>
    <row r="47" spans="5:25">
      <c r="H47" t="s">
        <v>12</v>
      </c>
      <c r="I47">
        <v>1374</v>
      </c>
      <c r="J47" s="2">
        <v>0.689751</v>
      </c>
      <c r="K47" s="2">
        <v>1.0602990000000001</v>
      </c>
      <c r="L47" s="2">
        <v>-2.6088529999999999</v>
      </c>
      <c r="M47" s="2">
        <v>8.5838719999999995</v>
      </c>
      <c r="P47" t="s">
        <v>113</v>
      </c>
    </row>
    <row r="48" spans="5:25">
      <c r="H48" t="s">
        <v>13</v>
      </c>
      <c r="I48">
        <v>1374</v>
      </c>
      <c r="J48" s="2">
        <v>0.23766100000000001</v>
      </c>
      <c r="K48" s="2">
        <v>1.2328190000000001</v>
      </c>
      <c r="L48" s="2">
        <v>-4.7121740000000001</v>
      </c>
      <c r="M48" s="2">
        <v>4.8927610000000001</v>
      </c>
    </row>
    <row r="50" spans="6:34">
      <c r="Y50" s="1"/>
    </row>
    <row r="51" spans="6:34">
      <c r="T51" s="2"/>
      <c r="U51" s="2"/>
      <c r="V51" s="2"/>
      <c r="W51" s="2"/>
      <c r="X51" s="2"/>
      <c r="Y51" s="2"/>
    </row>
    <row r="52" spans="6:34">
      <c r="I52" t="s">
        <v>3</v>
      </c>
      <c r="J52" t="s">
        <v>4</v>
      </c>
      <c r="K52" t="s">
        <v>5</v>
      </c>
      <c r="L52" s="1">
        <v>0.25</v>
      </c>
      <c r="M52" s="1">
        <v>0.5</v>
      </c>
      <c r="N52" s="1">
        <v>0.75</v>
      </c>
      <c r="O52" t="s">
        <v>6</v>
      </c>
      <c r="T52" s="2"/>
      <c r="U52" s="2"/>
      <c r="V52" s="2"/>
      <c r="W52" s="2"/>
      <c r="X52" s="2"/>
      <c r="Y52" s="2"/>
      <c r="Z52" s="1"/>
      <c r="AA52" s="1"/>
    </row>
    <row r="53" spans="6:34">
      <c r="H53" t="s">
        <v>28</v>
      </c>
      <c r="I53" s="2">
        <v>9.5140000000000002E-2</v>
      </c>
      <c r="J53" s="2">
        <v>0.29341699999999998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T53" s="2"/>
      <c r="U53" s="2"/>
      <c r="V53" s="2"/>
      <c r="W53" s="2"/>
      <c r="X53" s="2"/>
      <c r="Y53" s="2"/>
      <c r="Z53" s="2"/>
      <c r="AF53" s="1"/>
      <c r="AG53" s="1"/>
      <c r="AH53" s="1"/>
    </row>
    <row r="54" spans="6:34">
      <c r="H54" t="s">
        <v>25</v>
      </c>
      <c r="I54" s="2">
        <v>5.8416000000000003E-2</v>
      </c>
      <c r="J54" s="2">
        <v>0.229488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AA54" s="2"/>
      <c r="AF54" s="1"/>
      <c r="AG54" s="1"/>
      <c r="AH54" s="1"/>
    </row>
    <row r="55" spans="6:34">
      <c r="H55" t="s">
        <v>15</v>
      </c>
      <c r="I55" s="2">
        <v>0.72317299999999995</v>
      </c>
      <c r="J55" s="2">
        <v>0.2147</v>
      </c>
      <c r="K55" s="2">
        <v>1.0662E-2</v>
      </c>
      <c r="L55" s="2">
        <v>0.577677</v>
      </c>
      <c r="M55" s="2">
        <v>0.77578499999999995</v>
      </c>
      <c r="N55" s="2">
        <v>0.905219</v>
      </c>
      <c r="O55" s="2">
        <v>1</v>
      </c>
      <c r="AA55" s="2"/>
    </row>
    <row r="56" spans="6:34">
      <c r="H56" t="s">
        <v>16</v>
      </c>
      <c r="I56" s="2">
        <v>0.43260199999999999</v>
      </c>
      <c r="J56" s="2">
        <v>0.24584400000000001</v>
      </c>
      <c r="K56" s="2">
        <v>1.7780000000000001E-3</v>
      </c>
      <c r="L56" s="2">
        <v>0.23422299999999999</v>
      </c>
      <c r="M56" s="2">
        <v>0.41600300000000001</v>
      </c>
      <c r="N56" s="2">
        <v>0.61771399999999999</v>
      </c>
      <c r="O56" s="2">
        <v>0.99435600000000002</v>
      </c>
      <c r="AA56" s="2"/>
    </row>
    <row r="57" spans="6:34">
      <c r="H57" t="s">
        <v>17</v>
      </c>
      <c r="I57" s="2">
        <v>-0.290605</v>
      </c>
      <c r="J57" s="2">
        <v>0.21038999999999999</v>
      </c>
      <c r="K57" s="2">
        <v>-0.97433499999999995</v>
      </c>
      <c r="L57" s="2">
        <v>-0.42336800000000002</v>
      </c>
      <c r="M57" s="2">
        <v>-0.243315</v>
      </c>
      <c r="N57" s="2">
        <v>-0.11626400000000001</v>
      </c>
      <c r="O57" s="2">
        <v>-2.454E-3</v>
      </c>
      <c r="AA57" s="2"/>
    </row>
    <row r="58" spans="6:34">
      <c r="H58" t="s">
        <v>18</v>
      </c>
      <c r="I58" s="2">
        <v>0.52729099999999995</v>
      </c>
      <c r="J58" s="2">
        <v>0.25541000000000003</v>
      </c>
      <c r="K58" s="2">
        <v>1.361E-3</v>
      </c>
      <c r="L58" s="2">
        <v>0.33798400000000001</v>
      </c>
      <c r="M58" s="2">
        <v>0.54234800000000005</v>
      </c>
      <c r="N58" s="2">
        <v>0.73053400000000002</v>
      </c>
      <c r="O58" s="2">
        <v>0.99980599999999997</v>
      </c>
      <c r="AA58" s="2"/>
    </row>
    <row r="59" spans="6:34">
      <c r="H59" t="s">
        <v>19</v>
      </c>
      <c r="I59" s="2">
        <v>0.52354500000000004</v>
      </c>
      <c r="J59" s="2">
        <v>0.23646500000000001</v>
      </c>
      <c r="K59" s="2">
        <v>3.86E-4</v>
      </c>
      <c r="L59" s="2">
        <v>0.33653699999999998</v>
      </c>
      <c r="M59" s="2">
        <v>0.52088900000000005</v>
      </c>
      <c r="N59" s="2">
        <v>0.70687100000000003</v>
      </c>
      <c r="O59" s="2">
        <v>0.99943300000000002</v>
      </c>
      <c r="AA59" s="2"/>
    </row>
    <row r="60" spans="6:34">
      <c r="H60" t="s">
        <v>14</v>
      </c>
      <c r="I60" s="2">
        <v>-0.30282599999999998</v>
      </c>
      <c r="J60" s="2">
        <v>0.19167999999999999</v>
      </c>
      <c r="K60" s="2">
        <v>-0.98649699999999996</v>
      </c>
      <c r="L60" s="2">
        <v>-0.42365799999999998</v>
      </c>
      <c r="M60" s="2">
        <v>-0.26102599999999998</v>
      </c>
      <c r="N60" s="2">
        <v>-0.15149299999999999</v>
      </c>
      <c r="O60" s="2">
        <v>-4.5440000000000003E-3</v>
      </c>
      <c r="AA60" s="2"/>
    </row>
    <row r="61" spans="6:34">
      <c r="H61" t="s">
        <v>102</v>
      </c>
      <c r="I61" s="2">
        <v>5.8269999999999997E-3</v>
      </c>
      <c r="J61" s="2">
        <v>5.3423999999999999E-2</v>
      </c>
      <c r="K61" s="2">
        <v>0</v>
      </c>
      <c r="L61" s="2">
        <v>0</v>
      </c>
      <c r="M61" s="2">
        <v>0</v>
      </c>
      <c r="N61" s="2">
        <v>0</v>
      </c>
      <c r="O61" s="2">
        <v>0.95606500000000005</v>
      </c>
      <c r="AA61" s="2"/>
    </row>
    <row r="62" spans="6:34">
      <c r="AA62" s="2"/>
    </row>
    <row r="63" spans="6:34">
      <c r="Y63" s="2"/>
      <c r="Z63" s="2"/>
      <c r="AA63" s="2"/>
    </row>
    <row r="64" spans="6:34">
      <c r="F64" s="20">
        <v>16739</v>
      </c>
      <c r="H64">
        <f>F64</f>
        <v>16739</v>
      </c>
      <c r="I64">
        <f>SUM(H64:H65)</f>
        <v>18499</v>
      </c>
      <c r="K64">
        <f>H64</f>
        <v>16739</v>
      </c>
      <c r="L64" s="21">
        <f>K64/$I$64</f>
        <v>0.90485972214714305</v>
      </c>
      <c r="M64" s="27" t="s">
        <v>76</v>
      </c>
      <c r="Z64" s="2"/>
      <c r="AA64" s="2"/>
      <c r="AB64" s="2"/>
    </row>
    <row r="65" spans="6:22">
      <c r="F65">
        <v>1760</v>
      </c>
      <c r="H65">
        <f>F65</f>
        <v>1760</v>
      </c>
      <c r="J65">
        <f>I64-I66</f>
        <v>0</v>
      </c>
      <c r="K65">
        <f t="shared" ref="K65:K67" si="3">H65</f>
        <v>1760</v>
      </c>
      <c r="L65" s="21">
        <f t="shared" ref="L65:L67" si="4">K65/$I$64</f>
        <v>9.5140277852856905E-2</v>
      </c>
      <c r="M65" s="27"/>
    </row>
    <row r="66" spans="6:22">
      <c r="F66" s="20">
        <v>17381</v>
      </c>
      <c r="H66">
        <f>F66</f>
        <v>17381</v>
      </c>
      <c r="I66">
        <f>SUM(H66:H67)</f>
        <v>18499</v>
      </c>
      <c r="K66">
        <f>H66+J65</f>
        <v>17381</v>
      </c>
      <c r="L66" s="21">
        <f t="shared" si="4"/>
        <v>0.93956430077301478</v>
      </c>
      <c r="M66" s="27" t="s">
        <v>77</v>
      </c>
    </row>
    <row r="67" spans="6:22">
      <c r="F67">
        <v>1118</v>
      </c>
      <c r="H67">
        <f>F67</f>
        <v>1118</v>
      </c>
      <c r="K67">
        <f t="shared" si="3"/>
        <v>1118</v>
      </c>
      <c r="L67" s="21">
        <f t="shared" si="4"/>
        <v>6.0435699226985246E-2</v>
      </c>
      <c r="M67" s="27"/>
    </row>
    <row r="68" spans="6:22">
      <c r="F68" s="20">
        <v>16113</v>
      </c>
      <c r="K68">
        <f>I69+J65</f>
        <v>18007</v>
      </c>
      <c r="L68" s="21">
        <f>K68/$I$70</f>
        <v>0.9734039677820423</v>
      </c>
      <c r="P68" t="s">
        <v>94</v>
      </c>
      <c r="U68">
        <v>367528</v>
      </c>
      <c r="V68" s="21">
        <f>U68/U70</f>
        <v>0.36752800000000002</v>
      </c>
    </row>
    <row r="69" spans="6:22">
      <c r="F69">
        <v>1894</v>
      </c>
      <c r="H69">
        <f>F68</f>
        <v>16113</v>
      </c>
      <c r="I69">
        <f>SUM(H69:H70)</f>
        <v>18007</v>
      </c>
      <c r="K69">
        <f>H71</f>
        <v>492</v>
      </c>
      <c r="L69" s="21">
        <f>K69/$I$70</f>
        <v>2.6596032217957727E-2</v>
      </c>
      <c r="P69" t="s">
        <v>95</v>
      </c>
      <c r="U69">
        <v>632472</v>
      </c>
      <c r="V69" s="21">
        <f>U69/U70</f>
        <v>0.63247200000000003</v>
      </c>
    </row>
    <row r="70" spans="6:22">
      <c r="F70" s="20">
        <v>492</v>
      </c>
      <c r="H70">
        <f>F69</f>
        <v>1894</v>
      </c>
      <c r="I70">
        <f>SUM(K68:K69)</f>
        <v>18499</v>
      </c>
      <c r="P70" t="s">
        <v>96</v>
      </c>
      <c r="U70">
        <f>SUM(U68:U69)</f>
        <v>1000000</v>
      </c>
    </row>
    <row r="71" spans="6:22">
      <c r="H71">
        <f>F70</f>
        <v>492</v>
      </c>
      <c r="P71" t="s">
        <v>97</v>
      </c>
    </row>
    <row r="73" spans="6:22">
      <c r="H73" s="5" t="s">
        <v>21</v>
      </c>
      <c r="I73" s="5" t="s">
        <v>20</v>
      </c>
      <c r="M73" s="1"/>
      <c r="N73" s="1"/>
      <c r="O73" s="1"/>
    </row>
    <row r="74" spans="6:22">
      <c r="H74" s="5">
        <v>2015</v>
      </c>
      <c r="I74" s="5">
        <v>7473</v>
      </c>
      <c r="K74" s="5" t="s">
        <v>21</v>
      </c>
      <c r="L74" s="5">
        <v>2015</v>
      </c>
      <c r="M74" s="5">
        <v>2016</v>
      </c>
      <c r="N74" s="5">
        <v>2017</v>
      </c>
      <c r="O74" s="5">
        <v>2018</v>
      </c>
      <c r="P74" s="5">
        <v>2019</v>
      </c>
      <c r="Q74" s="5">
        <v>2020</v>
      </c>
      <c r="R74" s="6" t="s">
        <v>27</v>
      </c>
    </row>
    <row r="75" spans="6:22">
      <c r="H75" s="5">
        <v>2016</v>
      </c>
      <c r="I75" s="5">
        <v>8701</v>
      </c>
      <c r="K75" s="5" t="s">
        <v>20</v>
      </c>
      <c r="L75" s="5">
        <v>4259</v>
      </c>
      <c r="M75" s="5">
        <v>5295</v>
      </c>
      <c r="N75" s="5">
        <v>6258</v>
      </c>
      <c r="O75" s="5">
        <v>6766</v>
      </c>
      <c r="P75" s="5">
        <v>6180</v>
      </c>
      <c r="Q75" s="5">
        <v>4873</v>
      </c>
      <c r="R75" s="7">
        <f ca="1">O78/6</f>
        <v>0</v>
      </c>
    </row>
    <row r="76" spans="6:22">
      <c r="H76" s="5">
        <v>2017</v>
      </c>
      <c r="I76" s="5">
        <v>10527</v>
      </c>
      <c r="J76" s="5"/>
      <c r="K76" s="5" t="s">
        <v>26</v>
      </c>
      <c r="L76" s="5">
        <v>234</v>
      </c>
      <c r="M76" s="5">
        <v>256</v>
      </c>
      <c r="N76" s="5">
        <v>311</v>
      </c>
      <c r="O76" s="5">
        <v>333</v>
      </c>
      <c r="P76" s="5">
        <v>335</v>
      </c>
      <c r="Q76" s="6">
        <v>335</v>
      </c>
      <c r="R76" s="7">
        <f ca="1">O79/6</f>
        <v>0</v>
      </c>
    </row>
    <row r="77" spans="6:22">
      <c r="H77" s="5">
        <v>2018</v>
      </c>
      <c r="I77" s="5">
        <v>11167</v>
      </c>
    </row>
    <row r="78" spans="6:22">
      <c r="H78" s="5">
        <v>2019</v>
      </c>
      <c r="I78" s="5">
        <v>11098</v>
      </c>
      <c r="O78">
        <f ca="1">SUM(L78:Q78)</f>
        <v>33631</v>
      </c>
    </row>
    <row r="79" spans="6:22">
      <c r="H79" s="5">
        <v>2020</v>
      </c>
      <c r="I79" s="5">
        <v>9428</v>
      </c>
      <c r="O79">
        <f ca="1">SUM(L79:Q79)</f>
        <v>1804</v>
      </c>
    </row>
    <row r="84" spans="8:16">
      <c r="I84" s="22" t="s">
        <v>80</v>
      </c>
      <c r="J84" s="22" t="s">
        <v>3</v>
      </c>
      <c r="K84" s="22" t="s">
        <v>4</v>
      </c>
      <c r="L84" s="22" t="s">
        <v>5</v>
      </c>
      <c r="M84" s="17">
        <v>0.25</v>
      </c>
      <c r="N84" s="17">
        <v>0.5</v>
      </c>
      <c r="O84" s="17">
        <v>0.75</v>
      </c>
      <c r="P84" s="22" t="s">
        <v>6</v>
      </c>
    </row>
    <row r="85" spans="8:16">
      <c r="I85" s="22" t="s">
        <v>82</v>
      </c>
      <c r="J85" s="16">
        <v>0.249335</v>
      </c>
      <c r="K85" s="23">
        <v>0.98924599999999996</v>
      </c>
      <c r="L85" s="23">
        <v>-1.7315290000000001</v>
      </c>
      <c r="M85" s="23">
        <v>-0.57335000000000003</v>
      </c>
      <c r="N85" s="23">
        <v>0.27182899999999999</v>
      </c>
      <c r="O85" s="23">
        <v>1.180661</v>
      </c>
      <c r="P85" s="16">
        <v>1.7315309999999999</v>
      </c>
    </row>
    <row r="86" spans="8:16">
      <c r="I86" s="22" t="s">
        <v>81</v>
      </c>
      <c r="J86" s="16">
        <v>-7.8316999999999998E-2</v>
      </c>
      <c r="K86" s="16">
        <v>0.97794300000000001</v>
      </c>
      <c r="L86" s="16">
        <v>-1.7315560000000001</v>
      </c>
      <c r="M86" s="16">
        <v>-0.92978000000000005</v>
      </c>
      <c r="N86" s="16">
        <v>-0.103101</v>
      </c>
      <c r="O86" s="16">
        <v>0.72064799999999996</v>
      </c>
      <c r="P86" s="16">
        <v>1.731552</v>
      </c>
    </row>
    <row r="87" spans="8:16">
      <c r="I87" s="22" t="s">
        <v>83</v>
      </c>
      <c r="J87" s="16">
        <v>-1.5251000000000001E-2</v>
      </c>
      <c r="K87" s="16">
        <v>1.010392</v>
      </c>
      <c r="L87" s="16">
        <v>-1.731552</v>
      </c>
      <c r="M87" s="16">
        <v>-0.91327899999999995</v>
      </c>
      <c r="N87" s="16">
        <v>-8.0190000000000001E-3</v>
      </c>
      <c r="O87" s="16">
        <v>0.88230600000000003</v>
      </c>
      <c r="P87" s="16">
        <v>1.7315560000000001</v>
      </c>
    </row>
    <row r="88" spans="8:16">
      <c r="H88" s="8"/>
      <c r="I88" s="8"/>
      <c r="J88" s="5"/>
      <c r="K88" s="8"/>
      <c r="L88" s="8"/>
      <c r="M88" s="8"/>
      <c r="N88" s="8"/>
      <c r="O88" s="8"/>
    </row>
    <row r="89" spans="8:16">
      <c r="H89" s="8"/>
      <c r="I89" s="8"/>
      <c r="J89" s="5"/>
      <c r="K89" s="8"/>
      <c r="L89" s="8"/>
      <c r="M89" s="8"/>
      <c r="N89" s="8"/>
      <c r="O89" s="8"/>
    </row>
    <row r="90" spans="8:16">
      <c r="H90" s="8"/>
    </row>
    <row r="91" spans="8:16">
      <c r="H91" s="8"/>
      <c r="I91" s="8"/>
      <c r="J91" s="5"/>
      <c r="K91" s="8"/>
      <c r="L91" s="8"/>
      <c r="M91" s="8"/>
      <c r="N91" s="8"/>
      <c r="O91" s="8"/>
    </row>
    <row r="92" spans="8:16">
      <c r="H92" s="8"/>
      <c r="I92" s="8"/>
      <c r="J92" s="5"/>
      <c r="K92" s="8"/>
      <c r="L92" s="8"/>
      <c r="M92" s="8"/>
      <c r="N92" s="8"/>
      <c r="O92" s="8"/>
    </row>
    <row r="93" spans="8:16">
      <c r="H93" s="5"/>
      <c r="I93" s="9"/>
      <c r="J93" s="9"/>
      <c r="K93" s="9"/>
      <c r="L93" s="9"/>
      <c r="M93" s="9"/>
      <c r="N93" s="9"/>
      <c r="O93" s="9"/>
    </row>
    <row r="94" spans="8:16">
      <c r="H94" s="5"/>
      <c r="I94" s="5"/>
      <c r="J94" s="5"/>
      <c r="K94" s="5"/>
      <c r="L94" s="5"/>
      <c r="M94" s="5"/>
      <c r="N94" s="5"/>
      <c r="O94" s="5"/>
    </row>
    <row r="97" spans="8:15">
      <c r="H97" s="11" t="s">
        <v>30</v>
      </c>
      <c r="I97" s="13">
        <v>2015</v>
      </c>
      <c r="J97" s="13">
        <v>2016</v>
      </c>
      <c r="K97" s="13">
        <v>2017</v>
      </c>
      <c r="L97" s="13">
        <v>2018</v>
      </c>
      <c r="M97" s="13">
        <v>2019</v>
      </c>
      <c r="N97" s="13">
        <v>2020</v>
      </c>
      <c r="O97" s="14" t="s">
        <v>27</v>
      </c>
    </row>
    <row r="98" spans="8:15">
      <c r="H98" s="11" t="s">
        <v>45</v>
      </c>
      <c r="I98" s="24">
        <v>8188</v>
      </c>
      <c r="J98" s="24">
        <v>9934</v>
      </c>
      <c r="K98" s="24">
        <v>11925</v>
      </c>
      <c r="L98" s="24">
        <v>12998</v>
      </c>
      <c r="M98" s="24">
        <v>12055</v>
      </c>
      <c r="N98" s="24">
        <v>8195</v>
      </c>
      <c r="O98" s="7">
        <f t="shared" ref="O98:O115" si="5">AVERAGE(I98:N98)</f>
        <v>10549.166666666666</v>
      </c>
    </row>
    <row r="99" spans="8:15">
      <c r="H99" s="11" t="s">
        <v>31</v>
      </c>
      <c r="I99" s="24">
        <v>40</v>
      </c>
      <c r="J99" s="24">
        <v>41</v>
      </c>
      <c r="K99" s="24">
        <v>43</v>
      </c>
      <c r="L99" s="24">
        <v>43</v>
      </c>
      <c r="M99" s="24">
        <v>38</v>
      </c>
      <c r="N99" s="24">
        <v>38</v>
      </c>
      <c r="O99" s="7">
        <f t="shared" si="5"/>
        <v>40.5</v>
      </c>
    </row>
    <row r="100" spans="8:15">
      <c r="H100" s="11" t="s">
        <v>44</v>
      </c>
      <c r="I100" s="24">
        <v>3491</v>
      </c>
      <c r="J100" s="24">
        <v>3879</v>
      </c>
      <c r="K100" s="24">
        <v>5213</v>
      </c>
      <c r="L100" s="24">
        <v>5876</v>
      </c>
      <c r="M100" s="24">
        <v>6175</v>
      </c>
      <c r="N100" s="24">
        <v>4466</v>
      </c>
      <c r="O100" s="7">
        <f t="shared" si="5"/>
        <v>4850</v>
      </c>
    </row>
    <row r="101" spans="8:15">
      <c r="H101" s="11" t="s">
        <v>59</v>
      </c>
      <c r="I101" s="24">
        <v>675</v>
      </c>
      <c r="J101" s="24">
        <v>795</v>
      </c>
      <c r="K101" s="24">
        <v>1016</v>
      </c>
      <c r="L101" s="24">
        <v>1120</v>
      </c>
      <c r="M101" s="24">
        <v>1062</v>
      </c>
      <c r="N101" s="24">
        <v>807</v>
      </c>
      <c r="O101" s="7">
        <f t="shared" si="5"/>
        <v>912.5</v>
      </c>
    </row>
    <row r="102" spans="8:15">
      <c r="H102" s="11" t="s">
        <v>60</v>
      </c>
      <c r="I102" s="24">
        <v>3853</v>
      </c>
      <c r="J102" s="24">
        <v>4845</v>
      </c>
      <c r="K102" s="24">
        <v>5221</v>
      </c>
      <c r="L102" s="24">
        <v>5339</v>
      </c>
      <c r="M102" s="24">
        <v>4440</v>
      </c>
      <c r="N102" s="24">
        <v>2817</v>
      </c>
      <c r="O102" s="7">
        <f t="shared" si="5"/>
        <v>4419.166666666667</v>
      </c>
    </row>
    <row r="103" spans="8:15">
      <c r="H103" s="11" t="s">
        <v>56</v>
      </c>
      <c r="I103" s="16">
        <v>1.2065220000000001</v>
      </c>
      <c r="J103" s="16">
        <v>1.185927</v>
      </c>
      <c r="K103" s="16">
        <v>1.1921170000000001</v>
      </c>
      <c r="L103" s="16">
        <v>1.162717</v>
      </c>
      <c r="M103" s="16">
        <v>1.1668190000000001</v>
      </c>
      <c r="N103" s="16">
        <v>1.159732</v>
      </c>
      <c r="O103" s="16">
        <f t="shared" si="5"/>
        <v>1.1789723333333335</v>
      </c>
    </row>
    <row r="104" spans="8:15">
      <c r="H104" s="11" t="s">
        <v>57</v>
      </c>
      <c r="I104" s="24">
        <v>1</v>
      </c>
      <c r="J104" s="24">
        <v>1</v>
      </c>
      <c r="K104" s="24">
        <v>1</v>
      </c>
      <c r="L104" s="24">
        <v>1</v>
      </c>
      <c r="M104" s="24">
        <v>1</v>
      </c>
      <c r="N104" s="24">
        <v>1</v>
      </c>
      <c r="O104" s="16">
        <f t="shared" si="5"/>
        <v>1</v>
      </c>
    </row>
    <row r="105" spans="8:15">
      <c r="H105" s="11" t="s">
        <v>58</v>
      </c>
      <c r="I105" s="24">
        <v>7</v>
      </c>
      <c r="J105" s="24">
        <v>7</v>
      </c>
      <c r="K105" s="24">
        <v>8</v>
      </c>
      <c r="L105" s="24">
        <v>9</v>
      </c>
      <c r="M105" s="24">
        <v>9</v>
      </c>
      <c r="N105" s="24">
        <v>9</v>
      </c>
      <c r="O105" s="16">
        <f t="shared" si="5"/>
        <v>8.1666666666666661</v>
      </c>
    </row>
    <row r="106" spans="8:15">
      <c r="H106" s="11" t="s">
        <v>42</v>
      </c>
      <c r="I106" s="24">
        <v>24</v>
      </c>
      <c r="J106" s="24">
        <v>26</v>
      </c>
      <c r="K106" s="24">
        <v>27</v>
      </c>
      <c r="L106" s="24">
        <v>29</v>
      </c>
      <c r="M106" s="24">
        <v>28</v>
      </c>
      <c r="N106" s="24">
        <v>21</v>
      </c>
      <c r="O106" s="16">
        <f t="shared" si="5"/>
        <v>25.833333333333332</v>
      </c>
    </row>
    <row r="107" spans="8:15">
      <c r="H107" s="11" t="s">
        <v>46</v>
      </c>
      <c r="I107" s="24">
        <v>10</v>
      </c>
      <c r="J107" s="24">
        <v>11</v>
      </c>
      <c r="K107" s="24">
        <v>9</v>
      </c>
      <c r="L107" s="24">
        <v>6</v>
      </c>
      <c r="M107" s="24">
        <v>7</v>
      </c>
      <c r="N107" s="24">
        <v>6</v>
      </c>
      <c r="O107" s="16">
        <f t="shared" si="5"/>
        <v>8.1666666666666661</v>
      </c>
    </row>
    <row r="108" spans="8:15">
      <c r="H108" s="11" t="s">
        <v>43</v>
      </c>
      <c r="I108" s="24">
        <v>125</v>
      </c>
      <c r="J108" s="24">
        <v>131</v>
      </c>
      <c r="K108" s="24">
        <v>138</v>
      </c>
      <c r="L108" s="24">
        <v>135</v>
      </c>
      <c r="M108" s="24">
        <v>146</v>
      </c>
      <c r="N108" s="24">
        <v>119</v>
      </c>
      <c r="O108" s="16">
        <f t="shared" si="5"/>
        <v>132.33333333333334</v>
      </c>
    </row>
    <row r="109" spans="8:15">
      <c r="H109" s="11" t="s">
        <v>61</v>
      </c>
      <c r="I109" s="24">
        <v>16.53</v>
      </c>
      <c r="J109" s="24">
        <v>17.12</v>
      </c>
      <c r="K109" s="24">
        <v>16.82</v>
      </c>
      <c r="L109" s="24">
        <v>16.87</v>
      </c>
      <c r="M109" s="24">
        <v>16.73</v>
      </c>
      <c r="N109" s="24">
        <v>16.61</v>
      </c>
      <c r="O109" s="16">
        <f t="shared" si="5"/>
        <v>16.78</v>
      </c>
    </row>
    <row r="110" spans="8:15">
      <c r="H110" s="11" t="s">
        <v>62</v>
      </c>
      <c r="I110" s="24">
        <v>9.92</v>
      </c>
      <c r="J110" s="24">
        <v>9.9499999999999993</v>
      </c>
      <c r="K110" s="24">
        <v>9.7799999999999994</v>
      </c>
      <c r="L110" s="24">
        <v>9.65</v>
      </c>
      <c r="M110" s="24">
        <v>10.029999999999999</v>
      </c>
      <c r="N110" s="24">
        <v>10.57</v>
      </c>
      <c r="O110" s="16">
        <f t="shared" si="5"/>
        <v>9.9833333333333325</v>
      </c>
    </row>
    <row r="111" spans="8:15">
      <c r="H111" s="11" t="s">
        <v>40</v>
      </c>
      <c r="I111" s="24">
        <v>5.82</v>
      </c>
      <c r="J111" s="24">
        <v>5.79</v>
      </c>
      <c r="K111" s="24">
        <v>5.7</v>
      </c>
      <c r="L111" s="24">
        <v>5.78</v>
      </c>
      <c r="M111" s="24">
        <v>5.91</v>
      </c>
      <c r="N111" s="24">
        <v>6.08</v>
      </c>
      <c r="O111" s="16">
        <f t="shared" si="5"/>
        <v>5.8466666666666667</v>
      </c>
    </row>
    <row r="112" spans="8:15">
      <c r="H112" s="11" t="s">
        <v>49</v>
      </c>
      <c r="I112" s="24">
        <v>5.91</v>
      </c>
      <c r="J112" s="24">
        <v>5.88</v>
      </c>
      <c r="K112" s="24">
        <v>5.77</v>
      </c>
      <c r="L112" s="24">
        <v>5.84</v>
      </c>
      <c r="M112" s="24">
        <v>5.95</v>
      </c>
      <c r="N112" s="24">
        <v>6.09</v>
      </c>
      <c r="O112" s="16">
        <f t="shared" si="5"/>
        <v>5.9066666666666663</v>
      </c>
    </row>
    <row r="113" spans="8:24">
      <c r="H113" s="11" t="s">
        <v>41</v>
      </c>
      <c r="I113" s="24">
        <v>7.85</v>
      </c>
      <c r="J113" s="24">
        <v>7.87</v>
      </c>
      <c r="K113" s="24">
        <v>7.73</v>
      </c>
      <c r="L113" s="24">
        <v>7.82</v>
      </c>
      <c r="M113" s="24">
        <v>7.96</v>
      </c>
      <c r="N113" s="24">
        <v>7.97</v>
      </c>
      <c r="O113" s="16">
        <f t="shared" si="5"/>
        <v>7.8666666666666663</v>
      </c>
    </row>
    <row r="114" spans="8:24">
      <c r="H114" s="11" t="s">
        <v>50</v>
      </c>
      <c r="I114" s="24">
        <v>71.680000000000007</v>
      </c>
      <c r="J114" s="24">
        <v>72.819999999999993</v>
      </c>
      <c r="K114" s="24">
        <v>71.38</v>
      </c>
      <c r="L114" s="24">
        <v>72.09</v>
      </c>
      <c r="M114" s="24">
        <v>71.790000000000006</v>
      </c>
      <c r="N114" s="24">
        <v>72.55</v>
      </c>
      <c r="O114" s="16">
        <f t="shared" si="5"/>
        <v>72.051666666666677</v>
      </c>
    </row>
    <row r="115" spans="8:24">
      <c r="H115" s="11" t="s">
        <v>51</v>
      </c>
      <c r="I115" s="24">
        <v>73.37</v>
      </c>
      <c r="J115" s="24">
        <v>74.569999999999993</v>
      </c>
      <c r="K115" s="24">
        <v>72.89</v>
      </c>
      <c r="L115" s="24">
        <v>73.61</v>
      </c>
      <c r="M115" s="24">
        <v>73.14</v>
      </c>
      <c r="N115" s="24">
        <v>73.790000000000006</v>
      </c>
      <c r="O115" s="16">
        <f t="shared" si="5"/>
        <v>73.561666666666667</v>
      </c>
    </row>
    <row r="125" spans="8:24">
      <c r="W125" s="25"/>
      <c r="X125" s="18"/>
    </row>
    <row r="126" spans="8:24">
      <c r="H126" s="10" t="s">
        <v>30</v>
      </c>
      <c r="I126" s="5">
        <v>2015</v>
      </c>
      <c r="J126" s="5">
        <v>2016</v>
      </c>
      <c r="K126" s="5">
        <v>2017</v>
      </c>
      <c r="L126" s="5">
        <v>2018</v>
      </c>
      <c r="M126" s="5">
        <v>2019</v>
      </c>
      <c r="N126" s="5">
        <v>2020</v>
      </c>
      <c r="O126" s="5" t="s">
        <v>3</v>
      </c>
      <c r="X126" s="9"/>
    </row>
    <row r="127" spans="8:24">
      <c r="H127" t="s">
        <v>32</v>
      </c>
      <c r="I127">
        <v>355</v>
      </c>
      <c r="J127">
        <v>383</v>
      </c>
      <c r="K127">
        <v>520</v>
      </c>
      <c r="L127">
        <v>551</v>
      </c>
      <c r="M127">
        <v>579</v>
      </c>
      <c r="N127">
        <v>602</v>
      </c>
      <c r="O127" s="3">
        <f t="shared" ref="O127:O142" si="6">AVERAGE(I127:N127)</f>
        <v>498.33333333333331</v>
      </c>
    </row>
    <row r="128" spans="8:24">
      <c r="H128" t="s">
        <v>63</v>
      </c>
      <c r="I128">
        <v>724</v>
      </c>
      <c r="J128">
        <v>887</v>
      </c>
      <c r="K128">
        <v>1274</v>
      </c>
      <c r="L128">
        <v>1383</v>
      </c>
      <c r="M128">
        <v>1409</v>
      </c>
      <c r="N128">
        <v>1390</v>
      </c>
      <c r="O128" s="3">
        <f t="shared" si="6"/>
        <v>1177.8333333333333</v>
      </c>
    </row>
    <row r="129" spans="8:15">
      <c r="H129" t="s">
        <v>31</v>
      </c>
      <c r="I129">
        <v>41</v>
      </c>
      <c r="J129">
        <v>42</v>
      </c>
      <c r="K129">
        <v>46</v>
      </c>
      <c r="L129">
        <v>45</v>
      </c>
      <c r="M129">
        <v>40</v>
      </c>
      <c r="N129">
        <v>40</v>
      </c>
      <c r="O129" s="3">
        <f t="shared" si="6"/>
        <v>42.333333333333336</v>
      </c>
    </row>
    <row r="130" spans="8:15">
      <c r="H130" t="s">
        <v>33</v>
      </c>
      <c r="I130">
        <v>113</v>
      </c>
      <c r="J130">
        <v>128</v>
      </c>
      <c r="K130">
        <v>207</v>
      </c>
      <c r="L130">
        <v>224</v>
      </c>
      <c r="M130">
        <v>247</v>
      </c>
      <c r="N130">
        <v>602</v>
      </c>
      <c r="O130" s="3">
        <f t="shared" si="6"/>
        <v>253.5</v>
      </c>
    </row>
    <row r="131" spans="8:15">
      <c r="H131" t="s">
        <v>34</v>
      </c>
      <c r="I131">
        <v>242</v>
      </c>
      <c r="J131">
        <v>265</v>
      </c>
      <c r="K131">
        <v>332</v>
      </c>
      <c r="L131">
        <v>339</v>
      </c>
      <c r="M131">
        <v>332</v>
      </c>
      <c r="N131">
        <v>332</v>
      </c>
      <c r="O131" s="3">
        <f t="shared" si="6"/>
        <v>307</v>
      </c>
    </row>
    <row r="132" spans="8:15">
      <c r="H132" t="s">
        <v>98</v>
      </c>
      <c r="I132">
        <v>6</v>
      </c>
      <c r="J132">
        <v>6</v>
      </c>
      <c r="K132">
        <v>7</v>
      </c>
      <c r="L132">
        <v>8</v>
      </c>
      <c r="M132">
        <v>8</v>
      </c>
      <c r="N132">
        <v>8</v>
      </c>
      <c r="O132" s="3">
        <f t="shared" si="6"/>
        <v>7.166666666666667</v>
      </c>
    </row>
    <row r="133" spans="8:15">
      <c r="H133" t="s">
        <v>35</v>
      </c>
      <c r="I133">
        <v>24</v>
      </c>
      <c r="J133">
        <v>25</v>
      </c>
      <c r="K133">
        <v>27</v>
      </c>
      <c r="L133">
        <v>28</v>
      </c>
      <c r="M133">
        <v>28</v>
      </c>
      <c r="N133">
        <v>28</v>
      </c>
      <c r="O133" s="3">
        <f t="shared" si="6"/>
        <v>26.666666666666668</v>
      </c>
    </row>
    <row r="134" spans="8:15">
      <c r="H134" t="s">
        <v>47</v>
      </c>
      <c r="I134">
        <v>4</v>
      </c>
      <c r="J134">
        <v>4</v>
      </c>
      <c r="K134">
        <v>6</v>
      </c>
      <c r="L134">
        <v>5</v>
      </c>
      <c r="M134">
        <v>6</v>
      </c>
      <c r="N134">
        <v>6</v>
      </c>
      <c r="O134" s="2">
        <f t="shared" si="6"/>
        <v>5.166666666666667</v>
      </c>
    </row>
    <row r="135" spans="8:15">
      <c r="H135" t="s">
        <v>99</v>
      </c>
      <c r="I135">
        <v>21.3</v>
      </c>
      <c r="J135">
        <v>22</v>
      </c>
      <c r="K135">
        <v>20.8</v>
      </c>
      <c r="L135">
        <v>20.5</v>
      </c>
      <c r="M135">
        <v>21.9</v>
      </c>
      <c r="N135">
        <v>23</v>
      </c>
      <c r="O135" s="2">
        <f t="shared" si="6"/>
        <v>21.583333333333332</v>
      </c>
    </row>
    <row r="136" spans="8:15">
      <c r="H136" t="s">
        <v>48</v>
      </c>
      <c r="I136">
        <v>7.94</v>
      </c>
      <c r="J136">
        <v>7.55</v>
      </c>
      <c r="K136">
        <v>6.95</v>
      </c>
      <c r="L136">
        <v>6.34</v>
      </c>
      <c r="M136">
        <v>8.31</v>
      </c>
      <c r="N136">
        <v>9.4499999999999993</v>
      </c>
      <c r="O136" s="2">
        <f t="shared" si="6"/>
        <v>7.7566666666666677</v>
      </c>
    </row>
    <row r="137" spans="8:15">
      <c r="H137" t="s">
        <v>100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4</v>
      </c>
      <c r="O137" s="2">
        <f t="shared" si="6"/>
        <v>4.833333333333333</v>
      </c>
    </row>
    <row r="138" spans="8:15">
      <c r="H138" t="s">
        <v>49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3</v>
      </c>
      <c r="O138" s="2">
        <f t="shared" si="6"/>
        <v>3.8333333333333335</v>
      </c>
    </row>
    <row r="139" spans="8:15">
      <c r="H139" t="s">
        <v>41</v>
      </c>
      <c r="I139">
        <v>21</v>
      </c>
      <c r="J139">
        <v>22</v>
      </c>
      <c r="K139">
        <v>28</v>
      </c>
      <c r="L139">
        <v>27</v>
      </c>
      <c r="M139">
        <v>25</v>
      </c>
      <c r="N139">
        <v>24</v>
      </c>
      <c r="O139" s="2">
        <f t="shared" si="6"/>
        <v>24.5</v>
      </c>
    </row>
    <row r="140" spans="8:15">
      <c r="H140" t="s">
        <v>101</v>
      </c>
      <c r="I140">
        <v>71.599999999999994</v>
      </c>
      <c r="J140">
        <v>71.2</v>
      </c>
      <c r="K140">
        <v>68</v>
      </c>
      <c r="L140">
        <v>67.7</v>
      </c>
      <c r="M140">
        <v>65.400000000000006</v>
      </c>
      <c r="N140">
        <v>62</v>
      </c>
      <c r="O140" s="2">
        <f t="shared" si="6"/>
        <v>67.649999999999991</v>
      </c>
    </row>
    <row r="141" spans="8:15">
      <c r="H141" t="s">
        <v>51</v>
      </c>
      <c r="I141">
        <v>79.900000000000006</v>
      </c>
      <c r="J141">
        <v>80.099999999999994</v>
      </c>
      <c r="K141">
        <v>77</v>
      </c>
      <c r="L141">
        <v>77.099999999999994</v>
      </c>
      <c r="M141">
        <v>72.900000000000006</v>
      </c>
      <c r="N141">
        <v>69.7</v>
      </c>
      <c r="O141" s="2">
        <f t="shared" si="6"/>
        <v>76.11666666666666</v>
      </c>
    </row>
    <row r="142" spans="8:15">
      <c r="H142" t="s">
        <v>52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f t="shared" si="6"/>
        <v>100</v>
      </c>
    </row>
    <row r="148" spans="7:15">
      <c r="G148" s="28"/>
      <c r="H148" s="28"/>
      <c r="I148" s="28"/>
      <c r="J148" s="28"/>
    </row>
    <row r="150" spans="7:15">
      <c r="I150" t="s">
        <v>3</v>
      </c>
      <c r="J150" s="4" t="s">
        <v>4</v>
      </c>
      <c r="K150" t="s">
        <v>5</v>
      </c>
      <c r="L150" s="1">
        <v>0.25</v>
      </c>
      <c r="M150" s="1">
        <v>0.5</v>
      </c>
      <c r="N150" s="1">
        <v>0.75</v>
      </c>
      <c r="O150" t="s">
        <v>6</v>
      </c>
    </row>
    <row r="151" spans="7:15">
      <c r="H151" t="s">
        <v>78</v>
      </c>
      <c r="I151" s="2">
        <v>7.1149999999999998E-3</v>
      </c>
      <c r="J151" s="2">
        <v>0.32838600000000001</v>
      </c>
      <c r="K151">
        <v>-1</v>
      </c>
      <c r="L151" s="4">
        <v>-0.193831</v>
      </c>
      <c r="M151" s="4">
        <v>6.2049999999999996E-3</v>
      </c>
      <c r="N151" s="4">
        <v>0.207736</v>
      </c>
      <c r="O151">
        <v>1</v>
      </c>
    </row>
    <row r="152" spans="7:15">
      <c r="H152" t="s">
        <v>53</v>
      </c>
      <c r="I152" s="2">
        <v>3.8536000000000001E-2</v>
      </c>
      <c r="J152" s="2">
        <v>0.33758700000000003</v>
      </c>
      <c r="K152">
        <v>-1</v>
      </c>
      <c r="L152" s="4">
        <v>-0.172266</v>
      </c>
      <c r="M152" s="4">
        <v>3.4564999999999999E-2</v>
      </c>
      <c r="N152" s="4">
        <v>0.24856</v>
      </c>
      <c r="O152">
        <v>1</v>
      </c>
    </row>
    <row r="153" spans="7:15">
      <c r="H153" t="s">
        <v>54</v>
      </c>
      <c r="I153" s="2">
        <v>5.6860000000000001E-3</v>
      </c>
      <c r="J153" s="2">
        <v>0.325878</v>
      </c>
      <c r="K153">
        <v>-1</v>
      </c>
      <c r="L153" s="4">
        <v>-0.19375200000000001</v>
      </c>
      <c r="M153" s="4">
        <v>4.8469999999999997E-3</v>
      </c>
      <c r="N153" s="4">
        <v>0.205543</v>
      </c>
      <c r="O153">
        <v>1</v>
      </c>
    </row>
    <row r="154" spans="7:15">
      <c r="H154" t="s">
        <v>79</v>
      </c>
      <c r="I154" s="2">
        <v>5.9230000000000003E-3</v>
      </c>
      <c r="J154" s="2">
        <v>0.32479599999999997</v>
      </c>
      <c r="K154">
        <v>-1</v>
      </c>
      <c r="L154" s="4">
        <v>-0.194128</v>
      </c>
      <c r="M154" s="4">
        <v>5.5230000000000001E-3</v>
      </c>
      <c r="N154" s="4">
        <v>0.20574100000000001</v>
      </c>
      <c r="O154">
        <v>1</v>
      </c>
    </row>
    <row r="155" spans="7:15">
      <c r="H155" t="s">
        <v>103</v>
      </c>
      <c r="I155" s="4">
        <v>-2.1519999999999998E-3</v>
      </c>
      <c r="J155" s="4">
        <v>0.32769900000000002</v>
      </c>
      <c r="K155">
        <v>-1</v>
      </c>
      <c r="L155" s="4">
        <v>-0.20174900000000001</v>
      </c>
      <c r="M155" s="4">
        <v>-1.1310000000000001E-3</v>
      </c>
      <c r="N155" s="4">
        <v>0.19959099999999999</v>
      </c>
      <c r="O155">
        <v>1</v>
      </c>
    </row>
    <row r="161" spans="6:10">
      <c r="F161" s="12"/>
      <c r="G161" s="12"/>
      <c r="H161" s="12"/>
    </row>
    <row r="162" spans="6:10">
      <c r="F162" s="27"/>
      <c r="G162" s="12"/>
      <c r="H162" s="15"/>
      <c r="I162" s="26"/>
      <c r="J162" s="26"/>
    </row>
    <row r="163" spans="6:10">
      <c r="F163" s="27"/>
      <c r="G163" s="12"/>
      <c r="H163" s="15"/>
      <c r="I163" s="27"/>
      <c r="J163" s="27"/>
    </row>
    <row r="164" spans="6:10">
      <c r="F164" s="27"/>
      <c r="G164" s="12"/>
      <c r="H164" s="15"/>
      <c r="I164" s="26"/>
      <c r="J164" s="26"/>
    </row>
    <row r="165" spans="6:10">
      <c r="F165" s="27"/>
      <c r="G165" s="12"/>
      <c r="H165" s="15"/>
      <c r="I165" s="27"/>
      <c r="J165" s="27"/>
    </row>
    <row r="166" spans="6:10">
      <c r="F166" s="27"/>
      <c r="G166" s="12"/>
      <c r="H166" s="15"/>
      <c r="I166" s="26"/>
      <c r="J166" s="26"/>
    </row>
    <row r="167" spans="6:10">
      <c r="F167" s="27"/>
      <c r="G167" s="12"/>
      <c r="H167" s="15"/>
      <c r="I167" s="27"/>
      <c r="J167" s="27"/>
    </row>
  </sheetData>
  <mergeCells count="18">
    <mergeCell ref="P25:P26"/>
    <mergeCell ref="P31:P32"/>
    <mergeCell ref="I148:J148"/>
    <mergeCell ref="G148:H148"/>
    <mergeCell ref="F162:F163"/>
    <mergeCell ref="J162:J163"/>
    <mergeCell ref="M64:M65"/>
    <mergeCell ref="M66:M67"/>
    <mergeCell ref="P33:P34"/>
    <mergeCell ref="P27:P28"/>
    <mergeCell ref="P29:P30"/>
    <mergeCell ref="J164:J165"/>
    <mergeCell ref="J166:J167"/>
    <mergeCell ref="F164:F165"/>
    <mergeCell ref="F166:F167"/>
    <mergeCell ref="I162:I163"/>
    <mergeCell ref="I164:I165"/>
    <mergeCell ref="I166:I16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44FC-1DAD-4F3C-9110-44AD059E2829}">
  <dimension ref="I6:T17"/>
  <sheetViews>
    <sheetView topLeftCell="F14" workbookViewId="0">
      <selection activeCell="I20" sqref="I20"/>
    </sheetView>
  </sheetViews>
  <sheetFormatPr defaultRowHeight="14.4"/>
  <cols>
    <col min="9" max="9" width="75.6640625" bestFit="1" customWidth="1"/>
  </cols>
  <sheetData>
    <row r="6" spans="9:20">
      <c r="J6" s="19" t="s">
        <v>75</v>
      </c>
      <c r="K6" s="19" t="s">
        <v>74</v>
      </c>
      <c r="L6" s="19" t="s">
        <v>73</v>
      </c>
      <c r="M6" s="19" t="s">
        <v>72</v>
      </c>
      <c r="N6" s="19" t="s">
        <v>71</v>
      </c>
      <c r="O6" s="19" t="s">
        <v>70</v>
      </c>
      <c r="P6" s="19" t="s">
        <v>69</v>
      </c>
      <c r="Q6" s="19" t="s">
        <v>68</v>
      </c>
      <c r="R6" s="19" t="s">
        <v>67</v>
      </c>
      <c r="S6" s="19" t="s">
        <v>66</v>
      </c>
      <c r="T6" s="19" t="s">
        <v>65</v>
      </c>
    </row>
    <row r="7" spans="9:20">
      <c r="I7" t="s">
        <v>64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9:20">
      <c r="I8" t="s">
        <v>84</v>
      </c>
      <c r="J8" s="2">
        <v>0.1115</v>
      </c>
      <c r="K8" s="2">
        <v>1</v>
      </c>
      <c r="L8" s="2"/>
      <c r="M8" s="2"/>
      <c r="N8" s="2"/>
      <c r="O8" s="2"/>
      <c r="P8" s="2"/>
      <c r="Q8" s="2"/>
      <c r="R8" s="2"/>
      <c r="S8" s="2"/>
      <c r="T8" s="2"/>
    </row>
    <row r="9" spans="9:20">
      <c r="I9" t="s">
        <v>85</v>
      </c>
      <c r="J9" s="2">
        <v>1.5100000000000001E-2</v>
      </c>
      <c r="K9" s="2">
        <v>1.47E-2</v>
      </c>
      <c r="L9" s="2">
        <v>1</v>
      </c>
      <c r="M9" s="2"/>
      <c r="N9" s="2"/>
      <c r="O9" s="2"/>
      <c r="P9" s="2"/>
      <c r="Q9" s="2"/>
      <c r="R9" s="2"/>
      <c r="S9" s="2"/>
      <c r="T9" s="2"/>
    </row>
    <row r="10" spans="9:20">
      <c r="I10" t="s">
        <v>86</v>
      </c>
      <c r="J10" s="2">
        <v>1.8599999999999998E-2</v>
      </c>
      <c r="K10" s="2">
        <v>1.72E-2</v>
      </c>
      <c r="L10" s="2">
        <v>0.751</v>
      </c>
      <c r="M10" s="2">
        <v>1</v>
      </c>
      <c r="N10" s="2"/>
      <c r="O10" s="2"/>
      <c r="P10" s="2"/>
      <c r="Q10" s="2"/>
      <c r="R10" s="2"/>
      <c r="S10" s="2"/>
      <c r="T10" s="2"/>
    </row>
    <row r="11" spans="9:20">
      <c r="I11" t="s">
        <v>87</v>
      </c>
      <c r="J11" s="2">
        <v>2.0199999999999999E-2</v>
      </c>
      <c r="K11" s="2">
        <v>1.9400000000000001E-2</v>
      </c>
      <c r="L11" s="2">
        <v>0.76049999999999995</v>
      </c>
      <c r="M11" s="2">
        <v>0.97609999999999997</v>
      </c>
      <c r="N11" s="2">
        <v>1</v>
      </c>
      <c r="O11" s="2"/>
      <c r="P11" s="2"/>
      <c r="Q11" s="2"/>
      <c r="R11" s="2"/>
      <c r="S11" s="2"/>
      <c r="T11" s="2"/>
    </row>
    <row r="12" spans="9:20">
      <c r="I12" t="s">
        <v>88</v>
      </c>
      <c r="J12" s="2">
        <v>2.6499999999999999E-2</v>
      </c>
      <c r="K12" s="2">
        <v>2.7300000000000001E-2</v>
      </c>
      <c r="L12" s="2">
        <v>0.5504</v>
      </c>
      <c r="M12" s="2">
        <v>0.60099999999999998</v>
      </c>
      <c r="N12" s="2">
        <v>0.67579999999999996</v>
      </c>
      <c r="O12" s="2">
        <v>1</v>
      </c>
      <c r="P12" s="2"/>
      <c r="Q12" s="2"/>
      <c r="R12" s="2"/>
      <c r="S12" s="2"/>
      <c r="T12" s="2"/>
    </row>
    <row r="13" spans="9:20">
      <c r="I13" t="s">
        <v>89</v>
      </c>
      <c r="J13" s="2">
        <v>2.7900000000000001E-2</v>
      </c>
      <c r="K13" s="2">
        <v>2.86E-2</v>
      </c>
      <c r="L13" s="2">
        <v>0.52869999999999995</v>
      </c>
      <c r="M13" s="2">
        <v>0.63080000000000003</v>
      </c>
      <c r="N13" s="2">
        <v>0.71050000000000002</v>
      </c>
      <c r="O13" s="2">
        <v>0.94599999999999995</v>
      </c>
      <c r="P13" s="2">
        <v>1</v>
      </c>
      <c r="Q13" s="2"/>
      <c r="R13" s="2"/>
      <c r="S13" s="2"/>
      <c r="T13" s="2"/>
    </row>
    <row r="14" spans="9:20">
      <c r="I14" t="s">
        <v>90</v>
      </c>
      <c r="J14" s="2">
        <v>2.6700000000000002E-2</v>
      </c>
      <c r="K14" s="2">
        <v>2.7699999999999999E-2</v>
      </c>
      <c r="L14" s="2">
        <v>0.44140000000000001</v>
      </c>
      <c r="M14" s="2">
        <v>0.49109999999999998</v>
      </c>
      <c r="N14" s="2">
        <v>0.54349999999999998</v>
      </c>
      <c r="O14" s="2">
        <v>0.746</v>
      </c>
      <c r="P14" s="2">
        <v>0.82069999999999999</v>
      </c>
      <c r="Q14" s="2">
        <v>1</v>
      </c>
      <c r="R14" s="2"/>
      <c r="S14" s="2"/>
      <c r="T14" s="2"/>
    </row>
    <row r="15" spans="9:20">
      <c r="I15" t="s">
        <v>91</v>
      </c>
      <c r="J15" s="2">
        <v>6.6E-3</v>
      </c>
      <c r="K15" s="2">
        <v>6.8999999999999999E-3</v>
      </c>
      <c r="L15" s="2">
        <v>0.2757</v>
      </c>
      <c r="M15" s="2">
        <v>0.29549999999999998</v>
      </c>
      <c r="N15" s="2">
        <v>0.32450000000000001</v>
      </c>
      <c r="O15" s="2">
        <v>0.32529999999999998</v>
      </c>
      <c r="P15" s="2">
        <v>0.35560000000000003</v>
      </c>
      <c r="Q15" s="2">
        <v>0.38440000000000002</v>
      </c>
      <c r="R15" s="2">
        <v>1</v>
      </c>
      <c r="S15" s="2"/>
      <c r="T15" s="2"/>
    </row>
    <row r="16" spans="9:20">
      <c r="I16" t="s">
        <v>92</v>
      </c>
      <c r="J16" s="2">
        <v>9.2999999999999992E-3</v>
      </c>
      <c r="K16" s="2">
        <v>8.0999999999999996E-3</v>
      </c>
      <c r="L16" s="2">
        <v>0.1182</v>
      </c>
      <c r="M16" s="2">
        <v>0.11899999999999999</v>
      </c>
      <c r="N16" s="2">
        <v>0.1208</v>
      </c>
      <c r="O16" s="2">
        <v>6.2100000000000002E-2</v>
      </c>
      <c r="P16" s="2">
        <v>6.6199999999999995E-2</v>
      </c>
      <c r="Q16" s="2">
        <v>2.6100000000000002E-2</v>
      </c>
      <c r="R16" s="2">
        <v>0.1177</v>
      </c>
      <c r="S16" s="2">
        <v>1</v>
      </c>
      <c r="T16" s="2"/>
    </row>
    <row r="17" spans="9:20">
      <c r="I17" t="s">
        <v>93</v>
      </c>
      <c r="J17" s="2">
        <v>6.7000000000000002E-3</v>
      </c>
      <c r="K17" s="2">
        <v>8.8000000000000005E-3</v>
      </c>
      <c r="L17" s="2">
        <v>1.8599999999999998E-2</v>
      </c>
      <c r="M17" s="2">
        <v>3.1600000000000003E-2</v>
      </c>
      <c r="N17" s="2">
        <v>4.1799999999999997E-2</v>
      </c>
      <c r="O17" s="2">
        <v>5.0200000000000002E-2</v>
      </c>
      <c r="P17" s="2">
        <v>5.7200000000000001E-2</v>
      </c>
      <c r="Q17" s="2">
        <v>5.9700000000000003E-2</v>
      </c>
      <c r="R17" s="2">
        <v>0.1075</v>
      </c>
      <c r="S17" s="2">
        <v>6.8000000000000005E-2</v>
      </c>
      <c r="T1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Morteza Aghajanzadeh Amirkalaee</dc:creator>
  <cp:lastModifiedBy>Seyyed Morteza Aghajanzadeh Amirkalaee</cp:lastModifiedBy>
  <dcterms:created xsi:type="dcterms:W3CDTF">2020-11-29T08:03:45Z</dcterms:created>
  <dcterms:modified xsi:type="dcterms:W3CDTF">2021-06-07T05:49:43Z</dcterms:modified>
</cp:coreProperties>
</file>