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mc:AlternateContent xmlns:mc="http://schemas.openxmlformats.org/markup-compatibility/2006">
    <mc:Choice Requires="x15">
      <x15ac:absPath xmlns:x15ac="http://schemas.microsoft.com/office/spreadsheetml/2010/11/ac" url="C:\Users\u167856\Dropbox\UPF\managerial_accounting\2023-2024\Seminars\"/>
    </mc:Choice>
  </mc:AlternateContent>
  <xr:revisionPtr revIDLastSave="0" documentId="13_ncr:1_{E4036BCA-8985-4636-86DC-91A0F06A7637}" xr6:coauthVersionLast="47" xr6:coauthVersionMax="47" xr10:uidLastSave="{00000000-0000-0000-0000-000000000000}"/>
  <bookViews>
    <workbookView xWindow="-108" yWindow="-108" windowWidth="23256" windowHeight="12576" tabRatio="500" xr2:uid="{00000000-000D-0000-FFFF-FFFF00000000}"/>
  </bookViews>
  <sheets>
    <sheet name="1_change_estimates" sheetId="1" r:id="rId1"/>
    <sheet name="2_disc_operations" sheetId="2" r:id="rId2"/>
    <sheet name="3_taxes" sheetId="3" r:id="rId3"/>
    <sheet name="2_special_items" sheetId="4"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D54" i="4" l="1"/>
  <c r="D52" i="4"/>
  <c r="D49" i="4"/>
  <c r="D44" i="4"/>
  <c r="E29" i="3"/>
  <c r="D28" i="3"/>
  <c r="C28" i="3"/>
  <c r="J17" i="3"/>
  <c r="I17" i="3"/>
  <c r="H17" i="3"/>
  <c r="E17" i="3"/>
  <c r="E18" i="3" s="1"/>
  <c r="D17" i="3"/>
  <c r="C17" i="3"/>
  <c r="K16" i="3"/>
  <c r="F16" i="3"/>
  <c r="F17" i="3" s="1"/>
  <c r="K15" i="3"/>
  <c r="K17" i="3" s="1"/>
  <c r="F15" i="3"/>
  <c r="J24" i="2"/>
  <c r="E24" i="2"/>
  <c r="D24" i="2"/>
  <c r="K22" i="2"/>
  <c r="K20" i="2"/>
  <c r="L16" i="2"/>
  <c r="K18" i="2" s="1"/>
  <c r="K24" i="2" s="1"/>
  <c r="C39" i="1"/>
  <c r="C45" i="1" s="1"/>
  <c r="C46" i="1" s="1"/>
  <c r="C34" i="1"/>
  <c r="C36" i="1" s="1"/>
  <c r="C41" i="1" s="1"/>
  <c r="C28" i="1"/>
  <c r="C29" i="1" s="1"/>
  <c r="E20" i="3" l="1"/>
  <c r="E21" i="3" s="1"/>
  <c r="J18" i="3"/>
  <c r="J22" i="3"/>
  <c r="F18" i="3"/>
  <c r="F20" i="3" s="1"/>
  <c r="F21" i="3"/>
  <c r="C18" i="3"/>
  <c r="D18" i="3"/>
  <c r="E28" i="3"/>
  <c r="E30" i="3" s="1"/>
  <c r="C29" i="3"/>
  <c r="C30" i="3" s="1"/>
  <c r="D29" i="3"/>
  <c r="D30" i="3" s="1"/>
  <c r="C20" i="3" l="1"/>
  <c r="C21" i="3" s="1"/>
  <c r="H18" i="3"/>
  <c r="D20" i="3"/>
  <c r="D21" i="3" s="1"/>
  <c r="I18" i="3"/>
  <c r="I22" i="3" s="1"/>
  <c r="H19" i="3"/>
  <c r="I19" i="3"/>
  <c r="D31" i="3" l="1"/>
  <c r="J19" i="3"/>
  <c r="I20" i="3"/>
  <c r="I21" i="3" s="1"/>
  <c r="K19" i="3"/>
  <c r="C31" i="3"/>
  <c r="C32" i="3" s="1"/>
  <c r="D32" i="3" s="1"/>
  <c r="H20" i="3"/>
  <c r="K18" i="3"/>
  <c r="K22" i="3" s="1"/>
  <c r="H22" i="3"/>
  <c r="H21" i="3" l="1"/>
  <c r="E31" i="3"/>
  <c r="E32" i="3" s="1"/>
  <c r="J20" i="3"/>
  <c r="J21" i="3" s="1"/>
  <c r="K20" i="3" l="1"/>
  <c r="K21" i="3" s="1"/>
</calcChain>
</file>

<file path=xl/sharedStrings.xml><?xml version="1.0" encoding="utf-8"?>
<sst xmlns="http://schemas.openxmlformats.org/spreadsheetml/2006/main" count="130" uniqueCount="105">
  <si>
    <t>Part 1</t>
  </si>
  <si>
    <t>R:The renovation increases PPE (Equipment in particular)  and decreases cash by $15.000.</t>
  </si>
  <si>
    <t>Part 2</t>
  </si>
  <si>
    <t>historic cost</t>
  </si>
  <si>
    <t>accumulated depreciation</t>
  </si>
  <si>
    <t>residual value</t>
  </si>
  <si>
    <t>estimated life</t>
  </si>
  <si>
    <t>years</t>
  </si>
  <si>
    <t>depreciation per year</t>
  </si>
  <si>
    <t>years in books</t>
  </si>
  <si>
    <t>R: the machine was 2 years old.</t>
  </si>
  <si>
    <t>Part 3</t>
  </si>
  <si>
    <t>net book value</t>
  </si>
  <si>
    <t>renovation cost</t>
  </si>
  <si>
    <t>new book value</t>
  </si>
  <si>
    <t>new residual value</t>
  </si>
  <si>
    <t>new estimated life</t>
  </si>
  <si>
    <t>depreciation expense</t>
  </si>
  <si>
    <t>Part 4</t>
  </si>
  <si>
    <t>effect on net income</t>
  </si>
  <si>
    <t>R: the net income will increase by 1.183 euros that year relative to the base scenario. The company must inform in the 2013 report about the accounting change. No need to restate the 2012 report.</t>
  </si>
  <si>
    <t>LOWER PORTION OF INCOME STATEMENT</t>
  </si>
  <si>
    <t>ORIGINAL AND RESTATED INCOME STATEMENT FOR YEAR 5</t>
  </si>
  <si>
    <t>Year 6</t>
  </si>
  <si>
    <t>Year 5</t>
  </si>
  <si>
    <t>Original</t>
  </si>
  <si>
    <t>Restated (Builders)</t>
  </si>
  <si>
    <t>Diffference</t>
  </si>
  <si>
    <t>Net income (loss) from continuing operations before extraordinary item</t>
  </si>
  <si>
    <t>Loss from discontinued operations net of taxes</t>
  </si>
  <si>
    <t>Loss on disposal of discontinued operations, net of taxes</t>
  </si>
  <si>
    <t>Extraordinary item</t>
  </si>
  <si>
    <t>Net income (loss)</t>
  </si>
  <si>
    <t>Alternative idea:  show a disclosure and ask them conceptual questions</t>
  </si>
  <si>
    <t>Solution:</t>
  </si>
  <si>
    <t xml:space="preserve">                  </t>
  </si>
  <si>
    <t xml:space="preserve"> TAX BOOKS                      </t>
  </si>
  <si>
    <t xml:space="preserve"> GAAP BOOKS                   </t>
  </si>
  <si>
    <t xml:space="preserve"> Year 1 </t>
  </si>
  <si>
    <t xml:space="preserve"> Year 2 </t>
  </si>
  <si>
    <t xml:space="preserve"> Year 3 </t>
  </si>
  <si>
    <t xml:space="preserve"> Total </t>
  </si>
  <si>
    <t xml:space="preserve"> Income before depreciation and tax  </t>
  </si>
  <si>
    <t xml:space="preserve"> Depreciation expense                </t>
  </si>
  <si>
    <t xml:space="preserve"> Income before tax                  </t>
  </si>
  <si>
    <t xml:space="preserve"> Tax payable                        </t>
  </si>
  <si>
    <t xml:space="preserve"> Deferred tax                       </t>
  </si>
  <si>
    <t xml:space="preserve"> Tax provision                      </t>
  </si>
  <si>
    <t xml:space="preserve"> Net income                         </t>
  </si>
  <si>
    <t xml:space="preserve"> Net income without deferred tax    </t>
  </si>
  <si>
    <t>Deferred Tax Adjustments</t>
  </si>
  <si>
    <t xml:space="preserve"> Year 1   </t>
  </si>
  <si>
    <t xml:space="preserve"> Year 2   </t>
  </si>
  <si>
    <t xml:space="preserve"> Year 3   </t>
  </si>
  <si>
    <t xml:space="preserve"> Income before tax (GAAP books)  </t>
  </si>
  <si>
    <t>R: As  deferred tax  liabilities are not “true” liabilities in the sense that they do not  impose any future obligations on the company, many analysts exclude them from the balance sheet when conducting ratio analysis.</t>
  </si>
  <si>
    <t xml:space="preserve"> Income before tax (tax books)   </t>
  </si>
  <si>
    <t>Therefore, at the year of year 2, the analyt could consider removing 3500 euros from the liabilities</t>
  </si>
  <si>
    <t xml:space="preserve"> Difference                      </t>
  </si>
  <si>
    <t xml:space="preserve"> Deferred tax adjustment (35%)   </t>
  </si>
  <si>
    <t xml:space="preserve"> Deferred tax liability          </t>
  </si>
  <si>
    <t xml:space="preserve"> Other Operating Income [Table 4.30] </t>
  </si>
  <si>
    <t xml:space="preserve"> Breakdown of Special Items by Function [Table 4.31] </t>
  </si>
  <si>
    <t xml:space="preserve"> Gains on retirements of noncurrent assets </t>
  </si>
  <si>
    <t xml:space="preserve"> Production-related                                  </t>
  </si>
  <si>
    <t xml:space="preserve"> Reversals of impairment losses on receivables </t>
  </si>
  <si>
    <t xml:space="preserve"> Marketing- and distribution-related                 </t>
  </si>
  <si>
    <t xml:space="preserve"> Reversals of unutilized provisions   </t>
  </si>
  <si>
    <t xml:space="preserve"> Research- and development-related                   </t>
  </si>
  <si>
    <t xml:space="preserve"> Gains from derivative hedging transactions  </t>
  </si>
  <si>
    <t xml:space="preserve"> General-administration-related                       </t>
  </si>
  <si>
    <t xml:space="preserve">   -    </t>
  </si>
  <si>
    <t xml:space="preserve"> Miscellaneous operating income      </t>
  </si>
  <si>
    <t xml:space="preserve"> Other                                              </t>
  </si>
  <si>
    <t xml:space="preserve"> Total                               </t>
  </si>
  <si>
    <t xml:space="preserve"> Total                                              </t>
  </si>
  <si>
    <t xml:space="preserve"> of which special items              </t>
  </si>
  <si>
    <t xml:space="preserve"> Other Operating Expenses [Table 4.32] </t>
  </si>
  <si>
    <t xml:space="preserve"> Breakdown of Special Items by Function [Table 4.33] </t>
  </si>
  <si>
    <t xml:space="preserve">          </t>
  </si>
  <si>
    <t xml:space="preserve"> Losses on retirements of noncurrent assets </t>
  </si>
  <si>
    <t xml:space="preserve"> Impairment losses on receivables      </t>
  </si>
  <si>
    <t xml:space="preserve"> Expenses related to significant legal risks </t>
  </si>
  <si>
    <t xml:space="preserve"> Losses from derivative hedging transactions </t>
  </si>
  <si>
    <t xml:space="preserve"> Miscellaneous operating expenses       </t>
  </si>
  <si>
    <t xml:space="preserve"> Total                                </t>
  </si>
  <si>
    <t xml:space="preserve"> of which special items               </t>
  </si>
  <si>
    <t>1)</t>
  </si>
  <si>
    <t>For clarity, I will paste here the tables from the PDF, but students can just write down the numbers needed.</t>
  </si>
  <si>
    <t>Income before income taxes 2012</t>
  </si>
  <si>
    <t>other operating income / income before taxes</t>
  </si>
  <si>
    <t>2.1)</t>
  </si>
  <si>
    <t>Discussion: Other operating income is a relevant component in the company's income, around 30%.</t>
  </si>
  <si>
    <t>2.2)</t>
  </si>
  <si>
    <t>Discussion: Miscellaneous income includes: (1) impairment loss "reversal"; (2) adjustments in pension plans; (3) gains from break-up fee; (4) compensation from insurers given a fire.</t>
  </si>
  <si>
    <t>2.3)</t>
  </si>
  <si>
    <t>Other /Special items</t>
  </si>
  <si>
    <t>2.4)</t>
  </si>
  <si>
    <t>Special items / Other operating expenses</t>
  </si>
  <si>
    <t>2.5)</t>
  </si>
  <si>
    <t>Discussion: Miscellaneous expenses include: (1) restructuring expenses in several subgroups of the company; (2) impairment losses of inventory (a product called Medrad) and patent value.</t>
  </si>
  <si>
    <t>Discussion: 94% of the special income is not explained. Here in class, we can discuss managers' motivation to leave this item as a black box.</t>
  </si>
  <si>
    <t>Discussion: almost 2/3 of the other expenses are driven by special items. The magnitude in 2011 and 2012 is also relevant. Remember: by its definition, "special items" should be unusual and infrequent. Apparently, they are not so infrequent in this company.</t>
  </si>
  <si>
    <t>Discussion: again, a large fraction of the special items are not explained.</t>
  </si>
  <si>
    <t>None of them should be recurring expenses, but the restructuring process might take a few years, so a remaining fraction of these expenses might be included in the next report.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</si>
</sst>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 [$€-C0A];[Red]\-#,##0\ [$€-C0A]"/>
    <numFmt numFmtId="165" formatCode="#,##0.00\ [$€-C0A];[Red]\-#,##0.00\ [$€-C0A]"/>
  </numFmts>
  <fonts count="4" x14ac:knownFonts="1">
    <font>
      <sz val="10"/>
      <name val="Arial"/>
      <family val="2"/>
      <charset val="1"/>
    </font>
    <font>
      <sz val="10"/>
      <name val="Arial"/>
      <family val="2"/>
    </font>
    <font>
      <b/>
      <sz val="10"/>
      <name val="Arial"/>
      <family val="2"/>
      <charset val="1"/>
    </font>
    <font>
      <sz val="10"/>
      <color rgb="FFC9211E"/>
      <name val="Arial"/>
      <family val="2"/>
      <charset val="1"/>
    </font>
  </fonts>
  <fills count="3">
    <fill>
      <patternFill patternType="none"/>
    </fill>
    <fill>
      <patternFill patternType="gray125"/>
    </fill>
    <fill>
      <patternFill patternType="solid">
        <fgColor rgb="FFFFFF00"/>
        <bgColor rgb="FFFFFF00"/>
      </patternFill>
    </fill>
  </fills>
  <borders count="3">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s>
  <cellStyleXfs count="2">
    <xf numFmtId="0" fontId="0" fillId="0" borderId="0"/>
    <xf numFmtId="9" fontId="1" fillId="0" borderId="0" applyBorder="0" applyAlignment="0" applyProtection="0"/>
  </cellStyleXfs>
  <cellXfs count="34">
    <xf numFmtId="0" fontId="0" fillId="0" borderId="0" xfId="0"/>
    <xf numFmtId="0" fontId="2" fillId="0" borderId="0" xfId="0" applyFont="1" applyAlignment="1">
      <alignment horizontal="center" vertical="center"/>
    </xf>
    <xf numFmtId="164" fontId="0" fillId="0" borderId="0" xfId="0" applyNumberFormat="1"/>
    <xf numFmtId="0" fontId="0" fillId="0" borderId="0" xfId="0" applyAlignment="1">
      <alignment wrapText="1"/>
    </xf>
    <xf numFmtId="0" fontId="0" fillId="0" borderId="1" xfId="0" applyBorder="1"/>
    <xf numFmtId="164" fontId="0" fillId="0" borderId="1" xfId="0" applyNumberFormat="1" applyBorder="1"/>
    <xf numFmtId="165" fontId="0" fillId="0" borderId="1" xfId="0" applyNumberFormat="1" applyBorder="1"/>
    <xf numFmtId="0" fontId="0" fillId="0" borderId="0" xfId="0" applyAlignment="1">
      <alignment horizontal="left" vertical="top"/>
    </xf>
    <xf numFmtId="0" fontId="2" fillId="0" borderId="0" xfId="0" applyFont="1" applyAlignment="1">
      <alignment horizontal="left" vertical="top"/>
    </xf>
    <xf numFmtId="0" fontId="0" fillId="0" borderId="2" xfId="0" applyBorder="1" applyAlignment="1">
      <alignment horizontal="left" vertical="top"/>
    </xf>
    <xf numFmtId="0" fontId="0" fillId="0" borderId="2" xfId="0" applyBorder="1" applyAlignment="1">
      <alignment horizontal="left" vertical="top" wrapText="1"/>
    </xf>
    <xf numFmtId="0" fontId="0" fillId="0" borderId="0" xfId="0" applyAlignment="1">
      <alignment horizontal="left" vertical="top" wrapText="1"/>
    </xf>
    <xf numFmtId="164" fontId="0" fillId="0" borderId="0" xfId="0" applyNumberFormat="1" applyAlignment="1">
      <alignment horizontal="left" vertical="top"/>
    </xf>
    <xf numFmtId="0" fontId="3" fillId="2" borderId="0" xfId="0" applyFont="1" applyFill="1" applyAlignment="1">
      <alignment horizontal="left" vertical="top"/>
    </xf>
    <xf numFmtId="164" fontId="3" fillId="2" borderId="0" xfId="0" applyNumberFormat="1" applyFont="1" applyFill="1" applyAlignment="1">
      <alignment horizontal="left" vertical="top"/>
    </xf>
    <xf numFmtId="164" fontId="0" fillId="0" borderId="2" xfId="0" applyNumberFormat="1" applyBorder="1" applyAlignment="1">
      <alignment horizontal="left" vertical="top"/>
    </xf>
    <xf numFmtId="0" fontId="0" fillId="0" borderId="2" xfId="0" applyBorder="1"/>
    <xf numFmtId="0" fontId="0" fillId="0" borderId="2" xfId="0" applyBorder="1" applyAlignment="1">
      <alignment horizontal="center"/>
    </xf>
    <xf numFmtId="164" fontId="0" fillId="0" borderId="0" xfId="0" applyNumberFormat="1" applyAlignment="1">
      <alignment horizontal="center" vertical="top"/>
    </xf>
    <xf numFmtId="164" fontId="0" fillId="0" borderId="2" xfId="0" applyNumberFormat="1" applyBorder="1" applyAlignment="1">
      <alignment horizontal="center" vertical="top"/>
    </xf>
    <xf numFmtId="0" fontId="0" fillId="0" borderId="0" xfId="0" applyAlignment="1">
      <alignment horizontal="left" wrapText="1"/>
    </xf>
    <xf numFmtId="0" fontId="0" fillId="2" borderId="0" xfId="0" applyFill="1"/>
    <xf numFmtId="164" fontId="0" fillId="2" borderId="0" xfId="0" applyNumberFormat="1" applyFill="1"/>
    <xf numFmtId="0" fontId="2" fillId="0" borderId="0" xfId="0" applyFont="1"/>
    <xf numFmtId="0" fontId="2" fillId="0" borderId="0" xfId="0" applyFont="1" applyAlignment="1">
      <alignment horizontal="center"/>
    </xf>
    <xf numFmtId="0" fontId="0" fillId="0" borderId="0" xfId="0" applyFont="1"/>
    <xf numFmtId="0" fontId="0" fillId="0" borderId="0" xfId="0" applyFont="1" applyAlignment="1">
      <alignment horizontal="center"/>
    </xf>
    <xf numFmtId="0" fontId="0" fillId="0" borderId="2" xfId="0" applyFont="1" applyBorder="1"/>
    <xf numFmtId="0" fontId="0" fillId="0" borderId="2" xfId="0" applyFont="1" applyBorder="1" applyAlignment="1">
      <alignment horizontal="center"/>
    </xf>
    <xf numFmtId="164" fontId="0" fillId="0" borderId="0" xfId="0" applyNumberFormat="1" applyFont="1" applyAlignment="1">
      <alignment horizontal="center"/>
    </xf>
    <xf numFmtId="0" fontId="0" fillId="0" borderId="0" xfId="0" applyNumberFormat="1" applyFont="1" applyAlignment="1">
      <alignment horizontal="center"/>
    </xf>
    <xf numFmtId="3" fontId="0" fillId="0" borderId="0" xfId="0" applyNumberFormat="1" applyFont="1" applyAlignment="1">
      <alignment horizontal="center"/>
    </xf>
    <xf numFmtId="3" fontId="0" fillId="0" borderId="2" xfId="0" applyNumberFormat="1" applyFont="1" applyBorder="1" applyAlignment="1">
      <alignment horizontal="center"/>
    </xf>
    <xf numFmtId="9" fontId="1" fillId="0" borderId="0" xfId="1" applyAlignment="1">
      <alignment horizontal="center"/>
    </xf>
  </cellXfs>
  <cellStyles count="2">
    <cellStyle name="Normal" xfId="0" builtinId="0"/>
    <cellStyle name="Percent" xfId="1" builtinId="5"/>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C9211E"/>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4.xml.rels><?xml version="1.0" encoding="UTF-8" standalone="yes"?>
<Relationships xmlns="http://schemas.openxmlformats.org/package/2006/relationships"><Relationship Id="rId1" Type="http://schemas.openxmlformats.org/officeDocument/2006/relationships/hyperlink" Target="https://www.bayer.com/en/investors/integrated-annual-reports" TargetMode="External"/></Relationships>
</file>

<file path=xl/drawings/drawing1.xml><?xml version="1.0" encoding="utf-8"?>
<xdr:wsDr xmlns:xdr="http://schemas.openxmlformats.org/drawingml/2006/spreadsheetDrawing" xmlns:a="http://schemas.openxmlformats.org/drawingml/2006/main">
  <xdr:twoCellAnchor editAs="absolute">
    <xdr:from>
      <xdr:col>0</xdr:col>
      <xdr:colOff>394200</xdr:colOff>
      <xdr:row>0</xdr:row>
      <xdr:rowOff>24480</xdr:rowOff>
    </xdr:from>
    <xdr:to>
      <xdr:col>9</xdr:col>
      <xdr:colOff>731520</xdr:colOff>
      <xdr:row>13</xdr:row>
      <xdr:rowOff>101520</xdr:rowOff>
    </xdr:to>
    <xdr:sp macro="" textlink="">
      <xdr:nvSpPr>
        <xdr:cNvPr id="2" name="Text Frame 3">
          <a:extLst>
            <a:ext uri="{FF2B5EF4-FFF2-40B4-BE49-F238E27FC236}">
              <a16:creationId xmlns:a16="http://schemas.microsoft.com/office/drawing/2014/main" id="{00000000-0008-0000-0000-000002000000}"/>
            </a:ext>
          </a:extLst>
        </xdr:cNvPr>
        <xdr:cNvSpPr/>
      </xdr:nvSpPr>
      <xdr:spPr>
        <a:xfrm>
          <a:off x="394200" y="24480"/>
          <a:ext cx="8718840" cy="2190240"/>
        </a:xfrm>
        <a:prstGeom prst="rect">
          <a:avLst/>
        </a:prstGeom>
        <a:noFill/>
        <a:ln w="0">
          <a:noFill/>
        </a:ln>
      </xdr:spPr>
      <xdr:style>
        <a:lnRef idx="0">
          <a:scrgbClr r="0" g="0" b="0"/>
        </a:lnRef>
        <a:fillRef idx="0">
          <a:scrgbClr r="0" g="0" b="0"/>
        </a:fillRef>
        <a:effectRef idx="0">
          <a:scrgbClr r="0" g="0" b="0"/>
        </a:effectRef>
        <a:fontRef idx="minor"/>
      </xdr:style>
      <xdr:txBody>
        <a:bodyPr lIns="0" tIns="0" rIns="0" bIns="0" anchor="t">
          <a:noAutofit/>
        </a:bodyPr>
        <a:lstStyle/>
        <a:p>
          <a:pPr>
            <a:lnSpc>
              <a:spcPct val="100000"/>
            </a:lnSpc>
          </a:pPr>
          <a:r>
            <a:rPr lang="en-US" sz="1200" b="0" strike="noStrike" spc="-1">
              <a:latin typeface="Times New Roman"/>
            </a:rPr>
            <a:t>At the end of the annual accounting period, December 31, 2012, O’Connor Company’s records reflected the following for information for one on its machines: </a:t>
          </a:r>
        </a:p>
        <a:p>
          <a:pPr>
            <a:lnSpc>
              <a:spcPct val="100000"/>
            </a:lnSpc>
          </a:pPr>
          <a:r>
            <a:rPr lang="en-US" sz="1200" b="0" strike="noStrike" spc="-1">
              <a:latin typeface="Times New Roman"/>
            </a:rPr>
            <a:t>- Cost when acquired $30,000 </a:t>
          </a:r>
        </a:p>
        <a:p>
          <a:pPr>
            <a:lnSpc>
              <a:spcPct val="100000"/>
            </a:lnSpc>
          </a:pPr>
          <a:r>
            <a:rPr lang="en-US" sz="1200" b="0" strike="noStrike" spc="-1">
              <a:latin typeface="Times New Roman"/>
            </a:rPr>
            <a:t>- Accumulated depreciation $10,200</a:t>
          </a:r>
        </a:p>
        <a:p>
          <a:pPr>
            <a:lnSpc>
              <a:spcPct val="100000"/>
            </a:lnSpc>
          </a:pPr>
          <a:endParaRPr lang="en-US" sz="1200" b="0" strike="noStrike" spc="-1">
            <a:latin typeface="Times New Roman"/>
          </a:endParaRPr>
        </a:p>
        <a:p>
          <a:pPr>
            <a:lnSpc>
              <a:spcPct val="100000"/>
            </a:lnSpc>
          </a:pPr>
          <a:r>
            <a:rPr lang="en-US" sz="1200" b="0" strike="noStrike" spc="-1">
              <a:latin typeface="Times New Roman"/>
            </a:rPr>
            <a:t>During January 2013, the machine was renovated at a cost of $15,500 paid in cash. As a result, the estimated life increased from five years to eight years, and the residual value increased from $4,500 to $6,500. The company uses straight-line depreciation. </a:t>
          </a:r>
        </a:p>
        <a:p>
          <a:pPr>
            <a:lnSpc>
              <a:spcPct val="100000"/>
            </a:lnSpc>
          </a:pPr>
          <a:endParaRPr lang="en-US" sz="1200" b="0" strike="noStrike" spc="-1">
            <a:latin typeface="Times New Roman"/>
          </a:endParaRPr>
        </a:p>
        <a:p>
          <a:pPr>
            <a:lnSpc>
              <a:spcPct val="100000"/>
            </a:lnSpc>
          </a:pPr>
          <a:r>
            <a:rPr lang="en-US" sz="1200" b="0" strike="noStrike" spc="-1">
              <a:latin typeface="Times New Roman"/>
            </a:rPr>
            <a:t>Required: </a:t>
          </a:r>
        </a:p>
        <a:p>
          <a:pPr>
            <a:lnSpc>
              <a:spcPct val="100000"/>
            </a:lnSpc>
          </a:pPr>
          <a:r>
            <a:rPr lang="en-US" sz="1200" b="0" strike="noStrike" spc="-1">
              <a:latin typeface="Times New Roman"/>
            </a:rPr>
            <a:t>1. How did the renovation impact the balance sheet in January 2013? </a:t>
          </a:r>
        </a:p>
        <a:p>
          <a:pPr>
            <a:lnSpc>
              <a:spcPct val="100000"/>
            </a:lnSpc>
          </a:pPr>
          <a:r>
            <a:rPr lang="en-US" sz="1200" b="0" strike="noStrike" spc="-1">
              <a:latin typeface="Times New Roman"/>
            </a:rPr>
            <a:t>2. How old was the machine at the end of 2012? </a:t>
          </a:r>
        </a:p>
        <a:p>
          <a:pPr>
            <a:lnSpc>
              <a:spcPct val="100000"/>
            </a:lnSpc>
          </a:pPr>
          <a:r>
            <a:rPr lang="en-US" sz="1200" b="0" strike="noStrike" spc="-1">
              <a:latin typeface="Times New Roman"/>
            </a:rPr>
            <a:t>3. How much is the new straight-line depreciation expense for the year 2013? </a:t>
          </a:r>
        </a:p>
        <a:p>
          <a:pPr>
            <a:lnSpc>
              <a:spcPct val="100000"/>
            </a:lnSpc>
          </a:pPr>
          <a:r>
            <a:rPr lang="en-US" sz="1200" b="0" strike="noStrike" spc="-1">
              <a:latin typeface="Times New Roman"/>
            </a:rPr>
            <a:t>4. Analyze how your response in 3 would change if a software update of the Machine drives the extension in the estimated life and residual value without needing any renovation expense. What would be the effect on net income? What are the reporting requirements for this update on estimates?</a:t>
          </a:r>
        </a:p>
        <a:p>
          <a:pPr>
            <a:lnSpc>
              <a:spcPct val="100000"/>
            </a:lnSpc>
          </a:pPr>
          <a:endParaRPr lang="en-US" sz="1200" b="0" strike="noStrike" spc="-1">
            <a:latin typeface="Times New Roman"/>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459720</xdr:colOff>
      <xdr:row>3</xdr:row>
      <xdr:rowOff>32400</xdr:rowOff>
    </xdr:from>
    <xdr:to>
      <xdr:col>9</xdr:col>
      <xdr:colOff>234720</xdr:colOff>
      <xdr:row>10</xdr:row>
      <xdr:rowOff>113400</xdr:rowOff>
    </xdr:to>
    <xdr:sp macro="" textlink="">
      <xdr:nvSpPr>
        <xdr:cNvPr id="2" name="Text Frame 1">
          <a:extLst>
            <a:ext uri="{FF2B5EF4-FFF2-40B4-BE49-F238E27FC236}">
              <a16:creationId xmlns:a16="http://schemas.microsoft.com/office/drawing/2014/main" id="{00000000-0008-0000-0100-000002000000}"/>
            </a:ext>
          </a:extLst>
        </xdr:cNvPr>
        <xdr:cNvSpPr/>
      </xdr:nvSpPr>
      <xdr:spPr>
        <a:xfrm>
          <a:off x="459720" y="520200"/>
          <a:ext cx="9810720" cy="1218960"/>
        </a:xfrm>
        <a:prstGeom prst="rect">
          <a:avLst/>
        </a:prstGeom>
        <a:noFill/>
        <a:ln w="0">
          <a:noFill/>
        </a:ln>
      </xdr:spPr>
      <xdr:style>
        <a:lnRef idx="0">
          <a:scrgbClr r="0" g="0" b="0"/>
        </a:lnRef>
        <a:fillRef idx="0">
          <a:scrgbClr r="0" g="0" b="0"/>
        </a:fillRef>
        <a:effectRef idx="0">
          <a:scrgbClr r="0" g="0" b="0"/>
        </a:effectRef>
        <a:fontRef idx="minor"/>
      </xdr:style>
      <xdr:txBody>
        <a:bodyPr lIns="0" tIns="0" rIns="0" bIns="0" anchor="t">
          <a:noAutofit/>
        </a:bodyPr>
        <a:lstStyle/>
        <a:p>
          <a:pPr>
            <a:lnSpc>
              <a:spcPct val="100000"/>
            </a:lnSpc>
          </a:pPr>
          <a:r>
            <a:rPr lang="en-US" sz="1200" b="0" strike="noStrike" spc="-1">
              <a:latin typeface="Times New Roman"/>
            </a:rPr>
            <a:t>Kmart agreed to sell a majority stake in its consolidated subsidiary, Builders Square. Accordingly, Kmart restated its prior two years’ income statements to reflect this discontinuance. This restatement resulted in a loss of $260 million in the prior year, which was the operating loss of Builders Square for that year. The left side of the excerpt below shows the lower part of Kmart’s income statements (from its Year 6 annual report). The right side shows the original and restated income statements for Year 5 and an explanation of the $260 million loss on discontinued operations. Note that the loss on disposal of discontinued operations includes $61 million ($446 million less $385 million) in Year 6 and $30 million in Year 5 related to discontinuances other than Builders Square.</a:t>
          </a:r>
        </a:p>
        <a:p>
          <a:pPr>
            <a:lnSpc>
              <a:spcPct val="100000"/>
            </a:lnSpc>
          </a:pPr>
          <a:endParaRPr lang="en-US" sz="1200" b="0" strike="noStrike" spc="-1">
            <a:latin typeface="Times New Roman"/>
          </a:endParaRPr>
        </a:p>
        <a:p>
          <a:pPr>
            <a:lnSpc>
              <a:spcPct val="100000"/>
            </a:lnSpc>
          </a:pPr>
          <a:r>
            <a:rPr lang="en-US" sz="1200" b="0" strike="noStrike" spc="-1">
              <a:latin typeface="Times New Roman"/>
            </a:rPr>
            <a:t>PENDING: GET REAL KMART REPORTS AND ASK STUDENTS TO COMPUTE SOME RATIOS BEFORE AFTER THE RESTATEMENT</a:t>
          </a:r>
        </a:p>
      </xdr:txBody>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0</xdr:col>
      <xdr:colOff>41040</xdr:colOff>
      <xdr:row>0</xdr:row>
      <xdr:rowOff>40680</xdr:rowOff>
    </xdr:from>
    <xdr:to>
      <xdr:col>10</xdr:col>
      <xdr:colOff>646560</xdr:colOff>
      <xdr:row>6</xdr:row>
      <xdr:rowOff>76320</xdr:rowOff>
    </xdr:to>
    <xdr:sp macro="" textlink="">
      <xdr:nvSpPr>
        <xdr:cNvPr id="2" name="Text Frame 2">
          <a:extLst>
            <a:ext uri="{FF2B5EF4-FFF2-40B4-BE49-F238E27FC236}">
              <a16:creationId xmlns:a16="http://schemas.microsoft.com/office/drawing/2014/main" id="{00000000-0008-0000-0200-000002000000}"/>
            </a:ext>
          </a:extLst>
        </xdr:cNvPr>
        <xdr:cNvSpPr/>
      </xdr:nvSpPr>
      <xdr:spPr>
        <a:xfrm>
          <a:off x="41040" y="40680"/>
          <a:ext cx="10616400" cy="1010880"/>
        </a:xfrm>
        <a:prstGeom prst="rect">
          <a:avLst/>
        </a:prstGeom>
        <a:noFill/>
        <a:ln w="0">
          <a:noFill/>
        </a:ln>
      </xdr:spPr>
      <xdr:style>
        <a:lnRef idx="0">
          <a:scrgbClr r="0" g="0" b="0"/>
        </a:lnRef>
        <a:fillRef idx="0">
          <a:scrgbClr r="0" g="0" b="0"/>
        </a:fillRef>
        <a:effectRef idx="0">
          <a:scrgbClr r="0" g="0" b="0"/>
        </a:effectRef>
        <a:fontRef idx="minor"/>
      </xdr:style>
      <xdr:txBody>
        <a:bodyPr lIns="0" tIns="0" rIns="0" bIns="0" anchor="t">
          <a:noAutofit/>
        </a:bodyPr>
        <a:lstStyle/>
        <a:p>
          <a:pPr>
            <a:lnSpc>
              <a:spcPct val="100000"/>
            </a:lnSpc>
          </a:pPr>
          <a:r>
            <a:rPr lang="en-US" sz="1200" b="0" strike="noStrike" spc="-1">
              <a:latin typeface="Times New Roman"/>
            </a:rPr>
            <a:t>Your company forecast to receive a constant income flow (before depreciation and taxes) of 25.000 euros in each of the following 3 years. You buy a very expensive machine for 30.000 euros that plan to depreciate in 3 years using straight-line method considering no residual value.</a:t>
          </a:r>
        </a:p>
        <a:p>
          <a:pPr>
            <a:lnSpc>
              <a:spcPct val="100000"/>
            </a:lnSpc>
          </a:pPr>
          <a:r>
            <a:rPr lang="en-US" sz="1200" b="0" strike="noStrike" spc="-1">
              <a:latin typeface="Times New Roman"/>
            </a:rPr>
            <a:t>1) compute the depreciation plan in the Gaap book and compare it with the depreciation plan of the tax book. Tax regulation enables a straight-line depreciation in 2 years.</a:t>
          </a:r>
        </a:p>
        <a:p>
          <a:pPr>
            <a:lnSpc>
              <a:spcPct val="100000"/>
            </a:lnSpc>
          </a:pPr>
          <a:r>
            <a:rPr lang="en-US" sz="1200" b="0" strike="noStrike" spc="-1">
              <a:latin typeface="Times New Roman"/>
            </a:rPr>
            <a:t>2) calculate the deferred tax in the Gaap book. Is it an asset or liability?</a:t>
          </a:r>
        </a:p>
        <a:p>
          <a:pPr>
            <a:lnSpc>
              <a:spcPct val="100000"/>
            </a:lnSpc>
          </a:pPr>
          <a:r>
            <a:rPr lang="en-US" sz="1200" b="0" strike="noStrike" spc="-1">
              <a:latin typeface="Times New Roman"/>
            </a:rPr>
            <a:t>3) what adjustment should do a credit analyst when evaluating your credit/solvency situation at end of year 2?</a:t>
          </a:r>
        </a:p>
        <a:p>
          <a:pPr>
            <a:lnSpc>
              <a:spcPct val="100000"/>
            </a:lnSpc>
          </a:pPr>
          <a:endParaRPr lang="en-US" sz="1200" b="0" strike="noStrike" spc="-1">
            <a:latin typeface="Times New Roman"/>
          </a:endParaRPr>
        </a:p>
      </xdr:txBody>
    </xdr:sp>
    <xdr:clientData/>
  </xdr:twoCellAnchor>
</xdr:wsDr>
</file>

<file path=xl/drawings/drawing4.xml><?xml version="1.0" encoding="utf-8"?>
<xdr:wsDr xmlns:xdr="http://schemas.openxmlformats.org/drawingml/2006/spreadsheetDrawing" xmlns:a="http://schemas.openxmlformats.org/drawingml/2006/main">
  <xdr:twoCellAnchor editAs="absolute">
    <xdr:from>
      <xdr:col>0</xdr:col>
      <xdr:colOff>476280</xdr:colOff>
      <xdr:row>0</xdr:row>
      <xdr:rowOff>97560</xdr:rowOff>
    </xdr:from>
    <xdr:to>
      <xdr:col>7</xdr:col>
      <xdr:colOff>3263900</xdr:colOff>
      <xdr:row>10</xdr:row>
      <xdr:rowOff>101600</xdr:rowOff>
    </xdr:to>
    <xdr:sp macro="" textlink="">
      <xdr:nvSpPr>
        <xdr:cNvPr id="3" name="Text Frame 4">
          <a:extLst>
            <a:ext uri="{FF2B5EF4-FFF2-40B4-BE49-F238E27FC236}">
              <a16:creationId xmlns:a16="http://schemas.microsoft.com/office/drawing/2014/main" id="{00000000-0008-0000-0300-000003000000}"/>
            </a:ext>
          </a:extLst>
        </xdr:cNvPr>
        <xdr:cNvSpPr txBox="1"/>
      </xdr:nvSpPr>
      <xdr:spPr>
        <a:xfrm>
          <a:off x="476280" y="97560"/>
          <a:ext cx="10337770" cy="1655040"/>
        </a:xfrm>
        <a:prstGeom prst="rect">
          <a:avLst/>
        </a:prstGeom>
        <a:noFill/>
        <a:ln w="0">
          <a:noFill/>
        </a:ln>
      </xdr:spPr>
      <xdr:txBody>
        <a:bodyPr lIns="0" tIns="0" rIns="0" bIns="0" anchor="t">
          <a:noAutofit/>
        </a:bodyPr>
        <a:lstStyle/>
        <a:p>
          <a:r>
            <a:rPr lang="en-US" sz="1200" b="0" strike="noStrike" spc="-1">
              <a:latin typeface="Times New Roman"/>
              <a:hlinkClick xmlns:r="http://schemas.openxmlformats.org/officeDocument/2006/relationships" r:id="rId1"/>
            </a:rPr>
            <a:t>https://www.bayer.com/en/investors/integrated-annual-reports</a:t>
          </a:r>
          <a:r>
            <a:rPr lang="en-US" sz="1200" b="0" strike="noStrike" spc="-1">
              <a:latin typeface="Times New Roman"/>
            </a:rPr>
            <a:t> → Annual Report 2012</a:t>
          </a:r>
        </a:p>
        <a:p>
          <a:endParaRPr lang="en-US" sz="1200" b="0" strike="noStrike" spc="-1">
            <a:latin typeface="Times New Roman"/>
          </a:endParaRPr>
        </a:p>
        <a:p>
          <a:r>
            <a:rPr lang="en-US" sz="1200" b="0" strike="noStrike" spc="-1">
              <a:latin typeface="Times New Roman"/>
            </a:rPr>
            <a:t>1) Income Statement: How much was the income before taxes  in 2012?</a:t>
          </a:r>
        </a:p>
        <a:p>
          <a:r>
            <a:rPr lang="en-US" sz="1200" b="0" strike="noStrike" spc="-1">
              <a:latin typeface="Times New Roman"/>
            </a:rPr>
            <a:t>2) Notes 10 and 11:</a:t>
          </a:r>
        </a:p>
        <a:p>
          <a:r>
            <a:rPr lang="en-US" sz="1200" b="0" strike="noStrike" spc="-1">
              <a:latin typeface="Times New Roman"/>
            </a:rPr>
            <a:t>	2.1: Is "other operating income" a relevant component</a:t>
          </a:r>
          <a:r>
            <a:rPr lang="en-US" sz="1200" b="0" strike="noStrike" spc="-1" baseline="0">
              <a:latin typeface="Times New Roman"/>
            </a:rPr>
            <a:t> of net income? </a:t>
          </a:r>
        </a:p>
        <a:p>
          <a:r>
            <a:rPr lang="en-US" sz="1200" b="0" strike="noStrike" spc="-1" baseline="0">
              <a:latin typeface="Times New Roman"/>
            </a:rPr>
            <a:t>	2.2: W</a:t>
          </a:r>
          <a:r>
            <a:rPr lang="en-US" sz="1200" b="0" strike="noStrike" spc="-1">
              <a:latin typeface="Times New Roman"/>
            </a:rPr>
            <a:t>hat events generated “miscelaneous</a:t>
          </a:r>
          <a:r>
            <a:rPr lang="en-US" sz="1200" b="0" strike="noStrike" spc="-1" baseline="0">
              <a:latin typeface="Times New Roman"/>
            </a:rPr>
            <a:t> operating income</a:t>
          </a:r>
          <a:r>
            <a:rPr lang="en-US" sz="1200" b="0" strike="noStrike" spc="-1">
              <a:latin typeface="Times New Roman"/>
            </a:rPr>
            <a:t>”? </a:t>
          </a:r>
        </a:p>
        <a:p>
          <a:r>
            <a:rPr lang="en-US" sz="1200" b="0" strike="noStrike" spc="-1">
              <a:latin typeface="Times New Roman"/>
            </a:rPr>
            <a:t>	2.3: How much of the special items account is not being explained?	</a:t>
          </a:r>
        </a:p>
        <a:p>
          <a:r>
            <a:rPr lang="en-US" sz="1200" b="0" strike="noStrike" spc="-1">
              <a:latin typeface="Times New Roman"/>
            </a:rPr>
            <a:t>	2.4: What fraction of the “other operating expenses” is driven by special items? How much of them are not being explained?</a:t>
          </a:r>
        </a:p>
        <a:p>
          <a:r>
            <a:rPr lang="en-US" sz="1200" b="0" strike="noStrike" spc="-1">
              <a:latin typeface="Times New Roman"/>
            </a:rPr>
            <a:t>	2.5: What events generated “other operating expenses: Miscellaneuous”? Are they recurring expenses?</a:t>
          </a:r>
        </a:p>
        <a:p>
          <a:endParaRPr lang="en-US" sz="1200" b="0" strike="noStrike" spc="-1">
            <a:latin typeface="Times New Roman"/>
          </a:endParaRPr>
        </a:p>
        <a:p>
          <a:r>
            <a:rPr lang="en-US" sz="1200" b="0" strike="noStrike" spc="-1">
              <a:latin typeface="Times New Roman"/>
            </a:rPr>
            <a:t>Response: </a:t>
          </a:r>
        </a:p>
        <a:p>
          <a:endParaRPr lang="en-US" sz="1200" b="0" strike="noStrike" spc="-1">
            <a:latin typeface="Times New Roman"/>
          </a:endParaRPr>
        </a:p>
      </xdr:txBody>
    </xdr:sp>
    <xdr:clientData/>
  </xdr:twoCellAnchor>
</xdr:wsDr>
</file>

<file path=xl/theme/theme1.xml><?xml version="1.0" encoding="utf-8"?>
<a:theme xmlns:a="http://schemas.openxmlformats.org/drawingml/2006/main" name="Office Them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a:ea typeface="DejaVu Sans"/>
        <a:cs typeface="DejaVu Sans"/>
      </a:majorFont>
      <a:minorFont>
        <a:latin typeface="Arial"/>
        <a:ea typeface="DejaVu Sans"/>
        <a:cs typeface="DejaVu Sans"/>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9:E46"/>
  <sheetViews>
    <sheetView showGridLines="0" tabSelected="1" topLeftCell="A31" zoomScale="120" zoomScaleNormal="120" workbookViewId="0">
      <selection activeCell="E47" sqref="E47"/>
    </sheetView>
  </sheetViews>
  <sheetFormatPr defaultColWidth="11.5546875" defaultRowHeight="13.2" x14ac:dyDescent="0.25"/>
  <cols>
    <col min="2" max="2" width="26.6640625" customWidth="1"/>
  </cols>
  <sheetData>
    <row r="19" spans="1:5" x14ac:dyDescent="0.25">
      <c r="A19" t="s">
        <v>0</v>
      </c>
    </row>
    <row r="20" spans="1:5" x14ac:dyDescent="0.25">
      <c r="E20" t="s">
        <v>1</v>
      </c>
    </row>
    <row r="22" spans="1:5" x14ac:dyDescent="0.25">
      <c r="A22" t="s">
        <v>2</v>
      </c>
    </row>
    <row r="23" spans="1:5" x14ac:dyDescent="0.25">
      <c r="B23" t="s">
        <v>3</v>
      </c>
      <c r="C23" s="2">
        <v>30000</v>
      </c>
    </row>
    <row r="24" spans="1:5" x14ac:dyDescent="0.25">
      <c r="B24" s="3" t="s">
        <v>4</v>
      </c>
      <c r="C24" s="2">
        <v>10200</v>
      </c>
    </row>
    <row r="25" spans="1:5" x14ac:dyDescent="0.25">
      <c r="B25" t="s">
        <v>5</v>
      </c>
      <c r="C25" s="2">
        <v>4500</v>
      </c>
    </row>
    <row r="26" spans="1:5" x14ac:dyDescent="0.25">
      <c r="B26" t="s">
        <v>6</v>
      </c>
      <c r="C26">
        <v>5</v>
      </c>
      <c r="D26" t="s">
        <v>7</v>
      </c>
    </row>
    <row r="28" spans="1:5" x14ac:dyDescent="0.25">
      <c r="B28" s="4" t="s">
        <v>8</v>
      </c>
      <c r="C28" s="5">
        <f>(C23-C25)/C26</f>
        <v>5100</v>
      </c>
    </row>
    <row r="29" spans="1:5" x14ac:dyDescent="0.25">
      <c r="B29" s="4" t="s">
        <v>9</v>
      </c>
      <c r="C29" s="4">
        <f>C24/C28</f>
        <v>2</v>
      </c>
      <c r="E29" t="s">
        <v>10</v>
      </c>
    </row>
    <row r="32" spans="1:5" x14ac:dyDescent="0.25">
      <c r="A32" t="s">
        <v>11</v>
      </c>
      <c r="B32" t="s">
        <v>3</v>
      </c>
      <c r="C32" s="2">
        <v>30000</v>
      </c>
    </row>
    <row r="33" spans="1:5" x14ac:dyDescent="0.25">
      <c r="B33" s="3" t="s">
        <v>4</v>
      </c>
      <c r="C33" s="2">
        <v>10200</v>
      </c>
    </row>
    <row r="34" spans="1:5" x14ac:dyDescent="0.25">
      <c r="B34" t="s">
        <v>12</v>
      </c>
      <c r="C34" s="2">
        <f>+C32-C33</f>
        <v>19800</v>
      </c>
    </row>
    <row r="35" spans="1:5" x14ac:dyDescent="0.25">
      <c r="B35" t="s">
        <v>13</v>
      </c>
      <c r="C35" s="2">
        <v>15500</v>
      </c>
    </row>
    <row r="36" spans="1:5" x14ac:dyDescent="0.25">
      <c r="B36" t="s">
        <v>14</v>
      </c>
      <c r="C36" s="2">
        <f>+C34+C35</f>
        <v>35300</v>
      </c>
    </row>
    <row r="38" spans="1:5" x14ac:dyDescent="0.25">
      <c r="B38" t="s">
        <v>15</v>
      </c>
      <c r="C38" s="2">
        <v>6500</v>
      </c>
    </row>
    <row r="39" spans="1:5" x14ac:dyDescent="0.25">
      <c r="B39" t="s">
        <v>16</v>
      </c>
      <c r="C39">
        <f>8-2</f>
        <v>6</v>
      </c>
      <c r="D39" t="s">
        <v>7</v>
      </c>
    </row>
    <row r="41" spans="1:5" x14ac:dyDescent="0.25">
      <c r="B41" s="4" t="s">
        <v>17</v>
      </c>
      <c r="C41" s="6">
        <f>+(C36-C38)/C39</f>
        <v>4800</v>
      </c>
    </row>
    <row r="45" spans="1:5" x14ac:dyDescent="0.25">
      <c r="A45" t="s">
        <v>18</v>
      </c>
      <c r="B45" s="4" t="s">
        <v>17</v>
      </c>
      <c r="C45" s="6">
        <f>(C23-C38)/C39</f>
        <v>3916.6666666666665</v>
      </c>
    </row>
    <row r="46" spans="1:5" x14ac:dyDescent="0.25">
      <c r="B46" t="s">
        <v>19</v>
      </c>
      <c r="C46" s="2">
        <f>+C28-C45</f>
        <v>1183.3333333333335</v>
      </c>
      <c r="E46" t="s">
        <v>20</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3:L29"/>
  <sheetViews>
    <sheetView showGridLines="0" zoomScale="120" zoomScaleNormal="120" workbookViewId="0">
      <selection activeCell="A11" sqref="A11"/>
    </sheetView>
  </sheetViews>
  <sheetFormatPr defaultColWidth="11.5546875" defaultRowHeight="13.2" x14ac:dyDescent="0.25"/>
  <cols>
    <col min="1" max="1" width="11.5546875" style="7"/>
    <col min="2" max="2" width="30.77734375" style="7" customWidth="1"/>
    <col min="3" max="7" width="11.5546875" style="7"/>
    <col min="8" max="8" width="30.77734375" style="7" customWidth="1"/>
    <col min="9" max="16384" width="11.5546875" style="7"/>
  </cols>
  <sheetData>
    <row r="13" spans="2:12" x14ac:dyDescent="0.25">
      <c r="B13" s="1" t="s">
        <v>21</v>
      </c>
      <c r="C13" s="1"/>
      <c r="D13" s="1"/>
      <c r="E13" s="1"/>
      <c r="H13" s="8" t="s">
        <v>22</v>
      </c>
    </row>
    <row r="15" spans="2:12" ht="26.4" x14ac:dyDescent="0.25">
      <c r="B15" s="9"/>
      <c r="C15" s="9"/>
      <c r="D15" s="9" t="s">
        <v>23</v>
      </c>
      <c r="E15" s="9" t="s">
        <v>24</v>
      </c>
      <c r="H15" s="9"/>
      <c r="I15" s="9"/>
      <c r="J15" s="9" t="s">
        <v>25</v>
      </c>
      <c r="K15" s="10" t="s">
        <v>26</v>
      </c>
      <c r="L15" s="9" t="s">
        <v>27</v>
      </c>
    </row>
    <row r="16" spans="2:12" ht="39.6" x14ac:dyDescent="0.25">
      <c r="B16" s="11" t="s">
        <v>28</v>
      </c>
      <c r="D16" s="12">
        <v>231</v>
      </c>
      <c r="E16" s="12">
        <v>-230</v>
      </c>
      <c r="H16" s="11" t="s">
        <v>28</v>
      </c>
      <c r="J16" s="7">
        <v>-490</v>
      </c>
      <c r="K16" s="7">
        <v>-230</v>
      </c>
      <c r="L16" s="13">
        <f>J16-K16</f>
        <v>-260</v>
      </c>
    </row>
    <row r="17" spans="2:12" x14ac:dyDescent="0.25">
      <c r="D17" s="12"/>
      <c r="E17" s="12"/>
    </row>
    <row r="18" spans="2:12" ht="26.4" x14ac:dyDescent="0.25">
      <c r="B18" s="11" t="s">
        <v>29</v>
      </c>
      <c r="D18" s="12">
        <v>-5</v>
      </c>
      <c r="E18" s="14">
        <v>-260</v>
      </c>
      <c r="H18" s="11" t="s">
        <v>29</v>
      </c>
      <c r="K18" s="13">
        <f>+L16</f>
        <v>-260</v>
      </c>
    </row>
    <row r="19" spans="2:12" x14ac:dyDescent="0.25">
      <c r="D19" s="12"/>
      <c r="E19" s="12"/>
    </row>
    <row r="20" spans="2:12" ht="26.4" x14ac:dyDescent="0.25">
      <c r="B20" s="11" t="s">
        <v>30</v>
      </c>
      <c r="D20" s="12">
        <v>-446</v>
      </c>
      <c r="E20" s="12">
        <v>-30</v>
      </c>
      <c r="H20" s="11" t="s">
        <v>30</v>
      </c>
      <c r="J20" s="7">
        <v>-30</v>
      </c>
      <c r="K20" s="7">
        <f>+J20</f>
        <v>-30</v>
      </c>
    </row>
    <row r="21" spans="2:12" x14ac:dyDescent="0.25">
      <c r="D21" s="12"/>
      <c r="E21" s="12"/>
    </row>
    <row r="22" spans="2:12" x14ac:dyDescent="0.25">
      <c r="B22" s="9" t="s">
        <v>31</v>
      </c>
      <c r="C22" s="9"/>
      <c r="D22" s="15"/>
      <c r="E22" s="15">
        <v>-24</v>
      </c>
      <c r="H22" s="9" t="s">
        <v>31</v>
      </c>
      <c r="I22" s="9"/>
      <c r="J22" s="9">
        <v>-51</v>
      </c>
      <c r="K22" s="9">
        <f>+J22</f>
        <v>-51</v>
      </c>
      <c r="L22" s="9"/>
    </row>
    <row r="23" spans="2:12" x14ac:dyDescent="0.25">
      <c r="D23" s="12"/>
      <c r="E23" s="12"/>
    </row>
    <row r="24" spans="2:12" x14ac:dyDescent="0.25">
      <c r="B24" s="7" t="s">
        <v>32</v>
      </c>
      <c r="D24" s="12">
        <f>SUM(D16:D23)</f>
        <v>-220</v>
      </c>
      <c r="E24" s="12">
        <f>SUM(E16:E23)</f>
        <v>-544</v>
      </c>
      <c r="H24" s="7" t="s">
        <v>32</v>
      </c>
      <c r="J24" s="12">
        <f>SUM(J16:J23)</f>
        <v>-571</v>
      </c>
      <c r="K24" s="12">
        <f>SUM(K16:K23)</f>
        <v>-571</v>
      </c>
    </row>
    <row r="25" spans="2:12" x14ac:dyDescent="0.25">
      <c r="D25" s="12"/>
      <c r="E25" s="12"/>
    </row>
    <row r="29" spans="2:12" x14ac:dyDescent="0.25">
      <c r="B29" s="7" t="s">
        <v>33</v>
      </c>
    </row>
  </sheetData>
  <mergeCells count="1">
    <mergeCell ref="B13:E13"/>
  </mergeCell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0:K32"/>
  <sheetViews>
    <sheetView showGridLines="0" zoomScale="120" zoomScaleNormal="120" workbookViewId="0">
      <selection activeCell="G31" sqref="G31"/>
    </sheetView>
  </sheetViews>
  <sheetFormatPr defaultColWidth="11.5546875" defaultRowHeight="13.2" x14ac:dyDescent="0.25"/>
  <cols>
    <col min="2" max="2" width="38.21875" customWidth="1"/>
  </cols>
  <sheetData>
    <row r="10" spans="1:11" x14ac:dyDescent="0.25">
      <c r="A10" t="s">
        <v>34</v>
      </c>
    </row>
    <row r="12" spans="1:11" x14ac:dyDescent="0.25">
      <c r="B12" t="s">
        <v>35</v>
      </c>
      <c r="C12" s="1" t="s">
        <v>36</v>
      </c>
      <c r="D12" s="1"/>
      <c r="E12" s="1"/>
      <c r="F12" s="1"/>
      <c r="H12" s="1" t="s">
        <v>37</v>
      </c>
      <c r="I12" s="1"/>
      <c r="J12" s="1"/>
      <c r="K12" s="1"/>
    </row>
    <row r="13" spans="1:11" x14ac:dyDescent="0.25">
      <c r="B13" s="16" t="s">
        <v>35</v>
      </c>
      <c r="C13" s="17" t="s">
        <v>38</v>
      </c>
      <c r="D13" s="17" t="s">
        <v>39</v>
      </c>
      <c r="E13" s="17" t="s">
        <v>40</v>
      </c>
      <c r="F13" s="17" t="s">
        <v>41</v>
      </c>
      <c r="G13" s="17"/>
      <c r="H13" s="17" t="s">
        <v>38</v>
      </c>
      <c r="I13" s="17" t="s">
        <v>39</v>
      </c>
      <c r="J13" s="17" t="s">
        <v>40</v>
      </c>
      <c r="K13" s="17" t="s">
        <v>41</v>
      </c>
    </row>
    <row r="15" spans="1:11" x14ac:dyDescent="0.25">
      <c r="B15" s="11" t="s">
        <v>42</v>
      </c>
      <c r="C15" s="18">
        <v>25000</v>
      </c>
      <c r="D15" s="18">
        <v>25000</v>
      </c>
      <c r="E15" s="18">
        <v>25000</v>
      </c>
      <c r="F15" s="18">
        <f>+SUM(C15:E15)</f>
        <v>75000</v>
      </c>
      <c r="G15" s="18"/>
      <c r="H15" s="18">
        <v>25000</v>
      </c>
      <c r="I15" s="18">
        <v>25000</v>
      </c>
      <c r="J15" s="18">
        <v>25000</v>
      </c>
      <c r="K15" s="18">
        <f>+SUM(H15:J15)</f>
        <v>75000</v>
      </c>
    </row>
    <row r="16" spans="1:11" x14ac:dyDescent="0.25">
      <c r="A16" t="s">
        <v>0</v>
      </c>
      <c r="B16" s="11" t="s">
        <v>43</v>
      </c>
      <c r="C16" s="18">
        <v>15000</v>
      </c>
      <c r="D16" s="18">
        <v>15000</v>
      </c>
      <c r="E16" s="18"/>
      <c r="F16" s="18">
        <f>+SUM(C16:E16)</f>
        <v>30000</v>
      </c>
      <c r="G16" s="18"/>
      <c r="H16" s="18">
        <v>10000</v>
      </c>
      <c r="I16" s="18">
        <v>10000</v>
      </c>
      <c r="J16" s="18">
        <v>10000</v>
      </c>
      <c r="K16" s="18">
        <f>+SUM(H16:J16)</f>
        <v>30000</v>
      </c>
    </row>
    <row r="17" spans="1:11" x14ac:dyDescent="0.25">
      <c r="B17" s="10" t="s">
        <v>44</v>
      </c>
      <c r="C17" s="19">
        <f>C15-C16</f>
        <v>10000</v>
      </c>
      <c r="D17" s="19">
        <f>D15-D16</f>
        <v>10000</v>
      </c>
      <c r="E17" s="19">
        <f>E15-E16</f>
        <v>25000</v>
      </c>
      <c r="F17" s="19">
        <f>F15-F16</f>
        <v>45000</v>
      </c>
      <c r="G17" s="19"/>
      <c r="H17" s="19">
        <f>+H15-H16</f>
        <v>15000</v>
      </c>
      <c r="I17" s="19">
        <f>+I15-I16</f>
        <v>15000</v>
      </c>
      <c r="J17" s="19">
        <f>+J15-J16</f>
        <v>15000</v>
      </c>
      <c r="K17" s="19">
        <f>+K15-K16</f>
        <v>45000</v>
      </c>
    </row>
    <row r="18" spans="1:11" x14ac:dyDescent="0.25">
      <c r="B18" s="11" t="s">
        <v>45</v>
      </c>
      <c r="C18" s="18">
        <f>C17*0.35</f>
        <v>3500</v>
      </c>
      <c r="D18" s="18">
        <f>D17*0.35</f>
        <v>3500</v>
      </c>
      <c r="E18" s="18">
        <f>E17*0.35</f>
        <v>8750</v>
      </c>
      <c r="F18" s="18">
        <f>F17*0.35</f>
        <v>15749.999999999998</v>
      </c>
      <c r="G18" s="18"/>
      <c r="H18" s="18">
        <f>+C18</f>
        <v>3500</v>
      </c>
      <c r="I18" s="18">
        <f>+D18</f>
        <v>3500</v>
      </c>
      <c r="J18" s="18">
        <f>+E18</f>
        <v>8750</v>
      </c>
      <c r="K18" s="18">
        <f>+SUM(H18:J18)</f>
        <v>15750</v>
      </c>
    </row>
    <row r="19" spans="1:11" x14ac:dyDescent="0.25">
      <c r="A19" t="s">
        <v>2</v>
      </c>
      <c r="B19" s="11" t="s">
        <v>46</v>
      </c>
      <c r="C19" s="18"/>
      <c r="D19" s="18"/>
      <c r="E19" s="18"/>
      <c r="F19" s="18"/>
      <c r="G19" s="18"/>
      <c r="H19" s="18">
        <f>+(E18-C18-D18)</f>
        <v>1750</v>
      </c>
      <c r="I19" s="18">
        <f>+(E18-C18-D18)</f>
        <v>1750</v>
      </c>
      <c r="J19" s="18">
        <f>-I19-H19</f>
        <v>-3500</v>
      </c>
      <c r="K19" s="18">
        <f>+SUM(H19:J19)</f>
        <v>0</v>
      </c>
    </row>
    <row r="20" spans="1:11" x14ac:dyDescent="0.25">
      <c r="B20" s="10" t="s">
        <v>47</v>
      </c>
      <c r="C20" s="19">
        <f>+C18</f>
        <v>3500</v>
      </c>
      <c r="D20" s="19">
        <f>+D18</f>
        <v>3500</v>
      </c>
      <c r="E20" s="19">
        <f>+E18</f>
        <v>8750</v>
      </c>
      <c r="F20" s="19">
        <f>+F18</f>
        <v>15749.999999999998</v>
      </c>
      <c r="G20" s="19"/>
      <c r="H20" s="19">
        <f>+H19+H18</f>
        <v>5250</v>
      </c>
      <c r="I20" s="19">
        <f>+I19+I18</f>
        <v>5250</v>
      </c>
      <c r="J20" s="19">
        <f>+J19+J18</f>
        <v>5250</v>
      </c>
      <c r="K20" s="19">
        <f>+SUM(H20:J20)</f>
        <v>15750</v>
      </c>
    </row>
    <row r="21" spans="1:11" x14ac:dyDescent="0.25">
      <c r="B21" s="10" t="s">
        <v>48</v>
      </c>
      <c r="C21" s="19">
        <f>+C17-C20</f>
        <v>6500</v>
      </c>
      <c r="D21" s="19">
        <f>+D17-D20</f>
        <v>6500</v>
      </c>
      <c r="E21" s="19">
        <f>+E17-E20</f>
        <v>16250</v>
      </c>
      <c r="F21" s="19">
        <f>+F17-F20</f>
        <v>29250</v>
      </c>
      <c r="G21" s="19"/>
      <c r="H21" s="19">
        <f>+H17-H20</f>
        <v>9750</v>
      </c>
      <c r="I21" s="19">
        <f>+I17-I20</f>
        <v>9750</v>
      </c>
      <c r="J21" s="19">
        <f>+J17-J20</f>
        <v>9750</v>
      </c>
      <c r="K21" s="19">
        <f>+K17-K20</f>
        <v>29250</v>
      </c>
    </row>
    <row r="22" spans="1:11" x14ac:dyDescent="0.25">
      <c r="B22" s="20" t="s">
        <v>49</v>
      </c>
      <c r="C22" s="18"/>
      <c r="D22" s="18"/>
      <c r="E22" s="18"/>
      <c r="F22" s="18"/>
      <c r="G22" s="18"/>
      <c r="H22" s="18">
        <f>+H17-H18</f>
        <v>11500</v>
      </c>
      <c r="I22" s="18">
        <f>+I17-I18</f>
        <v>11500</v>
      </c>
      <c r="J22" s="18">
        <f>+J17-J18</f>
        <v>6250</v>
      </c>
      <c r="K22" s="18">
        <f>+K17-K18</f>
        <v>29250</v>
      </c>
    </row>
    <row r="26" spans="1:11" x14ac:dyDescent="0.25">
      <c r="A26" t="s">
        <v>11</v>
      </c>
      <c r="B26" t="s">
        <v>50</v>
      </c>
      <c r="C26" t="s">
        <v>51</v>
      </c>
      <c r="D26" t="s">
        <v>52</v>
      </c>
      <c r="E26" t="s">
        <v>53</v>
      </c>
    </row>
    <row r="28" spans="1:11" x14ac:dyDescent="0.25">
      <c r="B28" t="s">
        <v>54</v>
      </c>
      <c r="C28" s="2">
        <f>+H17</f>
        <v>15000</v>
      </c>
      <c r="D28" s="2">
        <f>+I17</f>
        <v>15000</v>
      </c>
      <c r="E28" s="2">
        <f>+J17</f>
        <v>15000</v>
      </c>
      <c r="G28" t="s">
        <v>55</v>
      </c>
    </row>
    <row r="29" spans="1:11" x14ac:dyDescent="0.25">
      <c r="B29" t="s">
        <v>56</v>
      </c>
      <c r="C29" s="2">
        <f>+C17</f>
        <v>10000</v>
      </c>
      <c r="D29" s="2">
        <f>+D17</f>
        <v>10000</v>
      </c>
      <c r="E29" s="2">
        <f>+E17</f>
        <v>25000</v>
      </c>
      <c r="G29" t="s">
        <v>57</v>
      </c>
    </row>
    <row r="30" spans="1:11" x14ac:dyDescent="0.25">
      <c r="B30" t="s">
        <v>58</v>
      </c>
      <c r="C30" s="2">
        <f>+C28-C29</f>
        <v>5000</v>
      </c>
      <c r="D30" s="2">
        <f>+D28-D29</f>
        <v>5000</v>
      </c>
      <c r="E30" s="2">
        <f>+E28-E29</f>
        <v>-10000</v>
      </c>
    </row>
    <row r="31" spans="1:11" x14ac:dyDescent="0.25">
      <c r="B31" t="s">
        <v>59</v>
      </c>
      <c r="C31" s="2">
        <f>+H19</f>
        <v>1750</v>
      </c>
      <c r="D31" s="2">
        <f>+I19</f>
        <v>1750</v>
      </c>
      <c r="E31" s="2">
        <f>+J19</f>
        <v>-3500</v>
      </c>
    </row>
    <row r="32" spans="1:11" x14ac:dyDescent="0.25">
      <c r="B32" s="21" t="s">
        <v>60</v>
      </c>
      <c r="C32" s="22">
        <f>+C31</f>
        <v>1750</v>
      </c>
      <c r="D32" s="22">
        <f>+C32+D31</f>
        <v>3500</v>
      </c>
      <c r="E32" s="22">
        <f>+D32+E31</f>
        <v>0</v>
      </c>
    </row>
  </sheetData>
  <mergeCells count="2">
    <mergeCell ref="C12:F12"/>
    <mergeCell ref="H12:K12"/>
  </mergeCells>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4:K58"/>
  <sheetViews>
    <sheetView showGridLines="0" topLeftCell="A37" zoomScale="120" zoomScaleNormal="120" workbookViewId="0">
      <selection activeCell="C59" sqref="C59"/>
    </sheetView>
  </sheetViews>
  <sheetFormatPr defaultColWidth="11.5546875" defaultRowHeight="13.2" x14ac:dyDescent="0.25"/>
  <cols>
    <col min="1" max="2" width="11.5546875" style="25"/>
    <col min="3" max="3" width="40.6640625" style="25" customWidth="1"/>
    <col min="4" max="5" width="11.5546875" style="26"/>
    <col min="6" max="7" width="11.5546875" style="25"/>
    <col min="8" max="8" width="48.21875" style="25" customWidth="1"/>
    <col min="9" max="10" width="11.5546875" style="26"/>
    <col min="11" max="16384" width="11.5546875" style="25"/>
  </cols>
  <sheetData>
    <row r="14" spans="2:11" x14ac:dyDescent="0.25">
      <c r="B14" s="25" t="s">
        <v>88</v>
      </c>
    </row>
    <row r="16" spans="2:11" x14ac:dyDescent="0.25">
      <c r="C16" s="23" t="s">
        <v>61</v>
      </c>
      <c r="D16" s="24"/>
      <c r="E16" s="24"/>
      <c r="F16" s="23"/>
      <c r="G16" s="23"/>
      <c r="H16" s="23" t="s">
        <v>62</v>
      </c>
      <c r="I16" s="24"/>
      <c r="J16" s="24"/>
      <c r="K16" s="23"/>
    </row>
    <row r="17" spans="3:11" x14ac:dyDescent="0.25">
      <c r="C17" s="23"/>
      <c r="D17" s="24">
        <v>2011</v>
      </c>
      <c r="E17" s="24">
        <v>2012</v>
      </c>
      <c r="F17" s="23"/>
      <c r="G17" s="23"/>
      <c r="H17" s="23"/>
      <c r="I17" s="24">
        <v>2011</v>
      </c>
      <c r="J17" s="24">
        <v>2012</v>
      </c>
      <c r="K17" s="23"/>
    </row>
    <row r="19" spans="3:11" x14ac:dyDescent="0.25">
      <c r="C19" s="25" t="s">
        <v>63</v>
      </c>
      <c r="D19" s="26">
        <v>195</v>
      </c>
      <c r="E19" s="26">
        <v>226</v>
      </c>
      <c r="H19" s="25" t="s">
        <v>64</v>
      </c>
      <c r="I19" s="26">
        <v>18</v>
      </c>
      <c r="J19" s="26">
        <v>8</v>
      </c>
    </row>
    <row r="20" spans="3:11" x14ac:dyDescent="0.25">
      <c r="C20" s="25" t="s">
        <v>65</v>
      </c>
      <c r="D20" s="26">
        <v>42</v>
      </c>
      <c r="E20" s="26">
        <v>28</v>
      </c>
      <c r="H20" s="25" t="s">
        <v>66</v>
      </c>
      <c r="I20" s="26">
        <v>4</v>
      </c>
      <c r="J20" s="26">
        <v>2</v>
      </c>
    </row>
    <row r="21" spans="3:11" x14ac:dyDescent="0.25">
      <c r="C21" s="25" t="s">
        <v>67</v>
      </c>
      <c r="D21" s="26">
        <v>50</v>
      </c>
      <c r="E21" s="26">
        <v>69</v>
      </c>
      <c r="H21" s="25" t="s">
        <v>68</v>
      </c>
      <c r="I21" s="26">
        <v>13</v>
      </c>
      <c r="J21" s="26">
        <v>6</v>
      </c>
    </row>
    <row r="22" spans="3:11" x14ac:dyDescent="0.25">
      <c r="C22" s="25" t="s">
        <v>69</v>
      </c>
      <c r="D22" s="26">
        <v>138</v>
      </c>
      <c r="E22" s="26">
        <v>171</v>
      </c>
      <c r="H22" s="25" t="s">
        <v>70</v>
      </c>
      <c r="I22" s="26" t="s">
        <v>71</v>
      </c>
      <c r="J22" s="26" t="s">
        <v>71</v>
      </c>
    </row>
    <row r="23" spans="3:11" x14ac:dyDescent="0.25">
      <c r="C23" s="25" t="s">
        <v>72</v>
      </c>
      <c r="D23" s="26">
        <v>434</v>
      </c>
      <c r="E23" s="26">
        <v>589</v>
      </c>
      <c r="H23" s="25" t="s">
        <v>73</v>
      </c>
      <c r="I23" s="26">
        <v>136</v>
      </c>
      <c r="J23" s="26">
        <v>272</v>
      </c>
    </row>
    <row r="24" spans="3:11" x14ac:dyDescent="0.25">
      <c r="C24" s="27" t="s">
        <v>74</v>
      </c>
      <c r="D24" s="28">
        <v>859</v>
      </c>
      <c r="E24" s="28">
        <v>1083</v>
      </c>
      <c r="H24" s="27" t="s">
        <v>75</v>
      </c>
      <c r="I24" s="28">
        <v>171</v>
      </c>
      <c r="J24" s="28">
        <v>288</v>
      </c>
    </row>
    <row r="25" spans="3:11" x14ac:dyDescent="0.25">
      <c r="C25" s="25" t="s">
        <v>76</v>
      </c>
      <c r="D25" s="26">
        <v>171</v>
      </c>
      <c r="E25" s="26">
        <v>288</v>
      </c>
    </row>
    <row r="27" spans="3:11" x14ac:dyDescent="0.25">
      <c r="C27" s="23" t="s">
        <v>77</v>
      </c>
      <c r="D27" s="24"/>
      <c r="E27" s="24"/>
      <c r="F27" s="23"/>
      <c r="G27" s="23"/>
      <c r="H27" s="23" t="s">
        <v>78</v>
      </c>
      <c r="I27" s="24"/>
      <c r="J27" s="24"/>
    </row>
    <row r="28" spans="3:11" x14ac:dyDescent="0.25">
      <c r="C28" s="23"/>
      <c r="D28" s="24">
        <v>2011</v>
      </c>
      <c r="E28" s="24">
        <v>2012</v>
      </c>
      <c r="F28" s="23"/>
      <c r="G28" s="23"/>
      <c r="H28" s="23"/>
      <c r="I28" s="24">
        <v>2011</v>
      </c>
      <c r="J28" s="24">
        <v>2012</v>
      </c>
    </row>
    <row r="29" spans="3:11" x14ac:dyDescent="0.25">
      <c r="I29" s="26" t="s">
        <v>79</v>
      </c>
      <c r="J29" s="26" t="s">
        <v>79</v>
      </c>
    </row>
    <row r="30" spans="3:11" x14ac:dyDescent="0.25">
      <c r="C30" s="25" t="s">
        <v>80</v>
      </c>
      <c r="D30" s="30">
        <v>-20</v>
      </c>
      <c r="E30" s="30">
        <v>-26</v>
      </c>
      <c r="H30" s="25" t="s">
        <v>66</v>
      </c>
      <c r="I30" s="30">
        <v>-150</v>
      </c>
      <c r="J30" s="30">
        <v>-217</v>
      </c>
    </row>
    <row r="31" spans="3:11" x14ac:dyDescent="0.25">
      <c r="C31" s="25" t="s">
        <v>81</v>
      </c>
      <c r="D31" s="30">
        <v>-62</v>
      </c>
      <c r="E31" s="30">
        <v>-95</v>
      </c>
      <c r="H31" s="25" t="s">
        <v>68</v>
      </c>
      <c r="I31" s="30">
        <v>-139</v>
      </c>
      <c r="J31" s="30">
        <v>-48</v>
      </c>
    </row>
    <row r="32" spans="3:11" x14ac:dyDescent="0.25">
      <c r="C32" s="25" t="s">
        <v>82</v>
      </c>
      <c r="D32" s="30">
        <v>-260</v>
      </c>
      <c r="E32" s="31">
        <v>-1298</v>
      </c>
      <c r="H32" s="25" t="s">
        <v>70</v>
      </c>
      <c r="I32" s="30">
        <v>-64</v>
      </c>
      <c r="J32" s="30">
        <v>-60</v>
      </c>
    </row>
    <row r="33" spans="2:10" x14ac:dyDescent="0.25">
      <c r="C33" s="25" t="s">
        <v>83</v>
      </c>
      <c r="D33" s="30">
        <v>-130</v>
      </c>
      <c r="E33" s="30">
        <v>-324</v>
      </c>
      <c r="H33" s="25" t="s">
        <v>73</v>
      </c>
      <c r="I33" s="30">
        <v>-443</v>
      </c>
      <c r="J33" s="31">
        <v>-1497</v>
      </c>
    </row>
    <row r="34" spans="2:10" x14ac:dyDescent="0.25">
      <c r="C34" s="25" t="s">
        <v>84</v>
      </c>
      <c r="D34" s="31">
        <v>-1188</v>
      </c>
      <c r="E34" s="31">
        <v>-1215</v>
      </c>
      <c r="H34" s="27" t="s">
        <v>75</v>
      </c>
      <c r="I34" s="32">
        <v>-1026</v>
      </c>
      <c r="J34" s="32">
        <v>-2005</v>
      </c>
    </row>
    <row r="35" spans="2:10" x14ac:dyDescent="0.25">
      <c r="C35" s="27" t="s">
        <v>85</v>
      </c>
      <c r="D35" s="32">
        <v>-1660</v>
      </c>
      <c r="E35" s="32">
        <v>-2958</v>
      </c>
    </row>
    <row r="37" spans="2:10" x14ac:dyDescent="0.25">
      <c r="C37" s="25" t="s">
        <v>86</v>
      </c>
      <c r="D37" s="31">
        <v>-1026</v>
      </c>
      <c r="E37" s="31">
        <v>-2005</v>
      </c>
    </row>
    <row r="41" spans="2:10" x14ac:dyDescent="0.25">
      <c r="B41" s="25" t="s">
        <v>87</v>
      </c>
      <c r="C41" s="25" t="s">
        <v>89</v>
      </c>
      <c r="D41" s="29">
        <v>3248</v>
      </c>
    </row>
    <row r="42" spans="2:10" x14ac:dyDescent="0.25">
      <c r="D42" s="25"/>
    </row>
    <row r="43" spans="2:10" x14ac:dyDescent="0.25">
      <c r="D43" s="25"/>
    </row>
    <row r="44" spans="2:10" x14ac:dyDescent="0.25">
      <c r="B44" s="25" t="s">
        <v>91</v>
      </c>
      <c r="C44" s="25" t="s">
        <v>90</v>
      </c>
      <c r="D44" s="33">
        <f>E24/D41</f>
        <v>0.33343596059113301</v>
      </c>
    </row>
    <row r="45" spans="2:10" x14ac:dyDescent="0.25">
      <c r="C45" s="25" t="s">
        <v>92</v>
      </c>
    </row>
    <row r="47" spans="2:10" x14ac:dyDescent="0.25">
      <c r="B47" s="25" t="s">
        <v>93</v>
      </c>
      <c r="C47" s="25" t="s">
        <v>94</v>
      </c>
      <c r="D47" s="25"/>
    </row>
    <row r="49" spans="2:4" x14ac:dyDescent="0.25">
      <c r="B49" s="25" t="s">
        <v>95</v>
      </c>
      <c r="C49" s="25" t="s">
        <v>96</v>
      </c>
      <c r="D49" s="33">
        <f>J23/J24</f>
        <v>0.94444444444444442</v>
      </c>
    </row>
    <row r="50" spans="2:4" x14ac:dyDescent="0.25">
      <c r="C50" s="25" t="s">
        <v>101</v>
      </c>
    </row>
    <row r="52" spans="2:4" x14ac:dyDescent="0.25">
      <c r="B52" s="25" t="s">
        <v>97</v>
      </c>
      <c r="C52" s="25" t="s">
        <v>98</v>
      </c>
      <c r="D52" s="33">
        <f>E37/E35</f>
        <v>0.67782285327924274</v>
      </c>
    </row>
    <row r="53" spans="2:4" x14ac:dyDescent="0.25">
      <c r="C53" s="25" t="s">
        <v>102</v>
      </c>
    </row>
    <row r="54" spans="2:4" x14ac:dyDescent="0.25">
      <c r="C54" s="25" t="s">
        <v>96</v>
      </c>
      <c r="D54" s="33">
        <f>J33/J34</f>
        <v>0.74663341645885284</v>
      </c>
    </row>
    <row r="55" spans="2:4" x14ac:dyDescent="0.25">
      <c r="C55" s="25" t="s">
        <v>103</v>
      </c>
    </row>
    <row r="57" spans="2:4" x14ac:dyDescent="0.25">
      <c r="B57" s="25" t="s">
        <v>99</v>
      </c>
      <c r="C57" s="25" t="s">
        <v>100</v>
      </c>
    </row>
    <row r="58" spans="2:4" x14ac:dyDescent="0.25">
      <c r="C58" s="25" t="s">
        <v>104</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drawing r:id="rId1"/>
</worksheet>
</file>

<file path=docProps/app.xml><?xml version="1.0" encoding="utf-8"?>
<Properties xmlns="http://schemas.openxmlformats.org/officeDocument/2006/extended-properties" xmlns:vt="http://schemas.openxmlformats.org/officeDocument/2006/docPropsVTypes">
  <Template/>
  <TotalTime>19</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1_change_estimates</vt:lpstr>
      <vt:lpstr>2_disc_operations</vt:lpstr>
      <vt:lpstr>3_taxes</vt:lpstr>
      <vt:lpstr>2_special_items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Marcelo Ortiz M.</dc:creator>
  <dc:description/>
  <cp:lastModifiedBy>MARCELO IGNACIO ORTIZ MUÑOZ</cp:lastModifiedBy>
  <cp:revision>10</cp:revision>
  <dcterms:created xsi:type="dcterms:W3CDTF">2023-08-05T10:18:21Z</dcterms:created>
  <dcterms:modified xsi:type="dcterms:W3CDTF">2023-10-31T08:36:25Z</dcterms:modified>
  <dc:language>en-US</dc:language>
</cp:coreProperties>
</file>