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66925"/>
  <mc:AlternateContent xmlns:mc="http://schemas.openxmlformats.org/markup-compatibility/2006">
    <mc:Choice Requires="x15">
      <x15ac:absPath xmlns:x15ac="http://schemas.microsoft.com/office/spreadsheetml/2010/11/ac" url="C:\Users\u167856\Dropbox\UPF\managerial_accounting\2023-2024\Seminars\"/>
    </mc:Choice>
  </mc:AlternateContent>
  <xr:revisionPtr revIDLastSave="65" documentId="13_ncr:1_{056FA992-F99C-4DC9-99FA-084D2BB6AC4D}" xr6:coauthVersionLast="47" xr6:coauthVersionMax="47" xr10:uidLastSave="{D7F1550D-76A4-4824-A89E-9AF0434A6475}"/>
  <bookViews>
    <workbookView xWindow="-108" yWindow="-108" windowWidth="23256" windowHeight="12576" firstSheet="1" activeTab="1" xr2:uid="{16CC1A99-8506-4B96-A93C-E6ED3220E173}"/>
  </bookViews>
  <sheets>
    <sheet name="make_buy" sheetId="1" r:id="rId1"/>
    <sheet name="closing_divisio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7" i="2" l="1"/>
  <c r="I48" i="2"/>
  <c r="I49" i="2"/>
  <c r="I46" i="2"/>
  <c r="H47" i="2"/>
  <c r="H48" i="2"/>
  <c r="H49" i="2"/>
  <c r="H46" i="2"/>
  <c r="E47" i="2"/>
  <c r="F47" i="2"/>
  <c r="E48" i="2"/>
  <c r="F48" i="2"/>
  <c r="D48" i="2"/>
  <c r="D47" i="2"/>
  <c r="E39" i="2"/>
  <c r="E32" i="2"/>
  <c r="F39" i="2"/>
  <c r="F38" i="2"/>
  <c r="F37" i="2"/>
  <c r="F36" i="2"/>
  <c r="F30" i="2"/>
  <c r="F31" i="2"/>
  <c r="F32" i="2"/>
  <c r="F29" i="2"/>
  <c r="E40" i="2"/>
  <c r="F40" i="2" s="1"/>
  <c r="E33" i="2"/>
  <c r="F33" i="2" s="1"/>
  <c r="G23" i="2"/>
  <c r="G24" i="2"/>
  <c r="G22" i="2"/>
  <c r="G21" i="2"/>
  <c r="F23" i="2"/>
  <c r="F22" i="2"/>
  <c r="F24" i="2"/>
  <c r="F21" i="2"/>
  <c r="D39" i="2"/>
  <c r="G46" i="2"/>
  <c r="F49" i="2"/>
  <c r="F46" i="2"/>
  <c r="E46" i="2"/>
  <c r="D46" i="2"/>
  <c r="G20" i="2"/>
  <c r="D37" i="2"/>
  <c r="D36" i="2"/>
  <c r="D32" i="2"/>
  <c r="H13" i="2"/>
  <c r="H12" i="2"/>
  <c r="H11" i="2"/>
  <c r="D30" i="2"/>
  <c r="F20" i="2"/>
  <c r="G14" i="2"/>
  <c r="F14" i="2"/>
  <c r="E14" i="2"/>
  <c r="D14" i="2"/>
  <c r="C30" i="1"/>
  <c r="C16" i="1"/>
  <c r="D31" i="1"/>
  <c r="C29" i="1"/>
  <c r="C28" i="1"/>
  <c r="C21" i="1"/>
  <c r="D31" i="2" l="1"/>
  <c r="D33" i="2"/>
  <c r="G48" i="2"/>
  <c r="D49" i="2"/>
  <c r="G47" i="2"/>
  <c r="E49" i="2"/>
  <c r="D29" i="2"/>
  <c r="H14" i="2"/>
  <c r="C31" i="1"/>
  <c r="D32" i="1" s="1"/>
  <c r="G49" i="2" l="1"/>
  <c r="G39" i="2"/>
  <c r="D38" i="2"/>
  <c r="D40" i="2"/>
</calcChain>
</file>

<file path=xl/sharedStrings.xml><?xml version="1.0" encoding="utf-8"?>
<sst xmlns="http://schemas.openxmlformats.org/spreadsheetml/2006/main" count="78" uniqueCount="50">
  <si>
    <t>Information</t>
  </si>
  <si>
    <t>Direct Material</t>
  </si>
  <si>
    <t>Direct Labor</t>
  </si>
  <si>
    <t>Overhead (total)</t>
  </si>
  <si>
    <t>Overhead (var)</t>
  </si>
  <si>
    <t>Total</t>
  </si>
  <si>
    <t>Proposal</t>
  </si>
  <si>
    <t>Price</t>
  </si>
  <si>
    <t>Quantity</t>
  </si>
  <si>
    <t>Unit price</t>
  </si>
  <si>
    <t>Solution</t>
  </si>
  <si>
    <t>1)</t>
  </si>
  <si>
    <t>We should run an Incremental Analysis comparing how the cost structure differs in both scenarios</t>
  </si>
  <si>
    <t>Internal</t>
  </si>
  <si>
    <t>External (Simmons)</t>
  </si>
  <si>
    <t>Overhead</t>
  </si>
  <si>
    <t>Relevant cost per unit</t>
  </si>
  <si>
    <t>Differential</t>
  </si>
  <si>
    <t>In conclusion, it is cheaper to produce the bars internally.</t>
  </si>
  <si>
    <t>Division</t>
  </si>
  <si>
    <t>I</t>
  </si>
  <si>
    <t>II</t>
  </si>
  <si>
    <t>III</t>
  </si>
  <si>
    <t>IV</t>
  </si>
  <si>
    <t xml:space="preserve"> Sales</t>
  </si>
  <si>
    <t xml:space="preserve"> Cost of goods sold</t>
  </si>
  <si>
    <t xml:space="preserve"> Selling and administrative expenses</t>
  </si>
  <si>
    <t xml:space="preserve"> Income (loss) from operations</t>
  </si>
  <si>
    <t>The analysis reveals the following percentages of variable costs in each division:</t>
  </si>
  <si>
    <t xml:space="preserve"> Cost of goods sold (%)</t>
  </si>
  <si>
    <t xml:space="preserve"> Selling and administrative expenses (%)</t>
  </si>
  <si>
    <t>Sales</t>
  </si>
  <si>
    <t>Var. Expenses</t>
  </si>
  <si>
    <t>Contribution Margin</t>
  </si>
  <si>
    <t>Fixed Expense</t>
  </si>
  <si>
    <t>Net Income</t>
  </si>
  <si>
    <t>2)</t>
  </si>
  <si>
    <t>Keep Division III</t>
  </si>
  <si>
    <t>Discontinue Division III</t>
  </si>
  <si>
    <t>Increase</t>
  </si>
  <si>
    <t>Fixed Expenses</t>
  </si>
  <si>
    <t>Net income</t>
  </si>
  <si>
    <t>Keep Division IV</t>
  </si>
  <si>
    <t>Discontinue Division IV</t>
  </si>
  <si>
    <t>Conclusion: Keeping division III leads to $25k in losses, while the discontinuation produces higher losses of $45k, so it is better to keep it.
In contrast, keeping division IV leads to $40K in losses, while the discontinuation improves the situation with just $18K in losses, meaning an increase in profits by $22k.</t>
  </si>
  <si>
    <t>3)</t>
  </si>
  <si>
    <t>Condensed IS</t>
  </si>
  <si>
    <t>Origjnal</t>
  </si>
  <si>
    <t>%</t>
  </si>
  <si>
    <t>Comments: COGS and S&amp;A expenses include 50% of the fixed costs incurred in division IV.
With the new structure, the company has lower sales (-13%) but is 15% more profitable.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</si>
</sst>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4">
    <font>
      <sz val="11"/>
      <color theme="1"/>
      <name val="Calibri"/>
      <family val="2"/>
      <scheme val="minor"/>
    </font>
    <font>
      <b/>
      <sz val="11"/>
      <color theme="1"/>
      <name val="Arial"/>
      <family val="2"/>
    </font>
    <font>
      <sz val="11"/>
      <color theme="1"/>
      <name val="Arial"/>
      <family val="2"/>
    </font>
    <font>
      <sz val="12"/>
      <color theme="1"/>
      <name val="Arial"/>
      <family val="2"/>
    </font>
  </fonts>
  <fills count="4">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2" borderId="0" xfId="0" applyFont="1" applyFill="1" applyBorder="1" applyAlignment="1">
      <alignment vertical="center" wrapText="1"/>
    </xf>
    <xf numFmtId="164" fontId="3" fillId="0" borderId="0" xfId="0" applyNumberFormat="1" applyFont="1" applyBorder="1" applyAlignment="1">
      <alignment vertical="center" wrapText="1"/>
    </xf>
    <xf numFmtId="0" fontId="1" fillId="2" borderId="0" xfId="0" applyFont="1" applyFill="1"/>
    <xf numFmtId="0" fontId="2" fillId="2" borderId="0" xfId="0" applyFont="1" applyFill="1"/>
    <xf numFmtId="164" fontId="2" fillId="0" borderId="0" xfId="0" applyNumberFormat="1" applyFont="1"/>
    <xf numFmtId="165" fontId="3" fillId="0" borderId="0" xfId="0" applyNumberFormat="1" applyFont="1" applyBorder="1" applyAlignment="1">
      <alignment vertical="center" wrapText="1"/>
    </xf>
    <xf numFmtId="0" fontId="1" fillId="2" borderId="0" xfId="0" applyFont="1" applyFill="1" applyAlignment="1">
      <alignment vertical="top" wrapText="1"/>
    </xf>
    <xf numFmtId="0" fontId="1" fillId="2" borderId="1" xfId="0" applyFont="1" applyFill="1" applyBorder="1"/>
    <xf numFmtId="165" fontId="2" fillId="3" borderId="0" xfId="0" applyNumberFormat="1" applyFont="1" applyFill="1"/>
    <xf numFmtId="0" fontId="2" fillId="3" borderId="0" xfId="0" applyFont="1" applyFill="1"/>
    <xf numFmtId="165" fontId="2" fillId="3" borderId="1" xfId="0" applyNumberFormat="1" applyFont="1" applyFill="1" applyBorder="1"/>
    <xf numFmtId="164" fontId="2" fillId="0" borderId="0" xfId="0" applyNumberFormat="1" applyFont="1" applyAlignment="1">
      <alignment horizontal="center"/>
    </xf>
    <xf numFmtId="9" fontId="2" fillId="0" borderId="0" xfId="0" applyNumberFormat="1" applyFont="1"/>
    <xf numFmtId="9" fontId="2" fillId="0" borderId="0" xfId="0" applyNumberFormat="1" applyFont="1" applyAlignment="1">
      <alignment horizontal="center"/>
    </xf>
    <xf numFmtId="0" fontId="1" fillId="2" borderId="0" xfId="0" applyFont="1" applyFill="1" applyAlignment="1">
      <alignment horizontal="center"/>
    </xf>
    <xf numFmtId="164" fontId="1" fillId="0" borderId="0" xfId="0" applyNumberFormat="1"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15240</xdr:rowOff>
    </xdr:from>
    <xdr:to>
      <xdr:col>14</xdr:col>
      <xdr:colOff>251460</xdr:colOff>
      <xdr:row>9</xdr:row>
      <xdr:rowOff>60960</xdr:rowOff>
    </xdr:to>
    <xdr:sp macro="" textlink="">
      <xdr:nvSpPr>
        <xdr:cNvPr id="2" name="TextBox 1">
          <a:extLst>
            <a:ext uri="{FF2B5EF4-FFF2-40B4-BE49-F238E27FC236}">
              <a16:creationId xmlns:a16="http://schemas.microsoft.com/office/drawing/2014/main" id="{6C40F46D-9BD8-B2B8-2479-0ADBCD428799}"/>
            </a:ext>
          </a:extLst>
        </xdr:cNvPr>
        <xdr:cNvSpPr txBox="1"/>
      </xdr:nvSpPr>
      <xdr:spPr>
        <a:xfrm>
          <a:off x="624840" y="15240"/>
          <a:ext cx="8770620" cy="1691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Arial" panose="020B0604020202020204" pitchFamily="34" charset="0"/>
              <a:ea typeface="+mn-ea"/>
              <a:cs typeface="Arial" panose="020B0604020202020204" pitchFamily="34" charset="0"/>
            </a:rPr>
            <a:t>Oat Treats manufactures various types of cereal bars featuring oats. Simmons Cereal Company has approached Oat Treats with a proposal to sell the company its top-selling oat cereal bar at a price of $27,500 for 20,000 bars. The costs shown are associated with the production of 20,000 oat bars currently. The manufacturing overhead consists of $3,000 of variable costs, with the balance being allocated to fixed costs.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Arial" panose="020B0604020202020204" pitchFamily="34" charset="0"/>
              <a:ea typeface="+mn-ea"/>
              <a:cs typeface="Arial" panose="020B0604020202020204" pitchFamily="34" charset="0"/>
            </a:rPr>
            <a:t>1) Should Oat Treats make or buy the oat bars?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16</xdr:col>
      <xdr:colOff>144780</xdr:colOff>
      <xdr:row>7</xdr:row>
      <xdr:rowOff>15240</xdr:rowOff>
    </xdr:to>
    <xdr:sp macro="" textlink="">
      <xdr:nvSpPr>
        <xdr:cNvPr id="2" name="TextBox 1">
          <a:extLst>
            <a:ext uri="{FF2B5EF4-FFF2-40B4-BE49-F238E27FC236}">
              <a16:creationId xmlns:a16="http://schemas.microsoft.com/office/drawing/2014/main" id="{D6005A96-130B-4952-8E8A-35639029E2A0}"/>
            </a:ext>
          </a:extLst>
        </xdr:cNvPr>
        <xdr:cNvSpPr txBox="1"/>
      </xdr:nvSpPr>
      <xdr:spPr>
        <a:xfrm>
          <a:off x="609600" y="0"/>
          <a:ext cx="13601700" cy="124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Ribeiro Manufacturing Company has four operating divisions. During the first quarter of 2020, the company reported aggregate income from operations of $145,000 and the following divisional results.</a:t>
          </a:r>
        </a:p>
        <a:p>
          <a:r>
            <a:rPr lang="en-US" sz="1100"/>
            <a:t>Discontinuance of any division would save 50% of the fixed costs and expenses for that division. Top management is very concerned about the unprofitable divisions (III and IV). The consensus is that the company should discontinue one or both of these divisions.</a:t>
          </a:r>
        </a:p>
        <a:p>
          <a:r>
            <a:rPr lang="en-US" sz="1100"/>
            <a:t>1.</a:t>
          </a:r>
          <a:r>
            <a:rPr lang="en-US" sz="1100" baseline="0"/>
            <a:t>  Calculate the contribution margin for divisions III and IV. </a:t>
          </a:r>
        </a:p>
        <a:p>
          <a:r>
            <a:rPr lang="en-US" sz="1100" baseline="0"/>
            <a:t>2. Prepare an incremental analysis for the possible discontinuance of (1) division III and (2) division IV. What course of action do you recommend.</a:t>
          </a:r>
        </a:p>
        <a:p>
          <a:r>
            <a:rPr lang="en-US" sz="1100"/>
            <a:t>Prepare a condensed income statement in columns for Ribeiro Manufacturing, assuming division IV is eliminated. Use the CVP format. Division IV’s unavoidable fixed costs are allocated equally to the continuing divisions.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521F-6C8E-491A-810A-D409D05DEE43}">
  <dimension ref="A11:D34"/>
  <sheetViews>
    <sheetView workbookViewId="0">
      <selection activeCell="A11" sqref="A11:A23"/>
    </sheetView>
  </sheetViews>
  <sheetFormatPr defaultColWidth="8.85546875" defaultRowHeight="13.9"/>
  <cols>
    <col min="1" max="1" width="11.140625" style="2" bestFit="1" customWidth="1"/>
    <col min="2" max="2" width="18.7109375" style="2" customWidth="1"/>
    <col min="3" max="3" width="11.5703125" style="2" bestFit="1" customWidth="1"/>
    <col min="4" max="4" width="12.5703125" style="2" customWidth="1"/>
    <col min="5" max="16384" width="8.85546875" style="2"/>
  </cols>
  <sheetData>
    <row r="11" spans="1:3">
      <c r="A11" s="1" t="s">
        <v>0</v>
      </c>
    </row>
    <row r="12" spans="1:3" ht="15">
      <c r="B12" s="3" t="s">
        <v>1</v>
      </c>
      <c r="C12" s="4">
        <v>14000</v>
      </c>
    </row>
    <row r="13" spans="1:3" ht="15">
      <c r="B13" s="3" t="s">
        <v>2</v>
      </c>
      <c r="C13" s="4">
        <v>6000</v>
      </c>
    </row>
    <row r="14" spans="1:3" ht="15">
      <c r="B14" s="3" t="s">
        <v>3</v>
      </c>
      <c r="C14" s="4">
        <v>8000</v>
      </c>
    </row>
    <row r="15" spans="1:3" ht="15">
      <c r="B15" s="3" t="s">
        <v>4</v>
      </c>
      <c r="C15" s="4">
        <v>3000</v>
      </c>
    </row>
    <row r="16" spans="1:3" ht="15">
      <c r="B16" s="3" t="s">
        <v>5</v>
      </c>
      <c r="C16" s="4">
        <f>SUM(C12:C15)</f>
        <v>31000</v>
      </c>
    </row>
    <row r="18" spans="1:4">
      <c r="B18" s="5" t="s">
        <v>6</v>
      </c>
    </row>
    <row r="19" spans="1:4" ht="15">
      <c r="B19" s="6" t="s">
        <v>7</v>
      </c>
      <c r="C19" s="4">
        <v>27500</v>
      </c>
    </row>
    <row r="20" spans="1:4">
      <c r="B20" s="6" t="s">
        <v>8</v>
      </c>
      <c r="C20" s="2">
        <v>20000</v>
      </c>
    </row>
    <row r="21" spans="1:4" ht="15">
      <c r="B21" s="6" t="s">
        <v>9</v>
      </c>
      <c r="C21" s="8">
        <f>C19/C20</f>
        <v>1.375</v>
      </c>
    </row>
    <row r="23" spans="1:4">
      <c r="A23" s="1" t="s">
        <v>10</v>
      </c>
    </row>
    <row r="25" spans="1:4">
      <c r="A25" s="2" t="s">
        <v>11</v>
      </c>
      <c r="B25" s="2" t="s">
        <v>12</v>
      </c>
    </row>
    <row r="27" spans="1:4" ht="55.15">
      <c r="B27" s="5"/>
      <c r="C27" s="9" t="s">
        <v>13</v>
      </c>
      <c r="D27" s="9" t="s">
        <v>14</v>
      </c>
    </row>
    <row r="28" spans="1:4">
      <c r="B28" s="5" t="s">
        <v>1</v>
      </c>
      <c r="C28" s="11">
        <f>C12/$C$20</f>
        <v>0.7</v>
      </c>
      <c r="D28" s="12"/>
    </row>
    <row r="29" spans="1:4">
      <c r="B29" s="5" t="s">
        <v>2</v>
      </c>
      <c r="C29" s="11">
        <f t="shared" ref="C29:C30" si="0">C13/$C$20</f>
        <v>0.3</v>
      </c>
      <c r="D29" s="12"/>
    </row>
    <row r="30" spans="1:4">
      <c r="B30" s="5" t="s">
        <v>15</v>
      </c>
      <c r="C30" s="11">
        <f>C15/$C$20</f>
        <v>0.15</v>
      </c>
      <c r="D30" s="12"/>
    </row>
    <row r="31" spans="1:4">
      <c r="B31" s="10" t="s">
        <v>16</v>
      </c>
      <c r="C31" s="13">
        <f>SUM(C28:C30)</f>
        <v>1.1499999999999999</v>
      </c>
      <c r="D31" s="13">
        <f>C21</f>
        <v>1.375</v>
      </c>
    </row>
    <row r="32" spans="1:4">
      <c r="B32" s="5" t="s">
        <v>17</v>
      </c>
      <c r="C32" s="12"/>
      <c r="D32" s="11">
        <f>D31-C31</f>
        <v>0.22500000000000009</v>
      </c>
    </row>
    <row r="34" spans="2:2">
      <c r="B34" s="2" t="s">
        <v>18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1C8A9-F953-41ED-902D-4373288D5706}">
  <dimension ref="A8:J51"/>
  <sheetViews>
    <sheetView tabSelected="1" workbookViewId="0">
      <selection activeCell="C52" sqref="C52"/>
    </sheetView>
  </sheetViews>
  <sheetFormatPr defaultColWidth="8.85546875" defaultRowHeight="13.9"/>
  <cols>
    <col min="1" max="1" width="12.140625" style="2" bestFit="1" customWidth="1"/>
    <col min="2" max="2" width="8.85546875" style="2"/>
    <col min="3" max="3" width="67.28515625" style="2" bestFit="1" customWidth="1"/>
    <col min="4" max="4" width="11.5703125" style="2" bestFit="1" customWidth="1"/>
    <col min="5" max="5" width="12.42578125" style="2" customWidth="1"/>
    <col min="6" max="6" width="12.42578125" style="2" bestFit="1" customWidth="1"/>
    <col min="7" max="7" width="15.5703125" style="2" bestFit="1" customWidth="1"/>
    <col min="8" max="8" width="11.7109375" style="2" bestFit="1" customWidth="1"/>
    <col min="9" max="16384" width="8.85546875" style="2"/>
  </cols>
  <sheetData>
    <row r="8" spans="1:10">
      <c r="A8" s="1" t="s">
        <v>0</v>
      </c>
    </row>
    <row r="10" spans="1:10">
      <c r="C10" s="5" t="s">
        <v>19</v>
      </c>
      <c r="D10" s="17" t="s">
        <v>20</v>
      </c>
      <c r="E10" s="17" t="s">
        <v>21</v>
      </c>
      <c r="F10" s="17" t="s">
        <v>22</v>
      </c>
      <c r="G10" s="17" t="s">
        <v>23</v>
      </c>
      <c r="H10" s="17" t="s">
        <v>5</v>
      </c>
    </row>
    <row r="11" spans="1:10">
      <c r="C11" s="5" t="s">
        <v>24</v>
      </c>
      <c r="D11" s="14">
        <v>510000</v>
      </c>
      <c r="E11" s="14">
        <v>390000</v>
      </c>
      <c r="F11" s="14">
        <v>310000</v>
      </c>
      <c r="G11" s="14">
        <v>180000</v>
      </c>
      <c r="H11" s="14">
        <f>SUM(D11:G11)</f>
        <v>1390000</v>
      </c>
      <c r="J11" s="14"/>
    </row>
    <row r="12" spans="1:10">
      <c r="C12" s="5" t="s">
        <v>25</v>
      </c>
      <c r="D12" s="14">
        <v>300000</v>
      </c>
      <c r="E12" s="14">
        <v>250000</v>
      </c>
      <c r="F12" s="14">
        <v>270000</v>
      </c>
      <c r="G12" s="14">
        <v>150000</v>
      </c>
      <c r="H12" s="14">
        <f>SUM(D12:G12)</f>
        <v>970000</v>
      </c>
    </row>
    <row r="13" spans="1:10">
      <c r="C13" s="5" t="s">
        <v>26</v>
      </c>
      <c r="D13" s="14">
        <v>60000</v>
      </c>
      <c r="E13" s="14">
        <v>80000</v>
      </c>
      <c r="F13" s="14">
        <v>65000</v>
      </c>
      <c r="G13" s="14">
        <v>70000</v>
      </c>
      <c r="H13" s="14">
        <f>SUM(D13:G13)</f>
        <v>275000</v>
      </c>
    </row>
    <row r="14" spans="1:10">
      <c r="C14" s="5" t="s">
        <v>27</v>
      </c>
      <c r="D14" s="14">
        <f>D11-D12-D13</f>
        <v>150000</v>
      </c>
      <c r="E14" s="14">
        <f>E11-E12-E13</f>
        <v>60000</v>
      </c>
      <c r="F14" s="14">
        <f>F11-F12-F13</f>
        <v>-25000</v>
      </c>
      <c r="G14" s="14">
        <f>G11-G12-G13</f>
        <v>-40000</v>
      </c>
      <c r="H14" s="14">
        <f>SUM(D14:G14)</f>
        <v>145000</v>
      </c>
    </row>
    <row r="15" spans="1:10">
      <c r="C15" s="2" t="s">
        <v>28</v>
      </c>
    </row>
    <row r="16" spans="1:10">
      <c r="C16" s="5" t="s">
        <v>19</v>
      </c>
      <c r="D16" s="17" t="s">
        <v>20</v>
      </c>
      <c r="E16" s="17" t="s">
        <v>21</v>
      </c>
      <c r="F16" s="17" t="s">
        <v>22</v>
      </c>
      <c r="G16" s="17" t="s">
        <v>23</v>
      </c>
    </row>
    <row r="17" spans="1:7">
      <c r="C17" s="5" t="s">
        <v>29</v>
      </c>
      <c r="D17" s="16">
        <v>0.7</v>
      </c>
      <c r="E17" s="16">
        <v>0.9</v>
      </c>
      <c r="F17" s="16">
        <v>0.75</v>
      </c>
      <c r="G17" s="16">
        <v>0.9</v>
      </c>
    </row>
    <row r="18" spans="1:7">
      <c r="C18" s="5" t="s">
        <v>30</v>
      </c>
      <c r="D18" s="16">
        <v>0.4</v>
      </c>
      <c r="E18" s="16">
        <v>0.5</v>
      </c>
      <c r="F18" s="16">
        <v>0.65</v>
      </c>
      <c r="G18" s="16">
        <v>0.7</v>
      </c>
    </row>
    <row r="19" spans="1:7">
      <c r="D19" s="15"/>
      <c r="E19" s="15"/>
    </row>
    <row r="20" spans="1:7">
      <c r="A20" s="1" t="s">
        <v>10</v>
      </c>
      <c r="B20" s="2" t="s">
        <v>11</v>
      </c>
      <c r="C20" s="5" t="s">
        <v>31</v>
      </c>
      <c r="D20" s="15"/>
      <c r="E20" s="15"/>
      <c r="F20" s="7">
        <f>F11</f>
        <v>310000</v>
      </c>
      <c r="G20" s="7">
        <f>G11</f>
        <v>180000</v>
      </c>
    </row>
    <row r="21" spans="1:7">
      <c r="C21" s="5" t="s">
        <v>32</v>
      </c>
      <c r="F21" s="7">
        <f>-(F12*F17+F13*F18)</f>
        <v>-244750</v>
      </c>
      <c r="G21" s="7">
        <f>-(G12*G17+G13*G18)</f>
        <v>-184000</v>
      </c>
    </row>
    <row r="22" spans="1:7">
      <c r="C22" s="5" t="s">
        <v>33</v>
      </c>
      <c r="F22" s="18">
        <f>F20+F21</f>
        <v>65250</v>
      </c>
      <c r="G22" s="18">
        <f>G20+G21</f>
        <v>-4000</v>
      </c>
    </row>
    <row r="23" spans="1:7">
      <c r="C23" s="5" t="s">
        <v>34</v>
      </c>
      <c r="F23" s="7">
        <f>-(F12+F13+F21)</f>
        <v>-90250</v>
      </c>
      <c r="G23" s="7">
        <f>-(G12+G13+G21)</f>
        <v>-36000</v>
      </c>
    </row>
    <row r="24" spans="1:7">
      <c r="C24" s="5" t="s">
        <v>35</v>
      </c>
      <c r="F24" s="7">
        <f>F22+F23</f>
        <v>-25000</v>
      </c>
      <c r="G24" s="7">
        <f>G22+G23</f>
        <v>-40000</v>
      </c>
    </row>
    <row r="25" spans="1:7">
      <c r="F25" s="7"/>
      <c r="G25" s="7"/>
    </row>
    <row r="28" spans="1:7" ht="41.45">
      <c r="B28" s="2" t="s">
        <v>36</v>
      </c>
      <c r="C28" s="5"/>
      <c r="D28" s="9" t="s">
        <v>37</v>
      </c>
      <c r="E28" s="9" t="s">
        <v>38</v>
      </c>
      <c r="F28" s="9" t="s">
        <v>39</v>
      </c>
    </row>
    <row r="29" spans="1:7">
      <c r="C29" s="5" t="s">
        <v>31</v>
      </c>
      <c r="D29" s="7">
        <f>+F20</f>
        <v>310000</v>
      </c>
      <c r="E29" s="7"/>
      <c r="F29" s="7">
        <f>E29-D29</f>
        <v>-310000</v>
      </c>
    </row>
    <row r="30" spans="1:7">
      <c r="C30" s="5" t="s">
        <v>32</v>
      </c>
      <c r="D30" s="7">
        <f t="shared" ref="D30:D32" si="0">+F21</f>
        <v>-244750</v>
      </c>
      <c r="E30" s="7"/>
      <c r="F30" s="7">
        <f t="shared" ref="F30:F33" si="1">E30-D30</f>
        <v>244750</v>
      </c>
    </row>
    <row r="31" spans="1:7">
      <c r="C31" s="5" t="s">
        <v>33</v>
      </c>
      <c r="D31" s="7">
        <f t="shared" si="0"/>
        <v>65250</v>
      </c>
      <c r="E31" s="7"/>
      <c r="F31" s="7">
        <f t="shared" si="1"/>
        <v>-65250</v>
      </c>
    </row>
    <row r="32" spans="1:7">
      <c r="C32" s="5" t="s">
        <v>40</v>
      </c>
      <c r="D32" s="7">
        <f t="shared" si="0"/>
        <v>-90250</v>
      </c>
      <c r="E32" s="7">
        <f>D32*50%</f>
        <v>-45125</v>
      </c>
      <c r="F32" s="7">
        <f t="shared" si="1"/>
        <v>45125</v>
      </c>
    </row>
    <row r="33" spans="2:9">
      <c r="C33" s="5" t="s">
        <v>41</v>
      </c>
      <c r="D33" s="7">
        <f>+F24</f>
        <v>-25000</v>
      </c>
      <c r="E33" s="7">
        <f>E32</f>
        <v>-45125</v>
      </c>
      <c r="F33" s="7">
        <f t="shared" si="1"/>
        <v>-20125</v>
      </c>
    </row>
    <row r="35" spans="2:9" ht="41.45">
      <c r="C35" s="5"/>
      <c r="D35" s="9" t="s">
        <v>42</v>
      </c>
      <c r="E35" s="9" t="s">
        <v>43</v>
      </c>
      <c r="F35" s="9" t="s">
        <v>39</v>
      </c>
    </row>
    <row r="36" spans="2:9">
      <c r="C36" s="5" t="s">
        <v>31</v>
      </c>
      <c r="D36" s="7">
        <f>+G20</f>
        <v>180000</v>
      </c>
      <c r="E36" s="7"/>
      <c r="F36" s="7">
        <f t="shared" ref="F36:F40" si="2">E36-D36</f>
        <v>-180000</v>
      </c>
    </row>
    <row r="37" spans="2:9">
      <c r="C37" s="5" t="s">
        <v>32</v>
      </c>
      <c r="D37" s="7">
        <f t="shared" ref="D37:D40" si="3">+G21</f>
        <v>-184000</v>
      </c>
      <c r="E37" s="7"/>
      <c r="F37" s="7">
        <f t="shared" si="2"/>
        <v>184000</v>
      </c>
    </row>
    <row r="38" spans="2:9">
      <c r="C38" s="5" t="s">
        <v>33</v>
      </c>
      <c r="D38" s="7">
        <f t="shared" si="3"/>
        <v>-4000</v>
      </c>
      <c r="E38" s="7"/>
      <c r="F38" s="7">
        <f t="shared" si="2"/>
        <v>4000</v>
      </c>
    </row>
    <row r="39" spans="2:9">
      <c r="C39" s="5" t="s">
        <v>40</v>
      </c>
      <c r="D39" s="7">
        <f>+G23</f>
        <v>-36000</v>
      </c>
      <c r="E39" s="7">
        <f>D39*50%</f>
        <v>-18000</v>
      </c>
      <c r="F39" s="7">
        <f t="shared" si="2"/>
        <v>18000</v>
      </c>
      <c r="G39" s="7">
        <f>E39/3</f>
        <v>-6000</v>
      </c>
    </row>
    <row r="40" spans="2:9">
      <c r="C40" s="5" t="s">
        <v>41</v>
      </c>
      <c r="D40" s="7">
        <f t="shared" si="3"/>
        <v>-40000</v>
      </c>
      <c r="E40" s="7">
        <f>E39</f>
        <v>-18000</v>
      </c>
      <c r="F40" s="7">
        <f t="shared" si="2"/>
        <v>22000</v>
      </c>
    </row>
    <row r="41" spans="2:9" ht="84.75">
      <c r="C41" s="19" t="s">
        <v>44</v>
      </c>
    </row>
    <row r="45" spans="2:9" ht="15">
      <c r="B45" s="2" t="s">
        <v>45</v>
      </c>
      <c r="C45" s="5" t="s">
        <v>19</v>
      </c>
      <c r="D45" s="17" t="s">
        <v>20</v>
      </c>
      <c r="E45" s="17" t="s">
        <v>21</v>
      </c>
      <c r="F45" s="17" t="s">
        <v>22</v>
      </c>
      <c r="G45" s="17" t="s">
        <v>46</v>
      </c>
      <c r="H45" s="17" t="s">
        <v>47</v>
      </c>
      <c r="I45" s="17" t="s">
        <v>48</v>
      </c>
    </row>
    <row r="46" spans="2:9">
      <c r="C46" s="5" t="s">
        <v>24</v>
      </c>
      <c r="D46" s="14">
        <f>+D11</f>
        <v>510000</v>
      </c>
      <c r="E46" s="14">
        <f>+E11</f>
        <v>390000</v>
      </c>
      <c r="F46" s="14">
        <f>+F11</f>
        <v>310000</v>
      </c>
      <c r="G46" s="7">
        <f>SUM(D46:F46)</f>
        <v>1210000</v>
      </c>
      <c r="H46" s="7">
        <f>+H11</f>
        <v>1390000</v>
      </c>
      <c r="I46" s="15">
        <f>(G46/H46-1)</f>
        <v>-0.12949640287769781</v>
      </c>
    </row>
    <row r="47" spans="2:9">
      <c r="C47" s="5" t="s">
        <v>25</v>
      </c>
      <c r="D47" s="14">
        <f>+D12+((1-$G$17)*$G$12)*50%/3</f>
        <v>302500</v>
      </c>
      <c r="E47" s="14">
        <f t="shared" ref="E47:F47" si="4">+E12+((1-$G$17)*$G$12)*50%/3</f>
        <v>252500</v>
      </c>
      <c r="F47" s="14">
        <f t="shared" si="4"/>
        <v>272500</v>
      </c>
      <c r="G47" s="7">
        <f>SUM(D47:F47)</f>
        <v>827500</v>
      </c>
      <c r="H47" s="7">
        <f t="shared" ref="H47:H49" si="5">+H12</f>
        <v>970000</v>
      </c>
      <c r="I47" s="15">
        <f t="shared" ref="I47:I49" si="6">(G47/H47-1)</f>
        <v>-0.14690721649484539</v>
      </c>
    </row>
    <row r="48" spans="2:9">
      <c r="C48" s="5" t="s">
        <v>26</v>
      </c>
      <c r="D48" s="14">
        <f>+D13+((1-$G$18)*$G$13)*50%/3</f>
        <v>63500</v>
      </c>
      <c r="E48" s="14">
        <f t="shared" ref="E48:F48" si="7">+E13+((1-$G$18)*$G$13)*50%/3</f>
        <v>83500</v>
      </c>
      <c r="F48" s="14">
        <f t="shared" si="7"/>
        <v>68500</v>
      </c>
      <c r="G48" s="7">
        <f>SUM(D48:F48)</f>
        <v>215500</v>
      </c>
      <c r="H48" s="7">
        <f t="shared" si="5"/>
        <v>275000</v>
      </c>
      <c r="I48" s="15">
        <f t="shared" si="6"/>
        <v>-0.21636363636363631</v>
      </c>
    </row>
    <row r="49" spans="3:9">
      <c r="C49" s="5" t="s">
        <v>27</v>
      </c>
      <c r="D49" s="14">
        <f>D46-D47-D48</f>
        <v>144000</v>
      </c>
      <c r="E49" s="14">
        <f>E46-E47-E48</f>
        <v>54000</v>
      </c>
      <c r="F49" s="14">
        <f>F46-F47-F48</f>
        <v>-31000</v>
      </c>
      <c r="G49" s="7">
        <f>SUM(D49:F49)</f>
        <v>167000</v>
      </c>
      <c r="H49" s="7">
        <f t="shared" si="5"/>
        <v>145000</v>
      </c>
      <c r="I49" s="15">
        <f t="shared" si="6"/>
        <v>0.15172413793103456</v>
      </c>
    </row>
    <row r="50" spans="3:9">
      <c r="G50" s="15"/>
    </row>
    <row r="51" spans="3:9" ht="56.25">
      <c r="C51" s="19" t="s">
        <v>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MARCELO IGNACIO ORTIZ MUÑOZ</dc:creator>
  <cp:keywords/>
  <dc:description/>
  <cp:lastModifiedBy>Marcelo Ortiz</cp:lastModifiedBy>
  <cp:revision/>
  <dcterms:created xsi:type="dcterms:W3CDTF">2023-09-08T08:46:47Z</dcterms:created>
  <dcterms:modified xsi:type="dcterms:W3CDTF">2023-09-12T10:02:04Z</dcterms:modified>
  <cp:category/>
  <cp:contentStatus/>
</cp:coreProperties>
</file>