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cost_per_unit">Sheet1!$B$3</definedName>
    <definedName name="sale_price">Sheet1!$B$2</definedName>
  </definedNames>
  <calcPr/>
</workbook>
</file>

<file path=xl/sharedStrings.xml><?xml version="1.0" encoding="utf-8"?>
<sst xmlns="http://schemas.openxmlformats.org/spreadsheetml/2006/main" count="116" uniqueCount="116">
  <si>
    <t xml:space="preserve">Unit Sale Price</t>
  </si>
  <si>
    <t xml:space="preserve">total cost per unit</t>
  </si>
  <si>
    <t xml:space="preserve">Bicicletas Bicilona</t>
  </si>
  <si>
    <t xml:space="preserve">Production Budget</t>
  </si>
  <si>
    <t xml:space="preserve">For the year ending 31 December, 202x</t>
  </si>
  <si>
    <t>Quarter</t>
  </si>
  <si>
    <t>Year</t>
  </si>
  <si>
    <t>Explanation</t>
  </si>
  <si>
    <t xml:space="preserve">Expected unit sales</t>
  </si>
  <si>
    <t xml:space="preserve">Desired ending inventory</t>
  </si>
  <si>
    <t xml:space="preserve">20% of next quarter sales</t>
  </si>
  <si>
    <t xml:space="preserve">Beginning inventory</t>
  </si>
  <si>
    <t xml:space="preserve">Required Production units</t>
  </si>
  <si>
    <t xml:space="preserve">20% of first- quarter sales</t>
  </si>
  <si>
    <t xml:space="preserve">Direct Materials Budget: Wheels</t>
  </si>
  <si>
    <t xml:space="preserve">direct materials required</t>
  </si>
  <si>
    <t xml:space="preserve">desired ending materials </t>
  </si>
  <si>
    <t xml:space="preserve">10% of next quarter production requirements</t>
  </si>
  <si>
    <t xml:space="preserve">Beginning materials </t>
  </si>
  <si>
    <t xml:space="preserve">10% of first quarter units needed</t>
  </si>
  <si>
    <t xml:space="preserve">direct materials to be purchased</t>
  </si>
  <si>
    <t xml:space="preserve">Cost of Wheel</t>
  </si>
  <si>
    <t xml:space="preserve">Total cost direct materials</t>
  </si>
  <si>
    <t xml:space="preserve">Direct Labor Budget</t>
  </si>
  <si>
    <t xml:space="preserve">Direct labor hrs per unit</t>
  </si>
  <si>
    <t xml:space="preserve">total labor hrs required</t>
  </si>
  <si>
    <t xml:space="preserve">direct labor cost per hr</t>
  </si>
  <si>
    <t xml:space="preserve">total direct labor cost</t>
  </si>
  <si>
    <t xml:space="preserve">Manufacturing Overhead Budget</t>
  </si>
  <si>
    <t xml:space="preserve">Total labor hr required</t>
  </si>
  <si>
    <t xml:space="preserve">Variable (in labor  hr)</t>
  </si>
  <si>
    <t xml:space="preserve">Indirect materials ($1)</t>
  </si>
  <si>
    <t xml:space="preserve">Indirect labor ($1.4)</t>
  </si>
  <si>
    <t xml:space="preserve">Utilities ($0.4)</t>
  </si>
  <si>
    <t xml:space="preserve">Maintenance ($0.2)</t>
  </si>
  <si>
    <t xml:space="preserve">Total Variable Cost</t>
  </si>
  <si>
    <t xml:space="preserve">Fixed costs</t>
  </si>
  <si>
    <t xml:space="preserve">Supervisory salaries</t>
  </si>
  <si>
    <t>Depreciation</t>
  </si>
  <si>
    <t xml:space="preserve">Property Taxes and Insurance</t>
  </si>
  <si>
    <t>Maintenance</t>
  </si>
  <si>
    <t xml:space="preserve">Total Fixed Cost</t>
  </si>
  <si>
    <t xml:space="preserve">Total Manufacturing Overhead</t>
  </si>
  <si>
    <t xml:space="preserve">S&amp;A Budget</t>
  </si>
  <si>
    <t xml:space="preserve">Variable (unit of sales)</t>
  </si>
  <si>
    <t xml:space="preserve">Sales commissions ($3)</t>
  </si>
  <si>
    <t xml:space="preserve">Freight-out ($1)</t>
  </si>
  <si>
    <t xml:space="preserve">Total variable expenses</t>
  </si>
  <si>
    <t>Fixed</t>
  </si>
  <si>
    <t>Advertising</t>
  </si>
  <si>
    <t xml:space="preserve">Sales salaries</t>
  </si>
  <si>
    <t xml:space="preserve">Office salaries</t>
  </si>
  <si>
    <t xml:space="preserve">Depreciation stores</t>
  </si>
  <si>
    <t xml:space="preserve">Property Taxes and insurance</t>
  </si>
  <si>
    <t xml:space="preserve">Total fixed expenses</t>
  </si>
  <si>
    <t xml:space="preserve">Budgeted Income Statement</t>
  </si>
  <si>
    <t xml:space="preserve">Sales ($60 sales price)</t>
  </si>
  <si>
    <t xml:space="preserve">Cost of good sold ($44)</t>
  </si>
  <si>
    <t xml:space="preserve">Gross Profit</t>
  </si>
  <si>
    <t>S&amp;E</t>
  </si>
  <si>
    <t xml:space="preserve">Income from Operations</t>
  </si>
  <si>
    <t xml:space="preserve">Interest expenses</t>
  </si>
  <si>
    <t xml:space="preserve">based on loans</t>
  </si>
  <si>
    <t xml:space="preserve">Income before income taxes</t>
  </si>
  <si>
    <t xml:space="preserve">Income tax expense</t>
  </si>
  <si>
    <t xml:space="preserve">Net income</t>
  </si>
  <si>
    <t xml:space="preserve">Expected collection from customers</t>
  </si>
  <si>
    <t>Sales</t>
  </si>
  <si>
    <t xml:space="preserve">Quarter 1</t>
  </si>
  <si>
    <t xml:space="preserve">Quarter 2</t>
  </si>
  <si>
    <t xml:space="preserve">Quarter 3</t>
  </si>
  <si>
    <t xml:space="preserve">Quarter 4</t>
  </si>
  <si>
    <t xml:space="preserve">Total collections</t>
  </si>
  <si>
    <t xml:space="preserve">Expected Payments for Direct Materials</t>
  </si>
  <si>
    <t xml:space="preserve">Total payments</t>
  </si>
  <si>
    <t xml:space="preserve">Cash Budget</t>
  </si>
  <si>
    <t xml:space="preserve">Beginning cash balance</t>
  </si>
  <si>
    <t>Receipts</t>
  </si>
  <si>
    <t xml:space="preserve">Collections from customers</t>
  </si>
  <si>
    <t xml:space="preserve">Sales of investment securities</t>
  </si>
  <si>
    <t xml:space="preserve">Total receipts</t>
  </si>
  <si>
    <t xml:space="preserve">Total available cash</t>
  </si>
  <si>
    <t>Disbursements</t>
  </si>
  <si>
    <t xml:space="preserve">Direct materials</t>
  </si>
  <si>
    <t xml:space="preserve">Direct labor</t>
  </si>
  <si>
    <t xml:space="preserve">Manufacturing overhead - Depr</t>
  </si>
  <si>
    <t xml:space="preserve">S&amp;A expenses - Depr</t>
  </si>
  <si>
    <t xml:space="preserve">Purchase of Machines</t>
  </si>
  <si>
    <t xml:space="preserve">Total disbursements</t>
  </si>
  <si>
    <t xml:space="preserve">Excess cash</t>
  </si>
  <si>
    <t>Financing</t>
  </si>
  <si>
    <t>Borrowings</t>
  </si>
  <si>
    <t>Repayments</t>
  </si>
  <si>
    <t xml:space="preserve">Ending cash balance</t>
  </si>
  <si>
    <t xml:space="preserve">Budgeted Balance Sheet</t>
  </si>
  <si>
    <t>Cash</t>
  </si>
  <si>
    <t xml:space="preserve">budgeted cash for the end of year</t>
  </si>
  <si>
    <t xml:space="preserve">Accounts receivable</t>
  </si>
  <si>
    <t xml:space="preserve">40% of sales in last quarter</t>
  </si>
  <si>
    <t xml:space="preserve">Finished goods inventory</t>
  </si>
  <si>
    <t xml:space="preserve">budgeted ending inventory</t>
  </si>
  <si>
    <t xml:space="preserve">Raw materials inventory</t>
  </si>
  <si>
    <t xml:space="preserve">budgeted ending direct materials</t>
  </si>
  <si>
    <t xml:space="preserve">Total current assets</t>
  </si>
  <si>
    <t xml:space="preserve">Buildings and equipment</t>
  </si>
  <si>
    <t xml:space="preserve">Accumulated depreciation</t>
  </si>
  <si>
    <t xml:space="preserve">28.200 + budgeted depreciation</t>
  </si>
  <si>
    <t xml:space="preserve">Total assets</t>
  </si>
  <si>
    <t xml:space="preserve"> </t>
  </si>
  <si>
    <t xml:space="preserve">Accounts payable</t>
  </si>
  <si>
    <t xml:space="preserve">50% of budgeted purchases of last quarter</t>
  </si>
  <si>
    <t xml:space="preserve">Common sares</t>
  </si>
  <si>
    <t xml:space="preserve">Retained earnings</t>
  </si>
  <si>
    <t xml:space="preserve">46.480 + budgeted earnings</t>
  </si>
  <si>
    <t xml:space="preserve">Total shareholders equity</t>
  </si>
  <si>
    <t xml:space="preserve">Total S+L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</si>
</sst>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(* #,##0.00_);_(* \(#,##0.00\);_(* &quot;-&quot;??_);_(@_)"/>
    <numFmt numFmtId="161" formatCode="_(&quot;$&quot;* #,##0.00_);_(&quot;$&quot;* \(#,##0.00\);_(&quot;$&quot;* &quot;-&quot;??_);_(@_)"/>
    <numFmt numFmtId="162" formatCode="_(&quot;$&quot;* #,##0_);_(&quot;$&quot;* \(#,##0\);_(&quot;$&quot;* &quot;-&quot;??_);_(@_)"/>
    <numFmt numFmtId="163" formatCode="#,##0\ [$€-C0A];[Red]\-#,##0\ [$€-C0A]"/>
    <numFmt numFmtId="164" formatCode="_([$€-2]\ * #,##0_);_([$€-2]\ * \(#,##0\);_([$€-2]\ * &quot;-&quot;??_);_(@_)"/>
    <numFmt numFmtId="165" formatCode="_(* #,##0_);_(* \(#,##0\);_(* &quot;-&quot;??_);_(@_)"/>
  </numFmts>
  <fonts count="10">
    <font>
      <name val="Arial"/>
      <color theme="1"/>
      <sz val="10.000000"/>
    </font>
    <font>
      <name val="Arial"/>
      <sz val="10.000000"/>
    </font>
    <font>
      <name val="Arial"/>
      <color theme="2" tint="-0.249977111117893"/>
      <sz val="10.000000"/>
    </font>
    <font>
      <name val="Arial"/>
      <b/>
      <sz val="14.000000"/>
    </font>
    <font>
      <name val="Arial"/>
      <b/>
      <sz val="10.000000"/>
    </font>
    <font>
      <name val="Arial"/>
      <i/>
      <sz val="10.000000"/>
    </font>
    <font>
      <name val="Arial"/>
      <b/>
      <i/>
      <sz val="10.000000"/>
    </font>
    <font>
      <name val="Arial"/>
      <color theme="1" tint="0.499984740745262"/>
      <sz val="10.000000"/>
    </font>
    <font>
      <name val="Arial"/>
      <b/>
      <color theme="1"/>
      <sz val="10.000000"/>
    </font>
    <font>
      <name val="Arial"/>
      <b/>
      <i/>
      <color theme="1" tint="0"/>
      <sz val="10.000000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fontId="0" fillId="0" borderId="0" numFmtId="0" applyNumberFormat="1" applyFont="1" applyFill="1" applyBorder="1"/>
    <xf fontId="1" fillId="0" borderId="0" numFmtId="160" applyNumberFormat="1" applyFont="1" applyFill="1" applyBorder="0" applyProtection="0"/>
    <xf fontId="1" fillId="0" borderId="0" numFmtId="161" applyNumberFormat="1" applyFont="1" applyFill="1" applyBorder="0" applyProtection="0"/>
  </cellStyleXfs>
  <cellXfs count="48">
    <xf fontId="0" fillId="0" borderId="0" numFmtId="0" xfId="0"/>
    <xf fontId="0" fillId="0" borderId="0" numFmtId="0" xfId="0" applyAlignment="1">
      <alignment horizontal="center"/>
    </xf>
    <xf fontId="2" fillId="0" borderId="0" numFmtId="0" xfId="0" applyFont="1"/>
    <xf fontId="1" fillId="0" borderId="0" numFmtId="162" xfId="2" applyNumberFormat="1" applyFont="1" applyAlignment="1">
      <alignment horizontal="center"/>
    </xf>
    <xf fontId="3" fillId="0" borderId="1" numFmtId="0" xfId="0" applyFont="1" applyBorder="1"/>
    <xf fontId="3" fillId="0" borderId="1" numFmtId="0" xfId="0" applyFont="1" applyBorder="1" applyAlignment="1">
      <alignment horizontal="center"/>
    </xf>
    <xf fontId="4" fillId="0" borderId="0" numFmtId="0" xfId="0" applyFont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2" numFmtId="0" xfId="0" applyBorder="1" applyAlignment="1">
      <alignment horizontal="center"/>
    </xf>
    <xf fontId="0" fillId="0" borderId="0" numFmtId="3" xfId="0" applyNumberFormat="1" applyAlignment="1">
      <alignment horizontal="center"/>
    </xf>
    <xf fontId="0" fillId="0" borderId="1" numFmtId="0" xfId="0" applyBorder="1"/>
    <xf fontId="0" fillId="0" borderId="1" numFmtId="3" xfId="0" applyNumberFormat="1" applyBorder="1" applyAlignment="1">
      <alignment horizontal="center"/>
    </xf>
    <xf fontId="4" fillId="0" borderId="0" numFmtId="3" xfId="0" applyNumberFormat="1" applyFont="1" applyAlignment="1">
      <alignment horizontal="center"/>
    </xf>
    <xf fontId="0" fillId="0" borderId="1" numFmtId="163" xfId="0" applyNumberFormat="1" applyBorder="1" applyAlignment="1">
      <alignment horizontal="center"/>
    </xf>
    <xf fontId="0" fillId="0" borderId="0" numFmtId="163" xfId="0" applyNumberFormat="1"/>
    <xf fontId="5" fillId="0" borderId="0" numFmtId="0" xfId="0" applyFont="1"/>
    <xf fontId="1" fillId="0" borderId="0" numFmtId="164" xfId="2" applyNumberFormat="1" applyFont="1" applyAlignment="1">
      <alignment horizontal="center"/>
    </xf>
    <xf fontId="1" fillId="0" borderId="1" numFmtId="164" xfId="2" applyNumberFormat="1" applyFont="1" applyBorder="1" applyAlignment="1">
      <alignment horizontal="center"/>
    </xf>
    <xf fontId="0" fillId="0" borderId="0" numFmtId="164" xfId="0" applyNumberFormat="1" applyAlignment="1">
      <alignment horizontal="center"/>
    </xf>
    <xf fontId="0" fillId="0" borderId="1" numFmtId="164" xfId="0" applyNumberFormat="1" applyBorder="1" applyAlignment="1">
      <alignment horizontal="center"/>
    </xf>
    <xf fontId="0" fillId="0" borderId="2" numFmtId="164" xfId="0" applyNumberFormat="1" applyBorder="1" applyAlignment="1">
      <alignment horizontal="center"/>
    </xf>
    <xf fontId="1" fillId="0" borderId="0" numFmtId="165" xfId="1" applyNumberFormat="1" applyFont="1" applyAlignment="1">
      <alignment horizontal="center"/>
    </xf>
    <xf fontId="2" fillId="0" borderId="0" numFmtId="9" xfId="0" applyNumberFormat="1" applyFont="1"/>
    <xf fontId="0" fillId="0" borderId="0" numFmtId="9" xfId="0" applyNumberFormat="1"/>
    <xf fontId="1" fillId="0" borderId="2" numFmtId="164" xfId="2" applyNumberFormat="1" applyFont="1" applyBorder="1" applyAlignment="1">
      <alignment horizontal="center"/>
    </xf>
    <xf fontId="5" fillId="0" borderId="1" numFmtId="0" xfId="0" applyFont="1" applyBorder="1" applyAlignment="1">
      <alignment horizontal="center"/>
    </xf>
    <xf fontId="0" fillId="0" borderId="2" numFmtId="0" xfId="0" applyBorder="1"/>
    <xf fontId="4" fillId="0" borderId="0" numFmtId="0" xfId="0" applyFont="1"/>
    <xf fontId="6" fillId="0" borderId="0" numFmtId="0" xfId="0" applyFont="1"/>
    <xf fontId="7" fillId="0" borderId="0" numFmtId="164" xfId="2" applyNumberFormat="1" applyFont="1" applyAlignment="1">
      <alignment horizontal="center"/>
    </xf>
    <xf fontId="7" fillId="0" borderId="0" numFmtId="0" xfId="0" applyFont="1" applyAlignment="1">
      <alignment horizontal="center"/>
    </xf>
    <xf fontId="7" fillId="0" borderId="0" numFmtId="164" xfId="0" applyNumberFormat="1" applyFont="1" applyAlignment="1">
      <alignment horizontal="center"/>
    </xf>
    <xf fontId="7" fillId="2" borderId="0" numFmtId="164" xfId="0" applyNumberFormat="1" applyFont="1" applyFill="1" applyAlignment="1">
      <alignment horizontal="center"/>
    </xf>
    <xf fontId="7" fillId="2" borderId="1" numFmtId="164" xfId="0" applyNumberFormat="1" applyFont="1" applyFill="1" applyBorder="1" applyAlignment="1">
      <alignment horizontal="center"/>
    </xf>
    <xf fontId="7" fillId="0" borderId="1" numFmtId="164" xfId="0" applyNumberFormat="1" applyFont="1" applyBorder="1" applyAlignment="1">
      <alignment horizontal="center"/>
    </xf>
    <xf fontId="4" fillId="0" borderId="2" numFmtId="0" xfId="0" applyFont="1" applyBorder="1"/>
    <xf fontId="8" fillId="0" borderId="0" numFmtId="0" xfId="0" applyFont="1"/>
    <xf fontId="8" fillId="0" borderId="0" numFmtId="0" xfId="0" applyFont="1" applyAlignment="1">
      <alignment horizontal="center"/>
    </xf>
    <xf fontId="8" fillId="0" borderId="0" numFmtId="164" xfId="0" applyNumberFormat="1" applyFont="1" applyAlignment="1">
      <alignment horizontal="center"/>
    </xf>
    <xf fontId="0" fillId="0" borderId="0" numFmtId="164" xfId="0" applyNumberFormat="1"/>
    <xf fontId="6" fillId="0" borderId="0" numFmtId="0" xfId="0" applyFont="1" applyAlignment="1">
      <alignment horizontal="center"/>
    </xf>
    <xf fontId="9" fillId="0" borderId="0" numFmtId="164" xfId="0" applyNumberFormat="1" applyFont="1" applyAlignment="1">
      <alignment horizontal="center"/>
    </xf>
    <xf fontId="2" fillId="0" borderId="0" numFmtId="164" xfId="0" applyNumberFormat="1" applyFont="1"/>
    <xf fontId="6" fillId="0" borderId="0" numFmtId="164" xfId="0" applyNumberFormat="1" applyFont="1" applyAlignment="1">
      <alignment horizontal="center"/>
    </xf>
    <xf fontId="6" fillId="0" borderId="1" numFmtId="0" xfId="0" applyFont="1" applyBorder="1"/>
    <xf fontId="6" fillId="0" borderId="1" numFmtId="0" xfId="0" applyFont="1" applyBorder="1" applyAlignment="1">
      <alignment horizontal="center"/>
    </xf>
    <xf fontId="6" fillId="0" borderId="1" numFmtId="164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06" zoomScale="130" workbookViewId="0">
      <selection activeCell="B60" activeCellId="0" sqref="B60"/>
    </sheetView>
  </sheetViews>
  <sheetFormatPr defaultColWidth="11.5546875" defaultRowHeight="12.75"/>
  <cols>
    <col bestFit="1" customWidth="1" min="1" max="1" width="27.44140625"/>
    <col bestFit="1" customWidth="1" min="2" max="2" style="1" width="13.21875"/>
    <col bestFit="1" customWidth="1" min="3" max="5" style="1" width="13.109375"/>
    <col bestFit="1" customWidth="1" min="6" max="6" style="1" width="13.21875"/>
    <col min="7" max="7" style="2" width="11.5546875"/>
  </cols>
  <sheetData>
    <row r="2">
      <c r="A2" t="s">
        <v>0</v>
      </c>
      <c r="B2" s="3">
        <v>60</v>
      </c>
    </row>
    <row r="3">
      <c r="A3" t="s">
        <v>1</v>
      </c>
      <c r="B3" s="3">
        <v>44</v>
      </c>
    </row>
    <row r="5" ht="17.399999999999999">
      <c r="A5" s="4"/>
      <c r="B5" s="5"/>
      <c r="C5" s="5" t="s">
        <v>2</v>
      </c>
      <c r="D5" s="5"/>
      <c r="E5" s="5"/>
      <c r="F5" s="5"/>
    </row>
    <row r="6">
      <c r="A6" s="6" t="s">
        <v>3</v>
      </c>
      <c r="B6" s="6"/>
      <c r="C6" s="6"/>
      <c r="D6" s="6"/>
      <c r="E6" s="6"/>
      <c r="F6" s="6"/>
    </row>
    <row r="7" ht="13.800000000000001" customHeight="1">
      <c r="A7" s="7" t="s">
        <v>4</v>
      </c>
      <c r="B7" s="7"/>
      <c r="C7" s="7"/>
      <c r="D7" s="7"/>
      <c r="E7" s="7"/>
      <c r="F7" s="7"/>
    </row>
    <row r="8">
      <c r="A8" s="8"/>
      <c r="B8" s="7" t="s">
        <v>5</v>
      </c>
      <c r="C8" s="7"/>
      <c r="D8" s="7"/>
      <c r="E8" s="7"/>
      <c r="F8" s="7"/>
    </row>
    <row r="9">
      <c r="A9" s="8"/>
      <c r="B9" s="9">
        <v>1</v>
      </c>
      <c r="C9" s="9">
        <v>2</v>
      </c>
      <c r="D9" s="9">
        <v>3</v>
      </c>
      <c r="E9" s="9">
        <v>4</v>
      </c>
      <c r="F9" s="7" t="s">
        <v>6</v>
      </c>
      <c r="G9" s="2" t="s">
        <v>7</v>
      </c>
    </row>
    <row r="10">
      <c r="A10" t="s">
        <v>8</v>
      </c>
      <c r="B10" s="10">
        <v>3000</v>
      </c>
      <c r="C10" s="10">
        <f>+B10+500</f>
        <v>3500</v>
      </c>
      <c r="D10" s="10">
        <f>+C10+500</f>
        <v>4000</v>
      </c>
      <c r="E10" s="10">
        <f>+D10+500</f>
        <v>4500</v>
      </c>
      <c r="F10" s="1">
        <f>SUM(B10:E10)</f>
        <v>15000</v>
      </c>
    </row>
    <row r="11">
      <c r="A11" t="s">
        <v>9</v>
      </c>
      <c r="B11" s="10">
        <f>C10*0.2</f>
        <v>700</v>
      </c>
      <c r="C11" s="10">
        <f>D10*0.2</f>
        <v>800</v>
      </c>
      <c r="D11" s="10">
        <f>E10*0.2</f>
        <v>900</v>
      </c>
      <c r="E11" s="10">
        <v>1000</v>
      </c>
      <c r="G11" s="2" t="s">
        <v>10</v>
      </c>
    </row>
    <row r="12">
      <c r="A12" s="11" t="s">
        <v>11</v>
      </c>
      <c r="B12" s="12">
        <f>B10*0.2</f>
        <v>600</v>
      </c>
      <c r="C12" s="12">
        <f>B11</f>
        <v>700</v>
      </c>
      <c r="D12" s="12">
        <f>C11</f>
        <v>800</v>
      </c>
      <c r="E12" s="12">
        <f>D11</f>
        <v>900</v>
      </c>
      <c r="F12" s="7"/>
    </row>
    <row r="13">
      <c r="A13" s="11" t="s">
        <v>12</v>
      </c>
      <c r="B13" s="12">
        <f>+B10+B11-B12</f>
        <v>3100</v>
      </c>
      <c r="C13" s="12">
        <f>+C10+C11-C12</f>
        <v>3600</v>
      </c>
      <c r="D13" s="12">
        <f>+D10+D11-D12</f>
        <v>4100</v>
      </c>
      <c r="E13" s="12">
        <f>+E10+E11-E12</f>
        <v>4600</v>
      </c>
      <c r="F13" s="7">
        <f>SUM(B13:E13)</f>
        <v>15400</v>
      </c>
      <c r="G13" s="2" t="s">
        <v>13</v>
      </c>
    </row>
    <row r="14">
      <c r="B14" s="10"/>
      <c r="C14" s="10"/>
      <c r="D14" s="10"/>
      <c r="E14" s="10"/>
    </row>
    <row r="15">
      <c r="A15" s="11"/>
      <c r="B15" s="12"/>
      <c r="C15" s="12"/>
      <c r="D15" s="12"/>
      <c r="E15" s="7"/>
      <c r="F15" s="7"/>
    </row>
    <row r="16">
      <c r="A16" s="13" t="s">
        <v>14</v>
      </c>
      <c r="B16" s="13"/>
      <c r="C16" s="13"/>
      <c r="D16" s="13"/>
      <c r="E16" s="13"/>
      <c r="F16" s="13"/>
    </row>
    <row r="17">
      <c r="A17" s="10" t="s">
        <v>4</v>
      </c>
      <c r="B17" s="10"/>
      <c r="C17" s="10"/>
      <c r="D17" s="10"/>
      <c r="E17" s="10"/>
      <c r="F17" s="10"/>
    </row>
    <row r="18">
      <c r="A18" s="11"/>
      <c r="B18" s="7" t="s">
        <v>5</v>
      </c>
      <c r="C18" s="7"/>
      <c r="D18" s="7"/>
      <c r="E18" s="7"/>
      <c r="F18" s="7"/>
    </row>
    <row r="19">
      <c r="A19" s="8"/>
      <c r="B19" s="9">
        <v>1</v>
      </c>
      <c r="C19" s="9">
        <v>2</v>
      </c>
      <c r="D19" s="9">
        <v>3</v>
      </c>
      <c r="E19" s="9">
        <v>4</v>
      </c>
      <c r="F19" s="7" t="s">
        <v>6</v>
      </c>
    </row>
    <row r="20">
      <c r="A20" t="s">
        <v>12</v>
      </c>
      <c r="B20" s="10">
        <f>+B13</f>
        <v>3100</v>
      </c>
      <c r="C20" s="10">
        <f>+C13</f>
        <v>3600</v>
      </c>
      <c r="D20" s="10">
        <f>+D13</f>
        <v>4100</v>
      </c>
      <c r="E20" s="10">
        <f>+E13</f>
        <v>4600</v>
      </c>
    </row>
    <row r="21">
      <c r="A21" t="s">
        <v>15</v>
      </c>
      <c r="B21" s="10">
        <f>B20*2</f>
        <v>6200</v>
      </c>
      <c r="C21" s="10">
        <f>C20*2</f>
        <v>7200</v>
      </c>
      <c r="D21" s="10">
        <f>D20*2</f>
        <v>8200</v>
      </c>
      <c r="E21" s="10">
        <f>E20*2</f>
        <v>9200</v>
      </c>
    </row>
    <row r="22">
      <c r="A22" t="s">
        <v>16</v>
      </c>
      <c r="B22" s="10">
        <f>C21*10%</f>
        <v>720</v>
      </c>
      <c r="C22" s="10">
        <f>D21*10%</f>
        <v>820</v>
      </c>
      <c r="D22" s="10">
        <f>E21*10%</f>
        <v>920</v>
      </c>
      <c r="E22" s="10">
        <f>(10200)*10%</f>
        <v>1020</v>
      </c>
      <c r="G22" s="2" t="s">
        <v>17</v>
      </c>
    </row>
    <row r="23">
      <c r="A23" t="s">
        <v>18</v>
      </c>
      <c r="B23" s="10">
        <f>B21*10%</f>
        <v>620</v>
      </c>
      <c r="C23" s="10">
        <f>B22</f>
        <v>720</v>
      </c>
      <c r="D23" s="10">
        <f>C22</f>
        <v>820</v>
      </c>
      <c r="E23" s="10">
        <f>D22</f>
        <v>920</v>
      </c>
      <c r="G23" s="2" t="s">
        <v>19</v>
      </c>
    </row>
    <row r="24">
      <c r="A24" t="s">
        <v>20</v>
      </c>
      <c r="B24" s="10">
        <f>+B21+B22-B23</f>
        <v>6300</v>
      </c>
      <c r="C24" s="10">
        <f>+C21+C22-C23</f>
        <v>7300</v>
      </c>
      <c r="D24" s="10">
        <f>+D21+D22-D23</f>
        <v>8300</v>
      </c>
      <c r="E24" s="10">
        <f>+E21+E22-E23</f>
        <v>9300</v>
      </c>
    </row>
    <row r="25">
      <c r="A25" s="11" t="s">
        <v>21</v>
      </c>
      <c r="B25" s="14">
        <v>4</v>
      </c>
      <c r="C25" s="14">
        <v>4</v>
      </c>
      <c r="D25" s="14">
        <v>4</v>
      </c>
      <c r="E25" s="14">
        <v>4</v>
      </c>
    </row>
    <row r="26">
      <c r="A26" s="11" t="s">
        <v>22</v>
      </c>
      <c r="B26" s="14">
        <f>B25*B24</f>
        <v>25200</v>
      </c>
      <c r="C26" s="14">
        <f>C25*C24</f>
        <v>29200</v>
      </c>
      <c r="D26" s="14">
        <f>D25*D24</f>
        <v>33200</v>
      </c>
      <c r="E26" s="14">
        <f>E25*E24</f>
        <v>37200</v>
      </c>
      <c r="F26" s="7"/>
    </row>
    <row r="27">
      <c r="A27" s="11"/>
      <c r="B27" s="7"/>
      <c r="C27" s="7"/>
      <c r="D27" s="7"/>
      <c r="E27" s="7"/>
      <c r="F27" s="7"/>
    </row>
    <row r="28">
      <c r="A28" s="13" t="s">
        <v>23</v>
      </c>
      <c r="B28" s="13"/>
      <c r="C28" s="13"/>
      <c r="D28" s="13"/>
      <c r="E28" s="13"/>
      <c r="F28" s="13"/>
      <c r="I28" s="15"/>
    </row>
    <row r="29">
      <c r="A29" s="10" t="s">
        <v>4</v>
      </c>
      <c r="B29" s="10"/>
      <c r="C29" s="10"/>
      <c r="D29" s="10"/>
      <c r="E29" s="10"/>
      <c r="F29" s="10"/>
    </row>
    <row r="30">
      <c r="A30" s="11"/>
      <c r="B30" s="7" t="s">
        <v>5</v>
      </c>
      <c r="C30" s="7"/>
      <c r="D30" s="7"/>
      <c r="E30" s="7"/>
      <c r="F30" s="7"/>
    </row>
    <row r="31">
      <c r="A31" s="8"/>
      <c r="B31" s="9">
        <v>1</v>
      </c>
      <c r="C31" s="9">
        <v>2</v>
      </c>
      <c r="D31" s="9">
        <v>3</v>
      </c>
      <c r="E31" s="9">
        <v>4</v>
      </c>
      <c r="F31" s="7" t="s">
        <v>6</v>
      </c>
    </row>
    <row r="32">
      <c r="A32" t="s">
        <v>12</v>
      </c>
      <c r="B32" s="10">
        <f>B13</f>
        <v>3100</v>
      </c>
      <c r="C32" s="10">
        <f>C13</f>
        <v>3600</v>
      </c>
      <c r="D32" s="10">
        <f>D13</f>
        <v>4100</v>
      </c>
      <c r="E32" s="10">
        <f>E13</f>
        <v>4600</v>
      </c>
    </row>
    <row r="33">
      <c r="A33" t="s">
        <v>24</v>
      </c>
      <c r="B33" s="10">
        <v>2</v>
      </c>
      <c r="C33" s="10">
        <v>2</v>
      </c>
      <c r="D33" s="10">
        <v>2</v>
      </c>
      <c r="E33" s="10">
        <v>2</v>
      </c>
    </row>
    <row r="34">
      <c r="A34" t="s">
        <v>25</v>
      </c>
      <c r="B34" s="10">
        <f>B33*B32</f>
        <v>6200</v>
      </c>
      <c r="C34" s="10">
        <f>C33*C32</f>
        <v>7200</v>
      </c>
      <c r="D34" s="10">
        <f>D33*D32</f>
        <v>8200</v>
      </c>
      <c r="E34" s="10">
        <f>E33*E32</f>
        <v>9200</v>
      </c>
    </row>
    <row r="35">
      <c r="A35" s="11" t="s">
        <v>26</v>
      </c>
      <c r="B35" s="14">
        <v>10</v>
      </c>
      <c r="C35" s="14">
        <v>10</v>
      </c>
      <c r="D35" s="14">
        <v>10</v>
      </c>
      <c r="E35" s="14">
        <v>10</v>
      </c>
      <c r="F35" s="7"/>
    </row>
    <row r="36">
      <c r="A36" s="11" t="s">
        <v>27</v>
      </c>
      <c r="B36" s="14">
        <f>B35*B34</f>
        <v>62000</v>
      </c>
      <c r="C36" s="14">
        <f>C35*C34</f>
        <v>72000</v>
      </c>
      <c r="D36" s="14">
        <f>D35*D34</f>
        <v>82000</v>
      </c>
      <c r="E36" s="14">
        <f>E35*E34</f>
        <v>92000</v>
      </c>
      <c r="F36" s="7"/>
    </row>
    <row r="37">
      <c r="A37" s="11"/>
      <c r="B37" s="7"/>
      <c r="C37" s="7"/>
      <c r="D37" s="7"/>
      <c r="E37" s="7"/>
      <c r="F37" s="7"/>
    </row>
    <row r="38">
      <c r="A38" s="13" t="s">
        <v>28</v>
      </c>
      <c r="B38" s="13"/>
      <c r="C38" s="13"/>
      <c r="D38" s="13"/>
      <c r="E38" s="13"/>
      <c r="F38" s="13"/>
    </row>
    <row r="39">
      <c r="A39" s="10" t="s">
        <v>4</v>
      </c>
      <c r="B39" s="10"/>
      <c r="C39" s="10"/>
      <c r="D39" s="10"/>
      <c r="E39" s="10"/>
      <c r="F39" s="10"/>
    </row>
    <row r="40">
      <c r="A40" s="11"/>
      <c r="B40" s="7" t="s">
        <v>5</v>
      </c>
      <c r="C40" s="7"/>
      <c r="D40" s="7"/>
      <c r="E40" s="7"/>
      <c r="F40" s="7"/>
    </row>
    <row r="41">
      <c r="A41" s="8"/>
      <c r="B41" s="9">
        <v>1</v>
      </c>
      <c r="C41" s="9">
        <v>2</v>
      </c>
      <c r="D41" s="9">
        <v>3</v>
      </c>
      <c r="E41" s="9">
        <v>4</v>
      </c>
      <c r="F41" s="7" t="s">
        <v>6</v>
      </c>
    </row>
    <row r="42">
      <c r="A42" t="s">
        <v>29</v>
      </c>
      <c r="B42" s="10">
        <f>+B34</f>
        <v>6200</v>
      </c>
      <c r="C42" s="10">
        <f>+C34</f>
        <v>7200</v>
      </c>
      <c r="D42" s="10">
        <f>+D34</f>
        <v>8200</v>
      </c>
      <c r="E42" s="10">
        <f>+E34</f>
        <v>9200</v>
      </c>
      <c r="F42" s="10">
        <f>+SUM(B42:E42)</f>
        <v>30800</v>
      </c>
    </row>
    <row r="43">
      <c r="A43" s="16" t="s">
        <v>30</v>
      </c>
    </row>
    <row r="44">
      <c r="A44" t="s">
        <v>31</v>
      </c>
      <c r="B44" s="17">
        <f>+B42*1</f>
        <v>6200</v>
      </c>
      <c r="C44" s="17">
        <f t="shared" ref="C44:E44" si="0">+C42*1</f>
        <v>7200</v>
      </c>
      <c r="D44" s="17">
        <f t="shared" si="0"/>
        <v>8200</v>
      </c>
      <c r="E44" s="17">
        <f t="shared" si="0"/>
        <v>9200</v>
      </c>
      <c r="F44" s="17">
        <f t="shared" ref="F44:F53" si="1">SUM(B44:E44)</f>
        <v>30800</v>
      </c>
    </row>
    <row r="45">
      <c r="A45" t="s">
        <v>32</v>
      </c>
      <c r="B45" s="17">
        <f>+B42*1.4</f>
        <v>8680</v>
      </c>
      <c r="C45" s="17">
        <f t="shared" ref="C45:E45" si="2">+C42*1.4</f>
        <v>10080</v>
      </c>
      <c r="D45" s="17">
        <f t="shared" si="2"/>
        <v>11480</v>
      </c>
      <c r="E45" s="17">
        <f t="shared" si="2"/>
        <v>12880</v>
      </c>
      <c r="F45" s="17">
        <f t="shared" si="1"/>
        <v>43120</v>
      </c>
    </row>
    <row r="46">
      <c r="A46" t="s">
        <v>33</v>
      </c>
      <c r="B46" s="17">
        <f>+B42*0.4</f>
        <v>2480</v>
      </c>
      <c r="C46" s="17">
        <f t="shared" ref="C46:E46" si="3">+C42*0.4</f>
        <v>2880</v>
      </c>
      <c r="D46" s="17">
        <f t="shared" si="3"/>
        <v>3280</v>
      </c>
      <c r="E46" s="17">
        <f t="shared" si="3"/>
        <v>3680</v>
      </c>
      <c r="F46" s="17">
        <f t="shared" si="1"/>
        <v>12320</v>
      </c>
    </row>
    <row r="47">
      <c r="A47" s="11" t="s">
        <v>34</v>
      </c>
      <c r="B47" s="18">
        <f>+B42*0.2</f>
        <v>1240</v>
      </c>
      <c r="C47" s="18">
        <f t="shared" ref="C47:E47" si="4">+C42*0.2</f>
        <v>1440</v>
      </c>
      <c r="D47" s="18">
        <f t="shared" si="4"/>
        <v>1640</v>
      </c>
      <c r="E47" s="18">
        <f t="shared" si="4"/>
        <v>1840</v>
      </c>
      <c r="F47" s="18">
        <f t="shared" si="1"/>
        <v>6160</v>
      </c>
    </row>
    <row r="48">
      <c r="A48" t="s">
        <v>35</v>
      </c>
      <c r="B48" s="19">
        <f>SUM(B44:B47)</f>
        <v>18600</v>
      </c>
      <c r="C48" s="19">
        <f>SUM(C44:C47)</f>
        <v>21600</v>
      </c>
      <c r="D48" s="19">
        <f>SUM(D44:D47)</f>
        <v>24600</v>
      </c>
      <c r="E48" s="19">
        <f>SUM(E44:E47)</f>
        <v>27600</v>
      </c>
      <c r="F48" s="17">
        <f t="shared" si="1"/>
        <v>92400</v>
      </c>
    </row>
    <row r="49">
      <c r="A49" s="16" t="s">
        <v>36</v>
      </c>
    </row>
    <row r="50">
      <c r="A50" t="s">
        <v>37</v>
      </c>
      <c r="B50" s="19">
        <v>20000</v>
      </c>
      <c r="C50" s="19">
        <v>20000</v>
      </c>
      <c r="D50" s="19">
        <v>20000</v>
      </c>
      <c r="E50" s="19">
        <v>20000</v>
      </c>
      <c r="F50" s="17">
        <f t="shared" si="1"/>
        <v>80000</v>
      </c>
    </row>
    <row r="51">
      <c r="A51" t="s">
        <v>38</v>
      </c>
      <c r="B51" s="19">
        <v>3800</v>
      </c>
      <c r="C51" s="19">
        <v>3800</v>
      </c>
      <c r="D51" s="19">
        <v>3800</v>
      </c>
      <c r="E51" s="19">
        <v>3800</v>
      </c>
      <c r="F51" s="17">
        <f t="shared" si="1"/>
        <v>15200</v>
      </c>
    </row>
    <row r="52">
      <c r="A52" t="s">
        <v>39</v>
      </c>
      <c r="B52" s="19">
        <v>9000</v>
      </c>
      <c r="C52" s="19">
        <v>9000</v>
      </c>
      <c r="D52" s="19">
        <v>9000</v>
      </c>
      <c r="E52" s="19">
        <v>9000</v>
      </c>
      <c r="F52" s="17">
        <f t="shared" si="1"/>
        <v>36000</v>
      </c>
    </row>
    <row r="53">
      <c r="A53" s="11" t="s">
        <v>40</v>
      </c>
      <c r="B53" s="20">
        <v>5700</v>
      </c>
      <c r="C53" s="20">
        <v>5700</v>
      </c>
      <c r="D53" s="20">
        <v>5700</v>
      </c>
      <c r="E53" s="20">
        <v>5700</v>
      </c>
      <c r="F53" s="18">
        <f t="shared" si="1"/>
        <v>22800</v>
      </c>
    </row>
    <row r="54">
      <c r="A54" s="8" t="s">
        <v>41</v>
      </c>
      <c r="B54" s="21">
        <f>SUM(B50:B53)</f>
        <v>38500</v>
      </c>
      <c r="C54" s="21">
        <f t="shared" ref="C54:E54" si="5">SUM(C50:C53)</f>
        <v>38500</v>
      </c>
      <c r="D54" s="21">
        <f t="shared" si="5"/>
        <v>38500</v>
      </c>
      <c r="E54" s="21">
        <f t="shared" si="5"/>
        <v>38500</v>
      </c>
      <c r="F54" s="21">
        <f>SUM(F50:F53)</f>
        <v>154000</v>
      </c>
    </row>
    <row r="55">
      <c r="A55" s="11" t="s">
        <v>42</v>
      </c>
      <c r="B55" s="20">
        <f>+B54+B48</f>
        <v>57100</v>
      </c>
      <c r="C55" s="20">
        <f t="shared" ref="C55:F55" si="6">+C54+C48</f>
        <v>60100</v>
      </c>
      <c r="D55" s="20">
        <f t="shared" si="6"/>
        <v>63100</v>
      </c>
      <c r="E55" s="20">
        <f t="shared" si="6"/>
        <v>66100</v>
      </c>
      <c r="F55" s="20">
        <f t="shared" si="6"/>
        <v>246400</v>
      </c>
    </row>
    <row r="56">
      <c r="A56" s="8"/>
      <c r="B56" s="9"/>
      <c r="C56" s="9"/>
      <c r="D56" s="9"/>
      <c r="E56" s="9"/>
      <c r="F56" s="9"/>
    </row>
    <row r="57">
      <c r="A57" s="13" t="s">
        <v>43</v>
      </c>
      <c r="B57" s="13"/>
      <c r="C57" s="13"/>
      <c r="D57" s="13"/>
      <c r="E57" s="13"/>
      <c r="F57" s="13"/>
    </row>
    <row r="58">
      <c r="A58" s="10" t="s">
        <v>4</v>
      </c>
      <c r="B58" s="10"/>
      <c r="C58" s="10"/>
      <c r="D58" s="10"/>
      <c r="E58" s="10"/>
      <c r="F58" s="10"/>
    </row>
    <row r="59">
      <c r="A59" s="11"/>
      <c r="B59" s="7" t="s">
        <v>5</v>
      </c>
      <c r="C59" s="7"/>
      <c r="D59" s="7"/>
      <c r="E59" s="7"/>
      <c r="F59" s="7"/>
    </row>
    <row r="60">
      <c r="A60" s="8"/>
      <c r="B60" s="9">
        <v>1</v>
      </c>
      <c r="C60" s="9">
        <v>2</v>
      </c>
      <c r="D60" s="9">
        <v>3</v>
      </c>
      <c r="E60" s="9">
        <v>4</v>
      </c>
      <c r="F60" s="7" t="s">
        <v>6</v>
      </c>
    </row>
    <row r="61">
      <c r="A61" t="s">
        <v>8</v>
      </c>
      <c r="B61" s="22">
        <f>+B10</f>
        <v>3000</v>
      </c>
      <c r="C61" s="22">
        <f>+C10</f>
        <v>3500</v>
      </c>
      <c r="D61" s="22">
        <f>+D10</f>
        <v>4000</v>
      </c>
      <c r="E61" s="22">
        <f>+E10</f>
        <v>4500</v>
      </c>
      <c r="F61" s="22">
        <f>+F10</f>
        <v>15000</v>
      </c>
    </row>
    <row r="62">
      <c r="A62" s="16" t="s">
        <v>44</v>
      </c>
      <c r="B62" s="17"/>
      <c r="C62" s="17"/>
      <c r="D62" s="17"/>
      <c r="E62" s="17"/>
      <c r="F62" s="17"/>
    </row>
    <row r="63">
      <c r="A63" t="s">
        <v>45</v>
      </c>
      <c r="B63" s="17">
        <f>+B61*3</f>
        <v>9000</v>
      </c>
      <c r="C63" s="17">
        <f t="shared" ref="C63:F63" si="7">+C61*3</f>
        <v>10500</v>
      </c>
      <c r="D63" s="17">
        <f t="shared" si="7"/>
        <v>12000</v>
      </c>
      <c r="E63" s="17">
        <f t="shared" si="7"/>
        <v>13500</v>
      </c>
      <c r="F63" s="17">
        <f t="shared" si="7"/>
        <v>45000</v>
      </c>
    </row>
    <row r="64">
      <c r="A64" s="11" t="s">
        <v>46</v>
      </c>
      <c r="B64" s="18">
        <f>+B61*1</f>
        <v>3000</v>
      </c>
      <c r="C64" s="18">
        <f t="shared" ref="C64:F64" si="8">+C61*1</f>
        <v>3500</v>
      </c>
      <c r="D64" s="18">
        <f t="shared" si="8"/>
        <v>4000</v>
      </c>
      <c r="E64" s="18">
        <f t="shared" si="8"/>
        <v>4500</v>
      </c>
      <c r="F64" s="18">
        <f t="shared" si="8"/>
        <v>15000</v>
      </c>
    </row>
    <row r="65">
      <c r="A65" t="s">
        <v>47</v>
      </c>
      <c r="B65" s="17">
        <f>+B64+B63</f>
        <v>12000</v>
      </c>
      <c r="C65" s="17">
        <f>+C64+C63</f>
        <v>14000</v>
      </c>
      <c r="D65" s="17">
        <f>+D64+D63</f>
        <v>16000</v>
      </c>
      <c r="E65" s="17">
        <f>+E64+E63</f>
        <v>18000</v>
      </c>
      <c r="F65" s="17">
        <f>+F64+F63</f>
        <v>60000</v>
      </c>
    </row>
    <row r="66">
      <c r="A66" s="16" t="s">
        <v>48</v>
      </c>
      <c r="B66" s="17"/>
      <c r="C66" s="17"/>
      <c r="D66" s="17"/>
      <c r="E66" s="17"/>
      <c r="F66" s="17"/>
    </row>
    <row r="67">
      <c r="A67" t="s">
        <v>49</v>
      </c>
      <c r="B67" s="17">
        <v>5000</v>
      </c>
      <c r="C67" s="17">
        <v>5000</v>
      </c>
      <c r="D67" s="17">
        <v>5000</v>
      </c>
      <c r="E67" s="17">
        <v>5000</v>
      </c>
      <c r="F67" s="17">
        <f t="shared" ref="F67:F72" si="9">+SUM(B67:E67)</f>
        <v>20000</v>
      </c>
    </row>
    <row r="68">
      <c r="A68" t="s">
        <v>50</v>
      </c>
      <c r="B68" s="17">
        <v>15000</v>
      </c>
      <c r="C68" s="17">
        <v>15000</v>
      </c>
      <c r="D68" s="17">
        <v>15000</v>
      </c>
      <c r="E68" s="17">
        <v>15000</v>
      </c>
      <c r="F68" s="17">
        <f t="shared" si="9"/>
        <v>60000</v>
      </c>
    </row>
    <row r="69">
      <c r="A69" t="s">
        <v>51</v>
      </c>
      <c r="B69" s="17">
        <v>7500</v>
      </c>
      <c r="C69" s="17">
        <v>7500</v>
      </c>
      <c r="D69" s="17">
        <v>7500</v>
      </c>
      <c r="E69" s="17">
        <v>7500</v>
      </c>
      <c r="F69" s="17">
        <f t="shared" si="9"/>
        <v>30000</v>
      </c>
    </row>
    <row r="70">
      <c r="A70" t="s">
        <v>52</v>
      </c>
      <c r="B70" s="17">
        <v>1000</v>
      </c>
      <c r="C70" s="17">
        <v>1000</v>
      </c>
      <c r="D70" s="17">
        <v>1000</v>
      </c>
      <c r="E70" s="17">
        <v>1000</v>
      </c>
      <c r="F70" s="17">
        <f t="shared" si="9"/>
        <v>4000</v>
      </c>
    </row>
    <row r="71">
      <c r="A71" s="11" t="s">
        <v>53</v>
      </c>
      <c r="B71" s="18">
        <v>1500</v>
      </c>
      <c r="C71" s="18">
        <v>1500</v>
      </c>
      <c r="D71" s="18">
        <v>1500</v>
      </c>
      <c r="E71" s="18">
        <v>1500</v>
      </c>
      <c r="F71" s="18">
        <f t="shared" si="9"/>
        <v>6000</v>
      </c>
    </row>
    <row r="72">
      <c r="A72" s="11" t="s">
        <v>54</v>
      </c>
      <c r="B72" s="18">
        <f>+SUM(B67:B71)</f>
        <v>30000</v>
      </c>
      <c r="C72" s="18">
        <f t="shared" ref="C72:E72" si="10">+SUM(C67:C71)</f>
        <v>30000</v>
      </c>
      <c r="D72" s="18">
        <f t="shared" si="10"/>
        <v>30000</v>
      </c>
      <c r="E72" s="18">
        <f t="shared" si="10"/>
        <v>30000</v>
      </c>
      <c r="F72" s="18">
        <f t="shared" si="9"/>
        <v>120000</v>
      </c>
    </row>
    <row r="73">
      <c r="A73" s="8" t="s">
        <v>43</v>
      </c>
      <c r="B73" s="21">
        <f>+B72+B65</f>
        <v>42000</v>
      </c>
      <c r="C73" s="21">
        <f>+C72+C65</f>
        <v>44000</v>
      </c>
      <c r="D73" s="21">
        <f>+D72+D65</f>
        <v>46000</v>
      </c>
      <c r="E73" s="21">
        <f>+E72+E65</f>
        <v>48000</v>
      </c>
      <c r="F73" s="21">
        <f>+F72+F65</f>
        <v>180000</v>
      </c>
    </row>
    <row r="74">
      <c r="A74" s="8"/>
      <c r="B74" s="9"/>
      <c r="C74" s="9"/>
      <c r="D74" s="9"/>
      <c r="E74" s="9"/>
      <c r="F74" s="9"/>
    </row>
    <row r="75">
      <c r="A75" s="13" t="s">
        <v>55</v>
      </c>
      <c r="B75" s="13"/>
      <c r="C75" s="13"/>
      <c r="D75" s="13"/>
      <c r="E75" s="13"/>
      <c r="F75" s="13"/>
    </row>
    <row r="76">
      <c r="A76" s="12" t="s">
        <v>4</v>
      </c>
      <c r="B76" s="12"/>
      <c r="C76" s="12"/>
      <c r="D76" s="12"/>
      <c r="E76" s="12"/>
      <c r="F76" s="12"/>
    </row>
    <row r="77">
      <c r="A77" s="11"/>
      <c r="B77" s="7"/>
      <c r="C77" s="7"/>
      <c r="D77" s="7"/>
      <c r="E77" s="7"/>
      <c r="F77" s="7" t="s">
        <v>6</v>
      </c>
    </row>
    <row r="78">
      <c r="A78" t="s">
        <v>56</v>
      </c>
      <c r="F78" s="17">
        <f>+F10*sale_price</f>
        <v>900000</v>
      </c>
    </row>
    <row r="79">
      <c r="A79" s="11" t="s">
        <v>57</v>
      </c>
      <c r="B79" s="7"/>
      <c r="C79" s="7"/>
      <c r="D79" s="7"/>
      <c r="E79" s="7"/>
      <c r="F79" s="18">
        <f>+F10*cost_per_unit</f>
        <v>660000</v>
      </c>
    </row>
    <row r="80">
      <c r="A80" t="s">
        <v>58</v>
      </c>
      <c r="F80" s="19">
        <f>+F78-F79</f>
        <v>240000</v>
      </c>
    </row>
    <row r="81">
      <c r="A81" s="11" t="s">
        <v>59</v>
      </c>
      <c r="B81" s="7"/>
      <c r="C81" s="7"/>
      <c r="D81" s="7"/>
      <c r="E81" s="7"/>
      <c r="F81" s="20">
        <f>+F73</f>
        <v>180000</v>
      </c>
    </row>
    <row r="82">
      <c r="A82" t="s">
        <v>60</v>
      </c>
      <c r="F82" s="17">
        <f>+F80-F81</f>
        <v>60000</v>
      </c>
    </row>
    <row r="83">
      <c r="A83" t="s">
        <v>61</v>
      </c>
      <c r="F83" s="17">
        <v>100</v>
      </c>
      <c r="G83" s="2" t="s">
        <v>62</v>
      </c>
    </row>
    <row r="84">
      <c r="A84" t="s">
        <v>63</v>
      </c>
      <c r="F84" s="17">
        <f>+F82-F83</f>
        <v>59900</v>
      </c>
    </row>
    <row r="85">
      <c r="A85" s="11" t="s">
        <v>64</v>
      </c>
      <c r="B85" s="7"/>
      <c r="C85" s="7"/>
      <c r="D85" s="7"/>
      <c r="E85" s="7"/>
      <c r="F85" s="18">
        <v>12000</v>
      </c>
      <c r="G85" s="23">
        <v>0.20000000000000001</v>
      </c>
      <c r="H85" s="24"/>
    </row>
    <row r="86">
      <c r="A86" s="8" t="s">
        <v>65</v>
      </c>
      <c r="B86" s="9"/>
      <c r="C86" s="9"/>
      <c r="D86" s="9"/>
      <c r="E86" s="9"/>
      <c r="F86" s="25">
        <f>+F84-F85</f>
        <v>47900</v>
      </c>
    </row>
    <row r="89">
      <c r="B89" s="26" t="s">
        <v>66</v>
      </c>
      <c r="C89" s="26"/>
      <c r="D89" s="26"/>
      <c r="E89" s="26"/>
      <c r="F89" s="26"/>
    </row>
    <row r="90">
      <c r="A90" s="8"/>
      <c r="B90" s="9" t="s">
        <v>67</v>
      </c>
      <c r="C90" s="9">
        <v>1</v>
      </c>
      <c r="D90" s="9">
        <v>2</v>
      </c>
      <c r="E90" s="9">
        <v>3</v>
      </c>
      <c r="F90" s="9">
        <v>4</v>
      </c>
    </row>
    <row r="91">
      <c r="C91" s="19">
        <v>60000</v>
      </c>
    </row>
    <row r="92">
      <c r="A92" t="s">
        <v>68</v>
      </c>
      <c r="B92" s="19">
        <f>+B61*sale_price</f>
        <v>180000</v>
      </c>
      <c r="C92" s="19">
        <f>+B92*0.6</f>
        <v>108000</v>
      </c>
      <c r="D92" s="19">
        <f>+B92-C92</f>
        <v>72000</v>
      </c>
      <c r="E92" s="19"/>
      <c r="F92" s="19"/>
    </row>
    <row r="93">
      <c r="A93" t="s">
        <v>69</v>
      </c>
      <c r="B93" s="19">
        <f>+C61*sale_price</f>
        <v>210000</v>
      </c>
      <c r="C93" s="19"/>
      <c r="D93" s="19">
        <f>+B93*0.6</f>
        <v>126000</v>
      </c>
      <c r="E93" s="19">
        <f>+B93-D93</f>
        <v>84000</v>
      </c>
      <c r="F93" s="19"/>
    </row>
    <row r="94">
      <c r="A94" t="s">
        <v>70</v>
      </c>
      <c r="B94" s="19">
        <f>+D61*sale_price</f>
        <v>240000</v>
      </c>
      <c r="C94" s="19"/>
      <c r="D94" s="19"/>
      <c r="E94" s="19">
        <f>+B94*0.6</f>
        <v>144000</v>
      </c>
      <c r="F94" s="19">
        <f>+B94-E94</f>
        <v>96000</v>
      </c>
    </row>
    <row r="95">
      <c r="A95" s="11" t="s">
        <v>71</v>
      </c>
      <c r="B95" s="20">
        <f>+E61*sale_price</f>
        <v>270000</v>
      </c>
      <c r="C95" s="20"/>
      <c r="D95" s="20"/>
      <c r="E95" s="20"/>
      <c r="F95" s="20">
        <f>+B95*0.6</f>
        <v>162000</v>
      </c>
    </row>
    <row r="96">
      <c r="A96" s="8" t="s">
        <v>72</v>
      </c>
      <c r="B96" s="9"/>
      <c r="C96" s="21">
        <f>+SUM(C91:C95)</f>
        <v>168000</v>
      </c>
      <c r="D96" s="21">
        <f>+SUM(D91:D95)</f>
        <v>198000</v>
      </c>
      <c r="E96" s="21">
        <f>+SUM(E91:E95)</f>
        <v>228000</v>
      </c>
      <c r="F96" s="21">
        <f>+SUM(F91:F95)</f>
        <v>258000</v>
      </c>
    </row>
    <row r="98">
      <c r="B98" s="26" t="s">
        <v>73</v>
      </c>
      <c r="C98" s="26"/>
      <c r="D98" s="26"/>
      <c r="E98" s="26"/>
      <c r="F98" s="26"/>
    </row>
    <row r="99">
      <c r="A99" s="8"/>
      <c r="B99" s="9" t="s">
        <v>67</v>
      </c>
      <c r="C99" s="9">
        <v>1</v>
      </c>
      <c r="D99" s="9">
        <v>2</v>
      </c>
      <c r="E99" s="9">
        <v>3</v>
      </c>
      <c r="F99" s="9">
        <v>4</v>
      </c>
    </row>
    <row r="100">
      <c r="C100" s="19">
        <v>10600</v>
      </c>
    </row>
    <row r="101">
      <c r="A101" t="s">
        <v>68</v>
      </c>
      <c r="B101" s="19">
        <f>+B26</f>
        <v>25200</v>
      </c>
      <c r="C101" s="19">
        <f>+B101*0.5</f>
        <v>12600</v>
      </c>
      <c r="D101" s="19">
        <f>+B101-C101</f>
        <v>12600</v>
      </c>
      <c r="E101" s="19"/>
      <c r="F101" s="19"/>
    </row>
    <row r="102">
      <c r="A102" t="s">
        <v>69</v>
      </c>
      <c r="B102" s="19">
        <f>+C26</f>
        <v>29200</v>
      </c>
      <c r="C102" s="19"/>
      <c r="D102" s="19">
        <f>+B102*0.5</f>
        <v>14600</v>
      </c>
      <c r="E102" s="19">
        <f>+B102-D102</f>
        <v>14600</v>
      </c>
      <c r="F102" s="19"/>
    </row>
    <row r="103">
      <c r="A103" t="s">
        <v>70</v>
      </c>
      <c r="B103" s="19">
        <f>+D26</f>
        <v>33200</v>
      </c>
      <c r="C103" s="19"/>
      <c r="D103" s="19"/>
      <c r="E103" s="19">
        <f>+B103*0.5</f>
        <v>16600</v>
      </c>
      <c r="F103" s="19">
        <f>+B103-E103</f>
        <v>16600</v>
      </c>
    </row>
    <row r="104">
      <c r="A104" s="11" t="s">
        <v>71</v>
      </c>
      <c r="B104" s="20">
        <f>+E26</f>
        <v>37200</v>
      </c>
      <c r="C104" s="20"/>
      <c r="D104" s="20"/>
      <c r="E104" s="20"/>
      <c r="F104" s="20">
        <f>+B104*0.5</f>
        <v>18600</v>
      </c>
    </row>
    <row r="105">
      <c r="A105" s="27" t="s">
        <v>74</v>
      </c>
      <c r="B105" s="9"/>
      <c r="C105" s="21">
        <f>+SUM(C100:C104)</f>
        <v>23200</v>
      </c>
      <c r="D105" s="21">
        <f>+SUM(D100:D104)</f>
        <v>27200</v>
      </c>
      <c r="E105" s="21">
        <f>+SUM(E100:E104)</f>
        <v>31200</v>
      </c>
      <c r="F105" s="21">
        <f>+SUM(F100:F104)</f>
        <v>35200</v>
      </c>
    </row>
    <row r="106">
      <c r="A106" s="8"/>
      <c r="B106" s="9"/>
      <c r="C106" s="9"/>
      <c r="D106" s="9"/>
      <c r="E106" s="9"/>
      <c r="F106" s="9"/>
    </row>
    <row r="107">
      <c r="A107" s="13" t="s">
        <v>75</v>
      </c>
      <c r="B107" s="13"/>
      <c r="C107" s="13"/>
      <c r="D107" s="13"/>
      <c r="E107" s="13"/>
      <c r="F107" s="13"/>
    </row>
    <row r="108">
      <c r="A108" s="10" t="s">
        <v>4</v>
      </c>
      <c r="B108" s="10"/>
      <c r="C108" s="10"/>
      <c r="D108" s="10"/>
      <c r="E108" s="10"/>
      <c r="F108" s="10"/>
    </row>
    <row r="109">
      <c r="A109" s="11"/>
      <c r="B109" s="7" t="s">
        <v>5</v>
      </c>
      <c r="C109" s="7"/>
      <c r="D109" s="7"/>
      <c r="E109" s="7"/>
      <c r="F109" s="7"/>
    </row>
    <row r="110">
      <c r="A110" s="8"/>
      <c r="B110" s="9">
        <v>1</v>
      </c>
      <c r="C110" s="9">
        <v>2</v>
      </c>
      <c r="D110" s="9">
        <v>3</v>
      </c>
      <c r="E110" s="9">
        <v>4</v>
      </c>
      <c r="F110" s="7" t="s">
        <v>6</v>
      </c>
    </row>
    <row r="111">
      <c r="A111" s="28" t="s">
        <v>76</v>
      </c>
      <c r="B111" s="19">
        <v>38000</v>
      </c>
      <c r="C111" s="19">
        <f>+B129</f>
        <v>25500</v>
      </c>
      <c r="D111" s="19">
        <f t="shared" ref="D111:E111" si="11">+C129</f>
        <v>15000</v>
      </c>
      <c r="E111" s="19">
        <f t="shared" si="11"/>
        <v>19400</v>
      </c>
      <c r="F111" s="19">
        <f>+B111</f>
        <v>38000</v>
      </c>
    </row>
    <row r="112">
      <c r="A112" s="29" t="s">
        <v>77</v>
      </c>
    </row>
    <row r="113">
      <c r="A113" t="s">
        <v>78</v>
      </c>
      <c r="B113" s="19">
        <f>+C96</f>
        <v>168000</v>
      </c>
      <c r="C113" s="19">
        <f t="shared" ref="C113:E113" si="12">+D96</f>
        <v>198000</v>
      </c>
      <c r="D113" s="19">
        <f t="shared" si="12"/>
        <v>228000</v>
      </c>
      <c r="E113" s="19">
        <f t="shared" si="12"/>
        <v>258000</v>
      </c>
      <c r="F113" s="19">
        <f t="shared" ref="F113:F115" si="13">+SUM(B113:E113)</f>
        <v>852000</v>
      </c>
    </row>
    <row r="114">
      <c r="A114" t="s">
        <v>79</v>
      </c>
      <c r="B114" s="30">
        <v>2000</v>
      </c>
      <c r="C114" s="31"/>
      <c r="D114" s="31"/>
      <c r="E114" s="31"/>
      <c r="F114" s="32">
        <f t="shared" si="13"/>
        <v>2000</v>
      </c>
    </row>
    <row r="115">
      <c r="A115" s="11" t="s">
        <v>80</v>
      </c>
      <c r="B115" s="20">
        <f>+B113+B114</f>
        <v>170000</v>
      </c>
      <c r="C115" s="20">
        <f t="shared" ref="C115:D115" si="14">+C113+C114</f>
        <v>198000</v>
      </c>
      <c r="D115" s="20">
        <f t="shared" si="14"/>
        <v>228000</v>
      </c>
      <c r="E115" s="20">
        <f>+E113+E114</f>
        <v>258000</v>
      </c>
      <c r="F115" s="20">
        <f t="shared" si="13"/>
        <v>854000</v>
      </c>
    </row>
    <row r="116">
      <c r="A116" s="8" t="s">
        <v>81</v>
      </c>
      <c r="B116" s="21">
        <f>+B115+B111</f>
        <v>208000</v>
      </c>
      <c r="C116" s="21">
        <f t="shared" ref="C116:F116" si="15">+C115+C111</f>
        <v>223500</v>
      </c>
      <c r="D116" s="21">
        <f t="shared" si="15"/>
        <v>243000</v>
      </c>
      <c r="E116" s="21">
        <f t="shared" si="15"/>
        <v>277400</v>
      </c>
      <c r="F116" s="21">
        <f t="shared" si="15"/>
        <v>892000</v>
      </c>
    </row>
    <row r="117">
      <c r="A117" s="29" t="s">
        <v>82</v>
      </c>
    </row>
    <row r="118">
      <c r="A118" t="s">
        <v>83</v>
      </c>
      <c r="B118" s="19">
        <f>+C105</f>
        <v>23200</v>
      </c>
      <c r="C118" s="19">
        <f t="shared" ref="C118:E118" si="16">+D105</f>
        <v>27200</v>
      </c>
      <c r="D118" s="19">
        <f t="shared" si="16"/>
        <v>31200</v>
      </c>
      <c r="E118" s="19">
        <f t="shared" si="16"/>
        <v>35200</v>
      </c>
      <c r="F118" s="19">
        <f t="shared" ref="F118:F124" si="17">+SUM(B118:E118)</f>
        <v>116800</v>
      </c>
    </row>
    <row r="119">
      <c r="A119" t="s">
        <v>84</v>
      </c>
      <c r="B119" s="19">
        <f>+B36</f>
        <v>62000</v>
      </c>
      <c r="C119" s="19">
        <f>+C36</f>
        <v>72000</v>
      </c>
      <c r="D119" s="19">
        <f t="shared" ref="D119:E119" si="18">+D36</f>
        <v>82000</v>
      </c>
      <c r="E119" s="19">
        <f t="shared" si="18"/>
        <v>92000</v>
      </c>
      <c r="F119" s="19">
        <f t="shared" si="17"/>
        <v>308000</v>
      </c>
    </row>
    <row r="120">
      <c r="A120" t="s">
        <v>85</v>
      </c>
      <c r="B120" s="19">
        <f>+B55-B51</f>
        <v>53300</v>
      </c>
      <c r="C120" s="19">
        <f t="shared" ref="C120:E120" si="19">+C55-C51</f>
        <v>56300</v>
      </c>
      <c r="D120" s="19">
        <f t="shared" si="19"/>
        <v>59300</v>
      </c>
      <c r="E120" s="19">
        <f t="shared" si="19"/>
        <v>62300</v>
      </c>
      <c r="F120" s="19">
        <f t="shared" si="17"/>
        <v>231200</v>
      </c>
    </row>
    <row r="121">
      <c r="A121" t="s">
        <v>86</v>
      </c>
      <c r="B121" s="19">
        <f>+B73-B70</f>
        <v>41000</v>
      </c>
      <c r="C121" s="19">
        <f t="shared" ref="C121:E121" si="20">+C73-C70</f>
        <v>43000</v>
      </c>
      <c r="D121" s="19">
        <f t="shared" si="20"/>
        <v>45000</v>
      </c>
      <c r="E121" s="19">
        <f t="shared" si="20"/>
        <v>47000</v>
      </c>
      <c r="F121" s="19">
        <f t="shared" si="17"/>
        <v>176000</v>
      </c>
    </row>
    <row r="122">
      <c r="A122" t="s">
        <v>87</v>
      </c>
      <c r="B122" s="33">
        <v>0</v>
      </c>
      <c r="C122" s="33">
        <v>10000</v>
      </c>
      <c r="D122" s="33">
        <v>0</v>
      </c>
      <c r="E122" s="33">
        <v>0</v>
      </c>
      <c r="F122" s="33">
        <f t="shared" si="17"/>
        <v>10000</v>
      </c>
    </row>
    <row r="123">
      <c r="A123" s="11" t="s">
        <v>64</v>
      </c>
      <c r="B123" s="34">
        <v>3000</v>
      </c>
      <c r="C123" s="34">
        <f>+B123</f>
        <v>3000</v>
      </c>
      <c r="D123" s="34">
        <f>+C123</f>
        <v>3000</v>
      </c>
      <c r="E123" s="34">
        <f>+D123</f>
        <v>3000</v>
      </c>
      <c r="F123" s="34">
        <f t="shared" si="17"/>
        <v>12000</v>
      </c>
    </row>
    <row r="124">
      <c r="A124" s="8" t="s">
        <v>88</v>
      </c>
      <c r="B124" s="21">
        <f>+SUM(B118:B123)</f>
        <v>182500</v>
      </c>
      <c r="C124" s="21">
        <f t="shared" ref="C124:E124" si="21">+SUM(C118:C123)</f>
        <v>211500</v>
      </c>
      <c r="D124" s="21">
        <f t="shared" si="21"/>
        <v>220500</v>
      </c>
      <c r="E124" s="21">
        <f t="shared" si="21"/>
        <v>239500</v>
      </c>
      <c r="F124" s="21">
        <f t="shared" si="17"/>
        <v>854000</v>
      </c>
    </row>
    <row r="125">
      <c r="A125" t="s">
        <v>89</v>
      </c>
      <c r="B125" s="19">
        <f>+B116-B124</f>
        <v>25500</v>
      </c>
      <c r="C125" s="19">
        <f>+C116-C124</f>
        <v>12000</v>
      </c>
      <c r="D125" s="19">
        <f>+D116-D124</f>
        <v>22500</v>
      </c>
      <c r="E125" s="19">
        <f>+E116-E124</f>
        <v>37900</v>
      </c>
      <c r="F125" s="19">
        <f>+F116-F124</f>
        <v>38000</v>
      </c>
    </row>
    <row r="126">
      <c r="A126" s="29" t="s">
        <v>90</v>
      </c>
    </row>
    <row r="127">
      <c r="A127" t="s">
        <v>91</v>
      </c>
      <c r="B127" s="32">
        <v>0</v>
      </c>
      <c r="C127" s="32">
        <v>3000</v>
      </c>
      <c r="D127" s="32">
        <v>0</v>
      </c>
      <c r="E127" s="32">
        <v>0</v>
      </c>
      <c r="F127" s="32">
        <v>3000</v>
      </c>
    </row>
    <row r="128">
      <c r="A128" s="11" t="s">
        <v>92</v>
      </c>
      <c r="B128" s="35">
        <v>0</v>
      </c>
      <c r="C128" s="35">
        <v>0</v>
      </c>
      <c r="D128" s="35">
        <v>3100</v>
      </c>
      <c r="E128" s="35">
        <v>0</v>
      </c>
      <c r="F128" s="35">
        <v>3100</v>
      </c>
    </row>
    <row r="129">
      <c r="A129" s="36" t="s">
        <v>93</v>
      </c>
      <c r="B129" s="21">
        <f>+B125+B127-B128</f>
        <v>25500</v>
      </c>
      <c r="C129" s="21">
        <f>+C125+C127-C128</f>
        <v>15000</v>
      </c>
      <c r="D129" s="21">
        <f>+D125+D127-D128</f>
        <v>19400</v>
      </c>
      <c r="E129" s="21">
        <f>+E125+E127-E128</f>
        <v>37900</v>
      </c>
      <c r="F129" s="21">
        <f>+E129</f>
        <v>37900</v>
      </c>
    </row>
    <row r="130">
      <c r="A130" s="8"/>
      <c r="B130" s="9"/>
      <c r="C130" s="9"/>
      <c r="D130" s="9"/>
      <c r="E130" s="9"/>
      <c r="F130" s="9"/>
    </row>
    <row r="131">
      <c r="A131" s="13" t="s">
        <v>94</v>
      </c>
      <c r="B131" s="13"/>
      <c r="C131" s="13"/>
      <c r="D131" s="13"/>
      <c r="E131" s="13"/>
      <c r="F131" s="13"/>
    </row>
    <row r="132">
      <c r="A132" s="12" t="s">
        <v>4</v>
      </c>
      <c r="B132" s="12"/>
      <c r="C132" s="12"/>
      <c r="D132" s="12"/>
      <c r="E132" s="12"/>
      <c r="F132" s="12"/>
    </row>
    <row r="133">
      <c r="A133" s="8"/>
      <c r="B133" s="9"/>
      <c r="C133" s="9"/>
      <c r="D133" s="9"/>
      <c r="E133" s="9"/>
      <c r="F133" s="9"/>
    </row>
    <row r="134">
      <c r="A134" t="s">
        <v>95</v>
      </c>
      <c r="F134" s="19">
        <f>+F129</f>
        <v>37900</v>
      </c>
      <c r="G134" s="2" t="s">
        <v>96</v>
      </c>
    </row>
    <row r="135">
      <c r="A135" t="s">
        <v>97</v>
      </c>
      <c r="F135" s="19">
        <f>40%*B95</f>
        <v>108000</v>
      </c>
      <c r="G135" s="2" t="s">
        <v>98</v>
      </c>
    </row>
    <row r="136">
      <c r="A136" t="s">
        <v>99</v>
      </c>
      <c r="F136" s="19">
        <f>+E11*cost_per_unit</f>
        <v>44000</v>
      </c>
      <c r="G136" s="2" t="s">
        <v>100</v>
      </c>
    </row>
    <row r="137">
      <c r="A137" t="s">
        <v>101</v>
      </c>
      <c r="F137" s="19">
        <f>+E22*E25</f>
        <v>4080</v>
      </c>
      <c r="G137" s="2" t="s">
        <v>102</v>
      </c>
    </row>
    <row r="138">
      <c r="A138" s="37" t="s">
        <v>103</v>
      </c>
      <c r="B138" s="38"/>
      <c r="C138" s="38"/>
      <c r="D138" s="38"/>
      <c r="E138" s="38"/>
      <c r="F138" s="39">
        <f>+SUM(F134:F137)</f>
        <v>193980</v>
      </c>
    </row>
    <row r="139">
      <c r="A139" t="s">
        <v>104</v>
      </c>
      <c r="F139" s="32">
        <v>192000</v>
      </c>
    </row>
    <row r="140">
      <c r="A140" s="11" t="s">
        <v>105</v>
      </c>
      <c r="B140" s="7"/>
      <c r="C140" s="7"/>
      <c r="D140" s="7"/>
      <c r="E140" s="7"/>
      <c r="F140" s="35">
        <f>28800+F70+F51</f>
        <v>48000</v>
      </c>
      <c r="G140" s="2" t="s">
        <v>106</v>
      </c>
      <c r="H140" s="40"/>
    </row>
    <row r="141">
      <c r="A141" s="29" t="s">
        <v>107</v>
      </c>
      <c r="B141" s="41"/>
      <c r="C141" s="41"/>
      <c r="D141" s="41"/>
      <c r="E141" s="41"/>
      <c r="F141" s="42">
        <f>F138+F139-F140</f>
        <v>337980</v>
      </c>
      <c r="G141" s="2" t="s">
        <v>108</v>
      </c>
    </row>
    <row r="142">
      <c r="A142" t="s">
        <v>109</v>
      </c>
      <c r="F142" s="19">
        <f>50%*B104</f>
        <v>18600</v>
      </c>
      <c r="G142" s="2" t="s">
        <v>110</v>
      </c>
    </row>
    <row r="143">
      <c r="A143" t="s">
        <v>111</v>
      </c>
      <c r="F143" s="19">
        <v>225000</v>
      </c>
    </row>
    <row r="144">
      <c r="A144" t="s">
        <v>112</v>
      </c>
      <c r="F144" s="32">
        <f>46480+F86</f>
        <v>94380</v>
      </c>
      <c r="G144" s="43" t="s">
        <v>113</v>
      </c>
    </row>
    <row r="145">
      <c r="A145" s="29" t="s">
        <v>114</v>
      </c>
      <c r="B145" s="41"/>
      <c r="C145" s="41"/>
      <c r="D145" s="41"/>
      <c r="E145" s="41"/>
      <c r="F145" s="44">
        <f>+F144+F143</f>
        <v>319380</v>
      </c>
    </row>
    <row r="146">
      <c r="A146" s="45" t="s">
        <v>115</v>
      </c>
      <c r="B146" s="46"/>
      <c r="C146" s="46"/>
      <c r="D146" s="46"/>
      <c r="E146" s="46"/>
      <c r="F146" s="47">
        <f>+F145+F142</f>
        <v>337980</v>
      </c>
    </row>
  </sheetData>
  <mergeCells count="24">
    <mergeCell ref="A6:F6"/>
    <mergeCell ref="A7:F7"/>
    <mergeCell ref="B8:E8"/>
    <mergeCell ref="A16:F16"/>
    <mergeCell ref="A17:F17"/>
    <mergeCell ref="B18:E18"/>
    <mergeCell ref="A28:F28"/>
    <mergeCell ref="A29:F29"/>
    <mergeCell ref="B30:E30"/>
    <mergeCell ref="A38:F38"/>
    <mergeCell ref="A39:F39"/>
    <mergeCell ref="B40:E40"/>
    <mergeCell ref="A57:F57"/>
    <mergeCell ref="A58:F58"/>
    <mergeCell ref="B59:E59"/>
    <mergeCell ref="A75:F75"/>
    <mergeCell ref="A76:F76"/>
    <mergeCell ref="B89:F89"/>
    <mergeCell ref="B98:F98"/>
    <mergeCell ref="A107:F107"/>
    <mergeCell ref="A108:F108"/>
    <mergeCell ref="B109:E109"/>
    <mergeCell ref="A131:F131"/>
    <mergeCell ref="A132:F132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4294967295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dc:language>en-US</dc:language>
  <cp:revision>7</cp:revision>
  <dcterms:created xsi:type="dcterms:W3CDTF">2022-09-05T17:49:46Z</dcterms:created>
  <dcterms:modified xsi:type="dcterms:W3CDTF">2022-11-18T10:51:13Z</dcterms:modified>
</cp:coreProperties>
</file>