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u167856\Dropbox\UPF\Managerial Accounting\2022-2023\Slides\"/>
    </mc:Choice>
  </mc:AlternateContent>
  <xr:revisionPtr revIDLastSave="0" documentId="13_ncr:1_{641BA8E4-CAF6-44F1-A803-740670406BB2}" xr6:coauthVersionLast="47" xr6:coauthVersionMax="47" xr10:uidLastSave="{00000000-0000-0000-0000-000000000000}"/>
  <bookViews>
    <workbookView xWindow="28680" yWindow="-1290" windowWidth="19440" windowHeight="11160" activeTab="3" xr2:uid="{00000000-000D-0000-FFFF-FFFF00000000}"/>
  </bookViews>
  <sheets>
    <sheet name="5" sheetId="3" r:id="rId1"/>
    <sheet name="12" sheetId="1" r:id="rId2"/>
    <sheet name="15" sheetId="2" r:id="rId3"/>
    <sheet name="13" sheetId="5" r:id="rId4"/>
    <sheet name="Consulting"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5" l="1"/>
  <c r="C8" i="5"/>
  <c r="C5" i="5"/>
  <c r="H3" i="2"/>
  <c r="D21" i="1"/>
  <c r="C48" i="4"/>
  <c r="D48" i="4"/>
  <c r="D47" i="4"/>
  <c r="C47" i="4"/>
  <c r="C28" i="4"/>
  <c r="C37" i="4" s="1"/>
  <c r="C29" i="4"/>
  <c r="C38" i="4" s="1"/>
  <c r="C30" i="4"/>
  <c r="C39" i="4" s="1"/>
  <c r="C31" i="4"/>
  <c r="C40" i="4" s="1"/>
  <c r="C27" i="4"/>
  <c r="D36" i="4" s="1"/>
  <c r="D22" i="4"/>
  <c r="G5" i="2"/>
  <c r="H5" i="2" s="1"/>
  <c r="G4" i="2"/>
  <c r="H4" i="2" s="1"/>
  <c r="G3" i="2"/>
  <c r="F27" i="1"/>
  <c r="E27" i="1"/>
  <c r="E28" i="1" s="1"/>
  <c r="D27" i="1"/>
  <c r="J23" i="1"/>
  <c r="L23" i="1" s="1"/>
  <c r="J22" i="1"/>
  <c r="C13" i="1"/>
  <c r="K23" i="1" s="1"/>
  <c r="C8" i="1"/>
  <c r="K22" i="1" s="1"/>
  <c r="L22" i="1" s="1"/>
  <c r="C4" i="1"/>
  <c r="D38" i="4" l="1"/>
  <c r="D37" i="4"/>
  <c r="C36" i="4"/>
  <c r="C41" i="4"/>
  <c r="C43" i="4" s="1"/>
  <c r="C49" i="4" s="1"/>
  <c r="C50" i="4" s="1"/>
  <c r="D40" i="4"/>
  <c r="D39" i="4"/>
  <c r="K27" i="1"/>
  <c r="J27" i="1"/>
  <c r="K26" i="1"/>
  <c r="J26" i="1"/>
  <c r="L26" i="1" s="1"/>
  <c r="D28" i="1"/>
  <c r="F28" i="1" s="1"/>
  <c r="D41" i="4" l="1"/>
  <c r="D43" i="4" s="1"/>
  <c r="D49" i="4" s="1"/>
  <c r="D50" i="4" s="1"/>
  <c r="J28" i="1"/>
  <c r="L27" i="1"/>
  <c r="L28" i="1" s="1"/>
  <c r="K28" i="1"/>
</calcChain>
</file>

<file path=xl/sharedStrings.xml><?xml version="1.0" encoding="utf-8"?>
<sst xmlns="http://schemas.openxmlformats.org/spreadsheetml/2006/main" count="135" uniqueCount="89">
  <si>
    <t>Total Overhead</t>
  </si>
  <si>
    <t>Total Activity (Direct Labor)</t>
  </si>
  <si>
    <t>Standard</t>
  </si>
  <si>
    <t>hrs</t>
  </si>
  <si>
    <t>Extreme</t>
  </si>
  <si>
    <t>Total Activity (Machine Hr)</t>
  </si>
  <si>
    <t>Overhead</t>
  </si>
  <si>
    <t>Total Activity (Set up)</t>
  </si>
  <si>
    <t>Traditional</t>
  </si>
  <si>
    <t>ABC</t>
  </si>
  <si>
    <t>Step 2</t>
  </si>
  <si>
    <t>overhead rate</t>
  </si>
  <si>
    <t>Step 4</t>
  </si>
  <si>
    <t>Driver</t>
  </si>
  <si>
    <t>Overhead Cost</t>
  </si>
  <si>
    <t>Total Activity</t>
  </si>
  <si>
    <t>ABC Rate</t>
  </si>
  <si>
    <t>Machine</t>
  </si>
  <si>
    <t>Set up</t>
  </si>
  <si>
    <t>Step 3</t>
  </si>
  <si>
    <t>Step 5</t>
  </si>
  <si>
    <t>Total</t>
  </si>
  <si>
    <t>activity</t>
  </si>
  <si>
    <t>Total OH per product</t>
  </si>
  <si>
    <t>cost pool</t>
  </si>
  <si>
    <t>cost driver</t>
  </si>
  <si>
    <t>estimated overhead</t>
  </si>
  <si>
    <t>carbon</t>
  </si>
  <si>
    <t>aluminum</t>
  </si>
  <si>
    <t>total</t>
  </si>
  <si>
    <t>material handling</t>
  </si>
  <si>
    <t>#</t>
  </si>
  <si>
    <t>machine setups</t>
  </si>
  <si>
    <t>assembly</t>
  </si>
  <si>
    <t>Salaries for assembly-line inspectors</t>
  </si>
  <si>
    <t>Insurance on factory machines</t>
  </si>
  <si>
    <t>Property taxes on the factory building</t>
  </si>
  <si>
    <t>Factory repairs</t>
  </si>
  <si>
    <t>Wages paid to assambly-line worker</t>
  </si>
  <si>
    <t>Factory machinery depreciation</t>
  </si>
  <si>
    <t>Glue, nails, paint, and other small parts used in</t>
  </si>
  <si>
    <t>production.</t>
  </si>
  <si>
    <t>Factory supervisors’ salaries</t>
  </si>
  <si>
    <t>Wood used in manufacturing furniture</t>
  </si>
  <si>
    <t>Factory electricity bill</t>
  </si>
  <si>
    <t>overhead</t>
  </si>
  <si>
    <t>direct labor</t>
  </si>
  <si>
    <t>direct material</t>
  </si>
  <si>
    <t>DATA</t>
  </si>
  <si>
    <t>Annual Overhead Data</t>
  </si>
  <si>
    <t>Activity Cost Pool</t>
  </si>
  <si>
    <t>Cost Driver</t>
  </si>
  <si>
    <t>Estimated Overhead</t>
  </si>
  <si>
    <t>Purchase of raw material and components</t>
  </si>
  <si>
    <t># of orders</t>
  </si>
  <si>
    <t>Machine set-up</t>
  </si>
  <si>
    <t># set-ups</t>
  </si>
  <si>
    <t>Assembling of comon parts</t>
  </si>
  <si>
    <t># parts</t>
  </si>
  <si>
    <t>Inspection and safe testing</t>
  </si>
  <si>
    <t># tests</t>
  </si>
  <si>
    <t>Machine maintance</t>
  </si>
  <si>
    <t># hrs machine</t>
  </si>
  <si>
    <t>Estimated use of cost driver per Product</t>
  </si>
  <si>
    <t>Alpinism</t>
  </si>
  <si>
    <t>Estimated use of cost driver per Activity</t>
  </si>
  <si>
    <t>orders</t>
  </si>
  <si>
    <t>set-ups</t>
  </si>
  <si>
    <t>hours</t>
  </si>
  <si>
    <t>parts</t>
  </si>
  <si>
    <t>tests</t>
  </si>
  <si>
    <t>1) ABC overhead rates</t>
  </si>
  <si>
    <t>2) cost assignation using activities and ABC rates</t>
  </si>
  <si>
    <t>Total assigned cost</t>
  </si>
  <si>
    <t>3) overhead cost per unit</t>
  </si>
  <si>
    <t>Sales price</t>
  </si>
  <si>
    <t>Direct labor + material</t>
  </si>
  <si>
    <t>4) profitability</t>
  </si>
  <si>
    <t>Direct labor and material</t>
  </si>
  <si>
    <t>Sales Price</t>
  </si>
  <si>
    <t>Overhead per unit</t>
  </si>
  <si>
    <t>Gross profit</t>
  </si>
  <si>
    <t>5) Focus of improvements: reduce activity consumption in the production of Cyclist helmets. Reduce maintenance costs and assembling costs ($ or activity usage)</t>
  </si>
  <si>
    <t>Biking</t>
  </si>
  <si>
    <t>machine hrs</t>
  </si>
  <si>
    <t>rate</t>
  </si>
  <si>
    <t>hrs per product</t>
  </si>
  <si>
    <t>overhead per product</t>
  </si>
  <si>
    <t>cost of eac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</si>
</sst>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_);[Red]\(\$#,##0\)"/>
    <numFmt numFmtId="165" formatCode="_([$$-409]* #,##0.0_);_([$$-409]* &quot;(&quot;#,##0.0&quot;)&quot;;_([$$-409]* &quot;-&quot;??_);_(@_)"/>
    <numFmt numFmtId="166" formatCode="_([$$-409]* #,##0_);_([$$-409]* &quot;(&quot;#,##0&quot;)&quot;;_([$$-409]* &quot;-&quot;??_);_(@_)"/>
    <numFmt numFmtId="167" formatCode="_(&quot;$&quot;* #,##0_);_(&quot;$&quot;* \(#,##0\);_(&quot;$&quot;* &quot;-&quot;??_);_(@_)"/>
    <numFmt numFmtId="168" formatCode="_(* #,##0.0_);_(* \(#,##0.0\);_(* &quot;-&quot;??_);_(@_)"/>
    <numFmt numFmtId="169" formatCode="_(* #,##0_);_(* \(#,##0\);_(* &quot;-&quot;??_);_(@_)"/>
  </numFmts>
  <fonts count="4" x14ac:knownFonts="1">
    <font>
      <sz val="11"/>
      <color theme="1"/>
      <name val="Calibri"/>
      <scheme val="minor"/>
    </font>
    <font>
      <sz val="11"/>
      <color theme="1"/>
      <name val="Calibri"/>
      <family val="2"/>
      <scheme val="minor"/>
    </font>
    <font>
      <sz val="11"/>
      <color theme="1"/>
      <name val="Calibri"/>
      <scheme val="minor"/>
    </font>
    <font>
      <b/>
      <sz val="11"/>
      <color theme="1"/>
      <name val="Calibri"/>
      <family val="2"/>
      <scheme val="minor"/>
    </font>
  </fonts>
  <fills count="4">
    <fill>
      <patternFill patternType="none"/>
    </fill>
    <fill>
      <patternFill patternType="gray125"/>
    </fill>
    <fill>
      <patternFill patternType="none"/>
    </fill>
    <fill>
      <patternFill patternType="solid">
        <fgColor indexed="5"/>
        <bgColor indexed="5"/>
      </patternFill>
    </fill>
  </fills>
  <borders count="1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4" fontId="2" fillId="2" borderId="0" applyFont="0" applyFill="0" applyBorder="0"/>
    <xf numFmtId="43" fontId="2" fillId="0" borderId="0" applyFont="0" applyFill="0" applyBorder="0" applyAlignment="0" applyProtection="0"/>
  </cellStyleXfs>
  <cellXfs count="47">
    <xf numFmtId="0" fontId="0" fillId="0" borderId="0" xfId="0"/>
    <xf numFmtId="0" fontId="0" fillId="0" borderId="1" xfId="0" applyBorder="1"/>
    <xf numFmtId="164" fontId="0" fillId="0" borderId="2" xfId="0" applyNumberFormat="1" applyBorder="1"/>
    <xf numFmtId="0" fontId="0" fillId="0" borderId="3" xfId="0" applyBorder="1"/>
    <xf numFmtId="0" fontId="0" fillId="0" borderId="4" xfId="0" applyBorder="1"/>
    <xf numFmtId="0" fontId="0" fillId="0" borderId="5" xfId="0" applyBorder="1"/>
    <xf numFmtId="164" fontId="0" fillId="0" borderId="0" xfId="0" applyNumberFormat="1"/>
    <xf numFmtId="0" fontId="0" fillId="0" borderId="6" xfId="0" applyBorder="1"/>
    <xf numFmtId="164" fontId="0" fillId="0" borderId="7" xfId="0" applyNumberFormat="1" applyBorder="1"/>
    <xf numFmtId="0" fontId="0" fillId="0" borderId="8" xfId="0" applyBorder="1"/>
    <xf numFmtId="0" fontId="0" fillId="0" borderId="2" xfId="0" applyBorder="1"/>
    <xf numFmtId="0" fontId="0" fillId="3" borderId="0" xfId="0" applyFill="1"/>
    <xf numFmtId="165" fontId="0" fillId="0" borderId="0" xfId="1" applyNumberFormat="1" applyFont="1" applyFill="1"/>
    <xf numFmtId="166" fontId="0" fillId="3" borderId="0" xfId="1" applyNumberFormat="1" applyFont="1" applyFill="1"/>
    <xf numFmtId="166" fontId="0" fillId="3" borderId="5" xfId="1" applyNumberFormat="1" applyFont="1" applyFill="1" applyBorder="1"/>
    <xf numFmtId="165" fontId="0" fillId="3" borderId="0" xfId="1" applyNumberFormat="1" applyFont="1" applyFill="1"/>
    <xf numFmtId="0" fontId="0" fillId="0" borderId="7" xfId="0" applyBorder="1"/>
    <xf numFmtId="0" fontId="0" fillId="0" borderId="0" xfId="0" applyAlignment="1">
      <alignment horizontal="center"/>
    </xf>
    <xf numFmtId="0" fontId="1" fillId="0" borderId="0" xfId="0" applyFont="1"/>
    <xf numFmtId="0" fontId="3"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3" fillId="0" borderId="0" xfId="0" applyFont="1"/>
    <xf numFmtId="167" fontId="0" fillId="0" borderId="0" xfId="1" applyNumberFormat="1" applyFont="1" applyFill="1" applyBorder="1"/>
    <xf numFmtId="169" fontId="0" fillId="0" borderId="0" xfId="2" applyNumberFormat="1" applyFont="1" applyBorder="1"/>
    <xf numFmtId="0" fontId="0" fillId="0" borderId="15" xfId="0" applyBorder="1"/>
    <xf numFmtId="0" fontId="0" fillId="0" borderId="9" xfId="0" applyBorder="1"/>
    <xf numFmtId="167" fontId="0" fillId="0" borderId="9" xfId="0" applyNumberFormat="1" applyBorder="1"/>
    <xf numFmtId="0" fontId="0" fillId="0" borderId="16" xfId="0" applyBorder="1"/>
    <xf numFmtId="169" fontId="0" fillId="0" borderId="0" xfId="0" applyNumberFormat="1"/>
    <xf numFmtId="168" fontId="0" fillId="0" borderId="0" xfId="0" applyNumberFormat="1"/>
    <xf numFmtId="0" fontId="0" fillId="2" borderId="0" xfId="0" applyFill="1"/>
    <xf numFmtId="0" fontId="3" fillId="2" borderId="0" xfId="0" applyFont="1" applyFill="1"/>
    <xf numFmtId="0" fontId="3" fillId="0" borderId="13" xfId="0" applyFont="1" applyBorder="1"/>
    <xf numFmtId="0" fontId="1" fillId="0" borderId="9" xfId="0" applyFont="1" applyBorder="1"/>
    <xf numFmtId="169" fontId="0" fillId="0" borderId="0" xfId="0" applyNumberFormat="1" applyAlignment="1">
      <alignment horizontal="center"/>
    </xf>
    <xf numFmtId="169" fontId="3" fillId="0" borderId="0" xfId="0" applyNumberFormat="1" applyFont="1" applyAlignment="1">
      <alignment horizontal="center"/>
    </xf>
    <xf numFmtId="0" fontId="0" fillId="0" borderId="9" xfId="0" applyBorder="1" applyAlignment="1">
      <alignment horizontal="center"/>
    </xf>
    <xf numFmtId="0" fontId="3" fillId="0" borderId="9" xfId="0" applyFont="1" applyBorder="1" applyAlignment="1">
      <alignment horizontal="center"/>
    </xf>
    <xf numFmtId="169" fontId="0" fillId="0" borderId="0" xfId="2" applyNumberFormat="1" applyFont="1"/>
    <xf numFmtId="0" fontId="3" fillId="0" borderId="9" xfId="0" applyFont="1" applyBorder="1" applyAlignment="1">
      <alignment horizontal="center" vertical="top"/>
    </xf>
    <xf numFmtId="0" fontId="3" fillId="0" borderId="9" xfId="0" applyFont="1" applyBorder="1" applyAlignment="1">
      <alignment horizontal="center" vertical="top" wrapText="1"/>
    </xf>
    <xf numFmtId="43" fontId="0" fillId="3" borderId="0" xfId="0" applyNumberFormat="1" applyFill="1"/>
    <xf numFmtId="44" fontId="0" fillId="0" borderId="0" xfId="1" applyFont="1" applyFill="1"/>
    <xf numFmtId="44" fontId="0" fillId="0" borderId="0" xfId="0" applyNumberFormat="1"/>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457200</xdr:colOff>
      <xdr:row>0</xdr:row>
      <xdr:rowOff>129540</xdr:rowOff>
    </xdr:from>
    <xdr:to>
      <xdr:col>14</xdr:col>
      <xdr:colOff>114300</xdr:colOff>
      <xdr:row>7</xdr:row>
      <xdr:rowOff>137160</xdr:rowOff>
    </xdr:to>
    <xdr:sp macro="" textlink="">
      <xdr:nvSpPr>
        <xdr:cNvPr id="2" name="TextBox 1">
          <a:extLst>
            <a:ext uri="{FF2B5EF4-FFF2-40B4-BE49-F238E27FC236}">
              <a16:creationId xmlns:a16="http://schemas.microsoft.com/office/drawing/2014/main" id="{98C4EFB0-339B-437F-8B11-56343DE1F1D0}"/>
            </a:ext>
          </a:extLst>
        </xdr:cNvPr>
        <xdr:cNvSpPr txBox="1"/>
      </xdr:nvSpPr>
      <xdr:spPr>
        <a:xfrm>
          <a:off x="457200" y="129540"/>
          <a:ext cx="9479280" cy="1287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Millan Safety manufactures security helmets for alpinism and biking. The CEO hired you as a consultant to analyze the profitability of each product and to provide suggestions on where to focus on improving overall profitability for the next year (2023). After multiple meetings with managers and employees, you have identified the most important activities and the respective overhead costs. Estimations are made considering 200.000 units of Alpinism and 80.000 units of biking. The information is provided below.</a:t>
          </a:r>
          <a:endParaRPr lang="en-US" sz="1400"/>
        </a:p>
      </xdr:txBody>
    </xdr:sp>
    <xdr:clientData/>
  </xdr:twoCellAnchor>
</xdr:wsDr>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FB68-546B-45F2-9BF7-D9FF75307E4B}">
  <dimension ref="B2:C12"/>
  <sheetViews>
    <sheetView topLeftCell="A4" workbookViewId="0">
      <selection activeCell="H10" sqref="H10"/>
    </sheetView>
  </sheetViews>
  <sheetFormatPr defaultRowHeight="14.4" x14ac:dyDescent="0.3"/>
  <cols>
    <col min="2" max="2" width="39.109375" bestFit="1" customWidth="1"/>
  </cols>
  <sheetData>
    <row r="2" spans="2:3" x14ac:dyDescent="0.3">
      <c r="B2" t="s">
        <v>34</v>
      </c>
      <c r="C2" t="s">
        <v>45</v>
      </c>
    </row>
    <row r="3" spans="2:3" x14ac:dyDescent="0.3">
      <c r="B3" t="s">
        <v>35</v>
      </c>
      <c r="C3" t="s">
        <v>45</v>
      </c>
    </row>
    <row r="4" spans="2:3" x14ac:dyDescent="0.3">
      <c r="B4" t="s">
        <v>36</v>
      </c>
      <c r="C4" t="s">
        <v>45</v>
      </c>
    </row>
    <row r="5" spans="2:3" x14ac:dyDescent="0.3">
      <c r="B5" t="s">
        <v>37</v>
      </c>
      <c r="C5" t="s">
        <v>45</v>
      </c>
    </row>
    <row r="6" spans="2:3" x14ac:dyDescent="0.3">
      <c r="B6" t="s">
        <v>38</v>
      </c>
      <c r="C6" t="s">
        <v>46</v>
      </c>
    </row>
    <row r="7" spans="2:3" x14ac:dyDescent="0.3">
      <c r="B7" t="s">
        <v>39</v>
      </c>
      <c r="C7" t="s">
        <v>45</v>
      </c>
    </row>
    <row r="8" spans="2:3" x14ac:dyDescent="0.3">
      <c r="B8" t="s">
        <v>40</v>
      </c>
      <c r="C8" t="s">
        <v>47</v>
      </c>
    </row>
    <row r="9" spans="2:3" x14ac:dyDescent="0.3">
      <c r="B9" t="s">
        <v>41</v>
      </c>
    </row>
    <row r="10" spans="2:3" x14ac:dyDescent="0.3">
      <c r="B10" t="s">
        <v>42</v>
      </c>
      <c r="C10" t="s">
        <v>45</v>
      </c>
    </row>
    <row r="11" spans="2:3" x14ac:dyDescent="0.3">
      <c r="B11" t="s">
        <v>43</v>
      </c>
      <c r="C11" t="s">
        <v>47</v>
      </c>
    </row>
    <row r="12" spans="2:3" x14ac:dyDescent="0.3">
      <c r="B12" t="s">
        <v>44</v>
      </c>
      <c r="C12"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1"/>
  <sheetViews>
    <sheetView topLeftCell="A10" workbookViewId="0">
      <selection activeCell="L22" sqref="L22"/>
    </sheetView>
  </sheetViews>
  <sheetFormatPr defaultRowHeight="14.4" x14ac:dyDescent="0.3"/>
  <cols>
    <col min="2" max="2" width="23.5546875" bestFit="1"/>
    <col min="3" max="4" width="12" bestFit="1"/>
    <col min="5" max="5" width="11" bestFit="1"/>
    <col min="6" max="6" width="12" bestFit="1"/>
    <col min="10" max="10" width="14.88671875" bestFit="1"/>
    <col min="11" max="12" width="15" bestFit="1"/>
  </cols>
  <sheetData>
    <row r="2" spans="2:4" x14ac:dyDescent="0.3">
      <c r="B2" s="1" t="s">
        <v>0</v>
      </c>
      <c r="C2" s="2">
        <v>300000</v>
      </c>
      <c r="D2" s="3"/>
    </row>
    <row r="3" spans="2:4" x14ac:dyDescent="0.3">
      <c r="B3" s="4"/>
      <c r="D3" s="5"/>
    </row>
    <row r="4" spans="2:4" x14ac:dyDescent="0.3">
      <c r="B4" s="4" t="s">
        <v>1</v>
      </c>
      <c r="C4">
        <f>C5+C6</f>
        <v>200000</v>
      </c>
      <c r="D4" s="5"/>
    </row>
    <row r="5" spans="2:4" x14ac:dyDescent="0.3">
      <c r="B5" s="4" t="s">
        <v>2</v>
      </c>
      <c r="C5">
        <v>150000</v>
      </c>
      <c r="D5" s="5" t="s">
        <v>3</v>
      </c>
    </row>
    <row r="6" spans="2:4" x14ac:dyDescent="0.3">
      <c r="B6" s="4" t="s">
        <v>4</v>
      </c>
      <c r="C6">
        <v>50000</v>
      </c>
      <c r="D6" s="5" t="s">
        <v>3</v>
      </c>
    </row>
    <row r="7" spans="2:4" x14ac:dyDescent="0.3">
      <c r="B7" s="4"/>
      <c r="D7" s="5"/>
    </row>
    <row r="8" spans="2:4" x14ac:dyDescent="0.3">
      <c r="B8" s="4" t="s">
        <v>5</v>
      </c>
      <c r="C8">
        <f>C9+C10</f>
        <v>5000</v>
      </c>
      <c r="D8" s="5"/>
    </row>
    <row r="9" spans="2:4" x14ac:dyDescent="0.3">
      <c r="B9" s="4" t="s">
        <v>2</v>
      </c>
      <c r="C9">
        <v>4000</v>
      </c>
      <c r="D9" s="5" t="s">
        <v>3</v>
      </c>
    </row>
    <row r="10" spans="2:4" x14ac:dyDescent="0.3">
      <c r="B10" s="4" t="s">
        <v>4</v>
      </c>
      <c r="C10">
        <v>1000</v>
      </c>
      <c r="D10" s="5" t="s">
        <v>3</v>
      </c>
    </row>
    <row r="11" spans="2:4" x14ac:dyDescent="0.3">
      <c r="B11" s="4" t="s">
        <v>6</v>
      </c>
      <c r="C11" s="6">
        <v>200000</v>
      </c>
      <c r="D11" s="5"/>
    </row>
    <row r="12" spans="2:4" x14ac:dyDescent="0.3">
      <c r="B12" s="4"/>
      <c r="D12" s="5"/>
    </row>
    <row r="13" spans="2:4" x14ac:dyDescent="0.3">
      <c r="B13" s="4" t="s">
        <v>7</v>
      </c>
      <c r="C13">
        <f>C14+C15</f>
        <v>2500</v>
      </c>
      <c r="D13" s="5"/>
    </row>
    <row r="14" spans="2:4" x14ac:dyDescent="0.3">
      <c r="B14" s="4" t="s">
        <v>2</v>
      </c>
      <c r="C14">
        <v>1000</v>
      </c>
      <c r="D14" s="5" t="s">
        <v>3</v>
      </c>
    </row>
    <row r="15" spans="2:4" x14ac:dyDescent="0.3">
      <c r="B15" s="4" t="s">
        <v>4</v>
      </c>
      <c r="C15">
        <v>1500</v>
      </c>
      <c r="D15" s="5" t="s">
        <v>3</v>
      </c>
    </row>
    <row r="16" spans="2:4" x14ac:dyDescent="0.3">
      <c r="B16" s="7" t="s">
        <v>6</v>
      </c>
      <c r="C16" s="8">
        <v>100000</v>
      </c>
      <c r="D16" s="9"/>
    </row>
    <row r="19" spans="2:14" x14ac:dyDescent="0.3">
      <c r="B19" s="1" t="s">
        <v>8</v>
      </c>
      <c r="C19" s="10"/>
      <c r="D19" s="10"/>
      <c r="E19" s="10"/>
      <c r="F19" s="3"/>
      <c r="H19" s="1"/>
      <c r="I19" s="10" t="s">
        <v>9</v>
      </c>
      <c r="J19" s="10"/>
      <c r="K19" s="10"/>
      <c r="L19" s="10"/>
      <c r="M19" s="10"/>
      <c r="N19" s="3"/>
    </row>
    <row r="20" spans="2:14" x14ac:dyDescent="0.3">
      <c r="B20" s="4"/>
      <c r="F20" s="5"/>
      <c r="H20" s="4"/>
      <c r="N20" s="5"/>
    </row>
    <row r="21" spans="2:14" x14ac:dyDescent="0.3">
      <c r="B21" s="4" t="s">
        <v>10</v>
      </c>
      <c r="C21" t="s">
        <v>11</v>
      </c>
      <c r="D21" s="11">
        <f>C2/C4</f>
        <v>1.5</v>
      </c>
      <c r="F21" s="5"/>
      <c r="H21" s="4" t="s">
        <v>12</v>
      </c>
      <c r="I21" t="s">
        <v>13</v>
      </c>
      <c r="J21" t="s">
        <v>14</v>
      </c>
      <c r="K21" t="s">
        <v>15</v>
      </c>
      <c r="L21" s="11" t="s">
        <v>16</v>
      </c>
      <c r="N21" s="5"/>
    </row>
    <row r="22" spans="2:14" x14ac:dyDescent="0.3">
      <c r="B22" s="4"/>
      <c r="F22" s="5"/>
      <c r="H22" s="4"/>
      <c r="I22" t="s">
        <v>17</v>
      </c>
      <c r="J22" s="6">
        <f>C11</f>
        <v>200000</v>
      </c>
      <c r="K22">
        <f>C8</f>
        <v>5000</v>
      </c>
      <c r="L22" s="11">
        <f>J22/K22</f>
        <v>40</v>
      </c>
      <c r="N22" s="5"/>
    </row>
    <row r="23" spans="2:14" x14ac:dyDescent="0.3">
      <c r="B23" s="4"/>
      <c r="F23" s="5"/>
      <c r="H23" s="4"/>
      <c r="I23" t="s">
        <v>18</v>
      </c>
      <c r="J23" s="6">
        <f>C16</f>
        <v>100000</v>
      </c>
      <c r="K23">
        <f>C13</f>
        <v>2500</v>
      </c>
      <c r="L23" s="11">
        <f>J23/K23</f>
        <v>40</v>
      </c>
      <c r="N23" s="5"/>
    </row>
    <row r="24" spans="2:14" x14ac:dyDescent="0.3">
      <c r="B24" s="4"/>
      <c r="F24" s="5"/>
      <c r="H24" s="4"/>
      <c r="N24" s="5"/>
    </row>
    <row r="25" spans="2:14" x14ac:dyDescent="0.3">
      <c r="B25" s="4" t="s">
        <v>19</v>
      </c>
      <c r="F25" s="5"/>
      <c r="H25" s="4" t="s">
        <v>20</v>
      </c>
      <c r="I25" t="s">
        <v>13</v>
      </c>
      <c r="J25" t="s">
        <v>2</v>
      </c>
      <c r="K25" t="s">
        <v>4</v>
      </c>
      <c r="L25" t="s">
        <v>21</v>
      </c>
      <c r="N25" s="5"/>
    </row>
    <row r="26" spans="2:14" x14ac:dyDescent="0.3">
      <c r="B26" s="4"/>
      <c r="D26" t="s">
        <v>2</v>
      </c>
      <c r="E26" t="s">
        <v>4</v>
      </c>
      <c r="F26" s="5" t="s">
        <v>21</v>
      </c>
      <c r="H26" s="4"/>
      <c r="I26" t="s">
        <v>17</v>
      </c>
      <c r="J26" s="12">
        <f>C9*L22</f>
        <v>160000</v>
      </c>
      <c r="K26" s="12">
        <f>C10*L22</f>
        <v>40000</v>
      </c>
      <c r="L26" s="12">
        <f>J26+K26</f>
        <v>200000</v>
      </c>
      <c r="N26" s="5"/>
    </row>
    <row r="27" spans="2:14" x14ac:dyDescent="0.3">
      <c r="B27" s="4"/>
      <c r="C27" t="s">
        <v>22</v>
      </c>
      <c r="D27">
        <f>C5</f>
        <v>150000</v>
      </c>
      <c r="E27">
        <f>C6</f>
        <v>50000</v>
      </c>
      <c r="F27" s="5">
        <f>D27+E27</f>
        <v>200000</v>
      </c>
      <c r="H27" s="4"/>
      <c r="I27" t="s">
        <v>18</v>
      </c>
      <c r="J27" s="12">
        <f>C14*L23</f>
        <v>40000</v>
      </c>
      <c r="K27" s="12">
        <f>C15*L23</f>
        <v>60000</v>
      </c>
      <c r="L27" s="12">
        <f>J27+K27</f>
        <v>100000</v>
      </c>
      <c r="N27" s="5"/>
    </row>
    <row r="28" spans="2:14" x14ac:dyDescent="0.3">
      <c r="B28" s="4"/>
      <c r="C28" s="11" t="s">
        <v>23</v>
      </c>
      <c r="D28" s="13">
        <f>D27*D21</f>
        <v>225000</v>
      </c>
      <c r="E28" s="13">
        <f>E27*D21</f>
        <v>75000</v>
      </c>
      <c r="F28" s="14">
        <f>D28+E28</f>
        <v>300000</v>
      </c>
      <c r="H28" s="4"/>
      <c r="I28" s="11" t="s">
        <v>23</v>
      </c>
      <c r="J28" s="15">
        <f>J27+J26</f>
        <v>200000</v>
      </c>
      <c r="K28" s="15">
        <f>K27+K26</f>
        <v>100000</v>
      </c>
      <c r="L28" s="15">
        <f>L27+L26</f>
        <v>300000</v>
      </c>
      <c r="N28" s="5"/>
    </row>
    <row r="29" spans="2:14" x14ac:dyDescent="0.3">
      <c r="B29" s="4"/>
      <c r="F29" s="5"/>
      <c r="H29" s="4"/>
      <c r="N29" s="5"/>
    </row>
    <row r="30" spans="2:14" x14ac:dyDescent="0.3">
      <c r="B30" s="4"/>
      <c r="F30" s="5"/>
      <c r="H30" s="7"/>
      <c r="I30" s="16"/>
      <c r="J30" s="16"/>
      <c r="K30" s="16"/>
      <c r="L30" s="16"/>
      <c r="M30" s="16"/>
      <c r="N30" s="9"/>
    </row>
    <row r="31" spans="2:14" x14ac:dyDescent="0.3">
      <c r="B31" s="7"/>
      <c r="C31" s="16"/>
      <c r="D31" s="16"/>
      <c r="E31" s="16"/>
      <c r="F31" s="9"/>
    </row>
  </sheetData>
  <pageMargins left="0.70078740157480324" right="0.70078740157480324" top="0.75196850393700787" bottom="0.75196850393700787"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5"/>
  <sheetViews>
    <sheetView workbookViewId="0">
      <selection activeCell="G3" sqref="G3"/>
    </sheetView>
  </sheetViews>
  <sheetFormatPr defaultRowHeight="14.4" x14ac:dyDescent="0.3"/>
  <cols>
    <col min="2" max="2" width="15.109375" bestFit="1" customWidth="1"/>
    <col min="3" max="3" width="9.33203125" customWidth="1"/>
    <col min="4" max="4" width="17.88671875" bestFit="1"/>
    <col min="5" max="5" width="14.21875" bestFit="1" customWidth="1"/>
    <col min="6" max="6" width="13.21875" bestFit="1" customWidth="1"/>
    <col min="7" max="7" width="14.21875" bestFit="1" customWidth="1"/>
  </cols>
  <sheetData>
    <row r="2" spans="2:8" x14ac:dyDescent="0.3">
      <c r="B2" t="s">
        <v>24</v>
      </c>
      <c r="C2" t="s">
        <v>25</v>
      </c>
      <c r="D2" t="s">
        <v>26</v>
      </c>
      <c r="E2" t="s">
        <v>27</v>
      </c>
      <c r="F2" t="s">
        <v>28</v>
      </c>
      <c r="G2" t="s">
        <v>29</v>
      </c>
      <c r="H2" s="11" t="s">
        <v>16</v>
      </c>
    </row>
    <row r="3" spans="2:8" x14ac:dyDescent="0.3">
      <c r="B3" t="s">
        <v>30</v>
      </c>
      <c r="C3" t="s">
        <v>31</v>
      </c>
      <c r="D3" s="6">
        <v>45000</v>
      </c>
      <c r="E3" s="41">
        <v>120000</v>
      </c>
      <c r="F3" s="41">
        <v>60000</v>
      </c>
      <c r="G3" s="41">
        <f>F3+E3</f>
        <v>180000</v>
      </c>
      <c r="H3" s="44">
        <f>D3/G3</f>
        <v>0.25</v>
      </c>
    </row>
    <row r="4" spans="2:8" x14ac:dyDescent="0.3">
      <c r="B4" t="s">
        <v>32</v>
      </c>
      <c r="C4" t="s">
        <v>31</v>
      </c>
      <c r="D4" s="6">
        <v>55000</v>
      </c>
      <c r="E4" s="41">
        <v>80000</v>
      </c>
      <c r="F4" s="41">
        <v>30000</v>
      </c>
      <c r="G4" s="41">
        <f>F4+E4</f>
        <v>110000</v>
      </c>
      <c r="H4" s="11">
        <f>D4/G4</f>
        <v>0.5</v>
      </c>
    </row>
    <row r="5" spans="2:8" x14ac:dyDescent="0.3">
      <c r="B5" t="s">
        <v>33</v>
      </c>
      <c r="C5" t="s">
        <v>31</v>
      </c>
      <c r="D5" s="6">
        <v>25000</v>
      </c>
      <c r="E5" s="41">
        <v>35000</v>
      </c>
      <c r="F5" s="41">
        <v>15000</v>
      </c>
      <c r="G5" s="41">
        <f>F5+E5</f>
        <v>50000</v>
      </c>
      <c r="H5" s="11">
        <f>D5/G5</f>
        <v>0.5</v>
      </c>
    </row>
  </sheetData>
  <pageMargins left="0.70078740157480324" right="0.70078740157480324" top="0.75196850393700787" bottom="0.75196850393700787" header="0.3" footer="0.3"/>
  <pageSetup paperSize="9" firstPageNumber="429496729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4E9D2-E879-4873-82FA-E01563FA0A39}">
  <dimension ref="B3:C11"/>
  <sheetViews>
    <sheetView tabSelected="1" workbookViewId="0">
      <selection activeCell="C12" sqref="C12"/>
    </sheetView>
  </sheetViews>
  <sheetFormatPr defaultRowHeight="14.4" x14ac:dyDescent="0.3"/>
  <cols>
    <col min="2" max="2" width="11.33203125" bestFit="1" customWidth="1"/>
    <col min="3" max="3" width="11.21875" bestFit="1" customWidth="1"/>
  </cols>
  <sheetData>
    <row r="3" spans="2:3" x14ac:dyDescent="0.3">
      <c r="B3" t="s">
        <v>45</v>
      </c>
      <c r="C3" s="45">
        <v>80000</v>
      </c>
    </row>
    <row r="4" spans="2:3" x14ac:dyDescent="0.3">
      <c r="B4" t="s">
        <v>84</v>
      </c>
      <c r="C4">
        <v>160000</v>
      </c>
    </row>
    <row r="5" spans="2:3" x14ac:dyDescent="0.3">
      <c r="B5" t="s">
        <v>85</v>
      </c>
      <c r="C5" s="46">
        <f>C3/C4</f>
        <v>0.5</v>
      </c>
    </row>
    <row r="7" spans="2:3" x14ac:dyDescent="0.3">
      <c r="B7" t="s">
        <v>86</v>
      </c>
      <c r="C7">
        <v>4</v>
      </c>
    </row>
    <row r="8" spans="2:3" x14ac:dyDescent="0.3">
      <c r="B8" t="s">
        <v>87</v>
      </c>
      <c r="C8" s="46">
        <f>C7*C5</f>
        <v>2</v>
      </c>
    </row>
    <row r="9" spans="2:3" x14ac:dyDescent="0.3">
      <c r="B9" t="s">
        <v>47</v>
      </c>
      <c r="C9" s="45">
        <v>5</v>
      </c>
    </row>
    <row r="10" spans="2:3" x14ac:dyDescent="0.3">
      <c r="B10" t="s">
        <v>46</v>
      </c>
      <c r="C10" s="45">
        <v>5</v>
      </c>
    </row>
    <row r="11" spans="2:3" x14ac:dyDescent="0.3">
      <c r="B11" t="s">
        <v>88</v>
      </c>
      <c r="C11" s="46">
        <f>C8+C9+C10</f>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4FBF-74A0-4F42-8B3E-D41B8615480E}">
  <dimension ref="A10:L53"/>
  <sheetViews>
    <sheetView workbookViewId="0">
      <selection activeCell="S10" sqref="S10"/>
    </sheetView>
  </sheetViews>
  <sheetFormatPr defaultRowHeight="14.4" x14ac:dyDescent="0.3"/>
  <cols>
    <col min="2" max="2" width="33.5546875" customWidth="1"/>
    <col min="3" max="3" width="10.44140625" bestFit="1" customWidth="1"/>
    <col min="4" max="4" width="18.77734375" bestFit="1" customWidth="1"/>
    <col min="5" max="5" width="1.6640625" customWidth="1"/>
    <col min="6" max="6" width="10.21875" bestFit="1" customWidth="1"/>
    <col min="7" max="7" width="8.109375" customWidth="1"/>
    <col min="8" max="8" width="1.6640625" customWidth="1"/>
    <col min="9" max="9" width="10.21875" customWidth="1"/>
    <col min="10" max="10" width="1.88671875" customWidth="1"/>
    <col min="11" max="11" width="11.109375" customWidth="1"/>
  </cols>
  <sheetData>
    <row r="10" spans="1:12" x14ac:dyDescent="0.3">
      <c r="A10" s="19" t="s">
        <v>48</v>
      </c>
      <c r="B10" s="20"/>
      <c r="C10" s="20"/>
      <c r="D10" s="20"/>
      <c r="E10" s="20"/>
      <c r="F10" s="20"/>
      <c r="G10" s="20"/>
      <c r="H10" s="20"/>
      <c r="I10" s="20"/>
      <c r="J10" s="20"/>
      <c r="K10" s="20"/>
      <c r="L10" s="21"/>
    </row>
    <row r="11" spans="1:12" x14ac:dyDescent="0.3">
      <c r="A11" s="35"/>
      <c r="C11" s="24" t="s">
        <v>64</v>
      </c>
      <c r="D11" s="24" t="s">
        <v>83</v>
      </c>
      <c r="L11" s="23"/>
    </row>
    <row r="12" spans="1:12" x14ac:dyDescent="0.3">
      <c r="A12" s="35"/>
      <c r="B12" s="18" t="s">
        <v>75</v>
      </c>
      <c r="C12" s="25">
        <v>85</v>
      </c>
      <c r="D12" s="25">
        <v>65</v>
      </c>
      <c r="L12" s="23"/>
    </row>
    <row r="13" spans="1:12" x14ac:dyDescent="0.3">
      <c r="A13" s="35"/>
      <c r="B13" s="18" t="s">
        <v>76</v>
      </c>
      <c r="C13" s="25">
        <v>30</v>
      </c>
      <c r="D13" s="25">
        <v>30</v>
      </c>
      <c r="L13" s="23"/>
    </row>
    <row r="14" spans="1:12" x14ac:dyDescent="0.3">
      <c r="A14" s="35"/>
      <c r="L14" s="23"/>
    </row>
    <row r="15" spans="1:12" ht="46.8" customHeight="1" x14ac:dyDescent="0.3">
      <c r="A15" s="22"/>
      <c r="B15" s="42" t="s">
        <v>49</v>
      </c>
      <c r="C15" s="42"/>
      <c r="D15" s="42"/>
      <c r="F15" s="43" t="s">
        <v>65</v>
      </c>
      <c r="G15" s="43"/>
      <c r="I15" s="43" t="s">
        <v>63</v>
      </c>
      <c r="J15" s="43"/>
      <c r="K15" s="43"/>
      <c r="L15" s="23"/>
    </row>
    <row r="16" spans="1:12" x14ac:dyDescent="0.3">
      <c r="A16" s="22"/>
      <c r="B16" s="24" t="s">
        <v>50</v>
      </c>
      <c r="C16" s="24" t="s">
        <v>51</v>
      </c>
      <c r="D16" s="24" t="s">
        <v>52</v>
      </c>
      <c r="I16" s="24" t="s">
        <v>64</v>
      </c>
      <c r="K16" s="24" t="s">
        <v>83</v>
      </c>
      <c r="L16" s="23"/>
    </row>
    <row r="17" spans="1:12" x14ac:dyDescent="0.3">
      <c r="A17" s="22"/>
      <c r="B17" t="s">
        <v>53</v>
      </c>
      <c r="C17" t="s">
        <v>54</v>
      </c>
      <c r="D17" s="25">
        <v>200000</v>
      </c>
      <c r="F17" s="26">
        <v>2500</v>
      </c>
      <c r="G17" s="18" t="s">
        <v>66</v>
      </c>
      <c r="I17" s="26">
        <v>1000</v>
      </c>
      <c r="J17" s="26"/>
      <c r="K17" s="26">
        <v>1500</v>
      </c>
      <c r="L17" s="23"/>
    </row>
    <row r="18" spans="1:12" x14ac:dyDescent="0.3">
      <c r="A18" s="22"/>
      <c r="B18" t="s">
        <v>55</v>
      </c>
      <c r="C18" t="s">
        <v>56</v>
      </c>
      <c r="D18" s="25">
        <v>600000</v>
      </c>
      <c r="F18" s="26">
        <v>1200</v>
      </c>
      <c r="G18" s="18" t="s">
        <v>67</v>
      </c>
      <c r="I18" s="26">
        <v>500</v>
      </c>
      <c r="J18" s="26"/>
      <c r="K18" s="26">
        <v>700</v>
      </c>
      <c r="L18" s="23"/>
    </row>
    <row r="19" spans="1:12" x14ac:dyDescent="0.3">
      <c r="A19" s="22"/>
      <c r="B19" t="s">
        <v>61</v>
      </c>
      <c r="C19" t="s">
        <v>62</v>
      </c>
      <c r="D19" s="25">
        <v>2000000</v>
      </c>
      <c r="F19" s="26">
        <v>800000</v>
      </c>
      <c r="G19" s="18" t="s">
        <v>68</v>
      </c>
      <c r="I19" s="26">
        <v>300000</v>
      </c>
      <c r="J19" s="26"/>
      <c r="K19" s="26">
        <v>500000</v>
      </c>
      <c r="L19" s="23"/>
    </row>
    <row r="20" spans="1:12" x14ac:dyDescent="0.3">
      <c r="A20" s="22"/>
      <c r="B20" t="s">
        <v>57</v>
      </c>
      <c r="C20" t="s">
        <v>58</v>
      </c>
      <c r="D20" s="25">
        <v>1800000</v>
      </c>
      <c r="F20" s="26">
        <v>3000000</v>
      </c>
      <c r="G20" s="18" t="s">
        <v>69</v>
      </c>
      <c r="I20" s="26">
        <v>1800000</v>
      </c>
      <c r="J20" s="26"/>
      <c r="K20" s="26">
        <v>1200000</v>
      </c>
      <c r="L20" s="23"/>
    </row>
    <row r="21" spans="1:12" x14ac:dyDescent="0.3">
      <c r="A21" s="22"/>
      <c r="B21" t="s">
        <v>59</v>
      </c>
      <c r="C21" t="s">
        <v>60</v>
      </c>
      <c r="D21" s="25">
        <v>700000</v>
      </c>
      <c r="F21" s="26">
        <v>35000</v>
      </c>
      <c r="G21" s="18" t="s">
        <v>70</v>
      </c>
      <c r="I21" s="26">
        <v>20000</v>
      </c>
      <c r="J21" s="26"/>
      <c r="K21" s="26">
        <v>15000</v>
      </c>
      <c r="L21" s="23"/>
    </row>
    <row r="22" spans="1:12" x14ac:dyDescent="0.3">
      <c r="A22" s="27"/>
      <c r="B22" s="28"/>
      <c r="C22" s="28"/>
      <c r="D22" s="29">
        <f>SUM(D17:D21)</f>
        <v>5300000</v>
      </c>
      <c r="E22" s="28"/>
      <c r="F22" s="28"/>
      <c r="G22" s="28"/>
      <c r="H22" s="28"/>
      <c r="I22" s="28"/>
      <c r="J22" s="28"/>
      <c r="K22" s="28"/>
      <c r="L22" s="30"/>
    </row>
    <row r="25" spans="1:12" x14ac:dyDescent="0.3">
      <c r="B25" s="18" t="s">
        <v>71</v>
      </c>
    </row>
    <row r="27" spans="1:12" x14ac:dyDescent="0.3">
      <c r="B27" t="s">
        <v>53</v>
      </c>
      <c r="C27" s="31">
        <f>+D17/F17</f>
        <v>80</v>
      </c>
    </row>
    <row r="28" spans="1:12" x14ac:dyDescent="0.3">
      <c r="B28" t="s">
        <v>55</v>
      </c>
      <c r="C28" s="31">
        <f t="shared" ref="C28:C31" si="0">+D18/F18</f>
        <v>500</v>
      </c>
    </row>
    <row r="29" spans="1:12" x14ac:dyDescent="0.3">
      <c r="B29" t="s">
        <v>61</v>
      </c>
      <c r="C29" s="32">
        <f t="shared" si="0"/>
        <v>2.5</v>
      </c>
    </row>
    <row r="30" spans="1:12" x14ac:dyDescent="0.3">
      <c r="B30" t="s">
        <v>57</v>
      </c>
      <c r="C30" s="32">
        <f t="shared" si="0"/>
        <v>0.6</v>
      </c>
    </row>
    <row r="31" spans="1:12" x14ac:dyDescent="0.3">
      <c r="B31" t="s">
        <v>59</v>
      </c>
      <c r="C31" s="31">
        <f t="shared" si="0"/>
        <v>20</v>
      </c>
    </row>
    <row r="33" spans="2:4" x14ac:dyDescent="0.3">
      <c r="B33" s="18" t="s">
        <v>72</v>
      </c>
    </row>
    <row r="35" spans="2:4" x14ac:dyDescent="0.3">
      <c r="B35" s="28"/>
      <c r="C35" s="40" t="s">
        <v>64</v>
      </c>
      <c r="D35" s="40" t="s">
        <v>83</v>
      </c>
    </row>
    <row r="36" spans="2:4" x14ac:dyDescent="0.3">
      <c r="B36" t="s">
        <v>53</v>
      </c>
      <c r="C36" s="37">
        <f>+I17*C27</f>
        <v>80000</v>
      </c>
      <c r="D36" s="37">
        <f>+K17*C27</f>
        <v>120000</v>
      </c>
    </row>
    <row r="37" spans="2:4" x14ac:dyDescent="0.3">
      <c r="B37" t="s">
        <v>55</v>
      </c>
      <c r="C37" s="37">
        <f t="shared" ref="C37:C40" si="1">+I18*C28</f>
        <v>250000</v>
      </c>
      <c r="D37" s="37">
        <f t="shared" ref="D37:D40" si="2">+K18*C28</f>
        <v>350000</v>
      </c>
    </row>
    <row r="38" spans="2:4" x14ac:dyDescent="0.3">
      <c r="B38" t="s">
        <v>61</v>
      </c>
      <c r="C38" s="37">
        <f t="shared" si="1"/>
        <v>750000</v>
      </c>
      <c r="D38" s="37">
        <f t="shared" si="2"/>
        <v>1250000</v>
      </c>
    </row>
    <row r="39" spans="2:4" x14ac:dyDescent="0.3">
      <c r="B39" t="s">
        <v>57</v>
      </c>
      <c r="C39" s="37">
        <f t="shared" si="1"/>
        <v>1080000</v>
      </c>
      <c r="D39" s="37">
        <f t="shared" si="2"/>
        <v>720000</v>
      </c>
    </row>
    <row r="40" spans="2:4" x14ac:dyDescent="0.3">
      <c r="B40" t="s">
        <v>59</v>
      </c>
      <c r="C40" s="37">
        <f t="shared" si="1"/>
        <v>400000</v>
      </c>
      <c r="D40" s="37">
        <f t="shared" si="2"/>
        <v>300000</v>
      </c>
    </row>
    <row r="41" spans="2:4" x14ac:dyDescent="0.3">
      <c r="B41" s="34" t="s">
        <v>73</v>
      </c>
      <c r="C41" s="38">
        <f>SUM(C36:C40)</f>
        <v>2560000</v>
      </c>
      <c r="D41" s="38">
        <f>SUM(D36:D40)</f>
        <v>2740000</v>
      </c>
    </row>
    <row r="42" spans="2:4" x14ac:dyDescent="0.3">
      <c r="B42" s="33"/>
      <c r="C42" s="17"/>
      <c r="D42" s="17"/>
    </row>
    <row r="43" spans="2:4" x14ac:dyDescent="0.3">
      <c r="B43" s="33" t="s">
        <v>74</v>
      </c>
      <c r="C43" s="17">
        <f>+C41/200000</f>
        <v>12.8</v>
      </c>
      <c r="D43" s="17">
        <f>+D41/80000</f>
        <v>34.25</v>
      </c>
    </row>
    <row r="44" spans="2:4" x14ac:dyDescent="0.3">
      <c r="C44" s="17"/>
      <c r="D44" s="17"/>
    </row>
    <row r="45" spans="2:4" x14ac:dyDescent="0.3">
      <c r="B45" s="18" t="s">
        <v>77</v>
      </c>
      <c r="C45" s="17"/>
      <c r="D45" s="17"/>
    </row>
    <row r="46" spans="2:4" x14ac:dyDescent="0.3">
      <c r="C46" s="17"/>
      <c r="D46" s="17"/>
    </row>
    <row r="47" spans="2:4" x14ac:dyDescent="0.3">
      <c r="B47" s="18" t="s">
        <v>79</v>
      </c>
      <c r="C47" s="17">
        <f>+C12</f>
        <v>85</v>
      </c>
      <c r="D47" s="17">
        <f>+D12</f>
        <v>65</v>
      </c>
    </row>
    <row r="48" spans="2:4" x14ac:dyDescent="0.3">
      <c r="B48" s="18" t="s">
        <v>78</v>
      </c>
      <c r="C48" s="17">
        <f>+C13</f>
        <v>30</v>
      </c>
      <c r="D48" s="17">
        <f>+D13</f>
        <v>30</v>
      </c>
    </row>
    <row r="49" spans="2:4" x14ac:dyDescent="0.3">
      <c r="B49" s="36" t="s">
        <v>80</v>
      </c>
      <c r="C49" s="39">
        <f>+C43</f>
        <v>12.8</v>
      </c>
      <c r="D49" s="39">
        <f>+D43</f>
        <v>34.25</v>
      </c>
    </row>
    <row r="50" spans="2:4" x14ac:dyDescent="0.3">
      <c r="B50" s="18" t="s">
        <v>81</v>
      </c>
      <c r="C50" s="17">
        <f>+C47-C48-C49</f>
        <v>42.2</v>
      </c>
      <c r="D50" s="17">
        <f>+D47-D48-D49</f>
        <v>0.75</v>
      </c>
    </row>
    <row r="53" spans="2:4" x14ac:dyDescent="0.3">
      <c r="B53" s="18" t="s">
        <v>82</v>
      </c>
    </row>
  </sheetData>
  <mergeCells count="3">
    <mergeCell ref="B15:D15"/>
    <mergeCell ref="I15:K15"/>
    <mergeCell ref="F15:G1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5</vt:lpstr>
      <vt:lpstr>12</vt:lpstr>
      <vt:lpstr>15</vt:lpstr>
      <vt:lpstr>13</vt:lpstr>
      <vt:lpstr>Consulting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u167856</cp:lastModifiedBy>
  <cp:revision>1</cp:revision>
  <dcterms:modified xsi:type="dcterms:W3CDTF">2022-12-08T14:11:50Z</dcterms:modified>
</cp:coreProperties>
</file>