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_loan" sheetId="1" state="visible" r:id="rId3"/>
    <sheet name="1_lease_conversion" sheetId="2"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<sst xmlns="http://schemas.openxmlformats.org/spreadsheetml/2006/main" count="238" uniqueCount="122">
  <si>
    <t xml:space="preserve">Case 1: Borrowing $1,000,000 from a bank at a 5% interest rate:</t>
  </si>
  <si>
    <t xml:space="preserve">Loan</t>
  </si>
  <si>
    <t xml:space="preserve">interest rate</t>
  </si>
  <si>
    <t xml:space="preserve">Accounting event 1: Loan reception the 1st January</t>
  </si>
  <si>
    <t xml:space="preserve">Balance Sheet</t>
  </si>
  <si>
    <t xml:space="preserve">Income Statement</t>
  </si>
  <si>
    <t xml:space="preserve">Cash Flows Statement</t>
  </si>
  <si>
    <t xml:space="preserve">Assets</t>
  </si>
  <si>
    <t xml:space="preserve">Equity</t>
  </si>
  <si>
    <t xml:space="preserve">Revenues</t>
  </si>
  <si>
    <t xml:space="preserve">Cash Inflows</t>
  </si>
  <si>
    <t xml:space="preserve">financing</t>
  </si>
  <si>
    <t xml:space="preserve">cash</t>
  </si>
  <si>
    <t xml:space="preserve">Liability</t>
  </si>
  <si>
    <t xml:space="preserve">Expenses</t>
  </si>
  <si>
    <t xml:space="preserve">Cash Outflows</t>
  </si>
  <si>
    <t xml:space="preserve">Non current borrowing</t>
  </si>
  <si>
    <t xml:space="preserve">Net Income</t>
  </si>
  <si>
    <t xml:space="preserve">Accounting event 2: (Dec 31st) recognition of interest debt/expense</t>
  </si>
  <si>
    <t xml:space="preserve">Interest Payable/ Accrued Interests</t>
  </si>
  <si>
    <t xml:space="preserve">interest expenses</t>
  </si>
  <si>
    <t xml:space="preserve">Case 2: Paying the loan</t>
  </si>
  <si>
    <r>
      <rPr>
        <sz val="10"/>
        <color rgb="FF2A6099"/>
        <rFont val="Arial"/>
        <family val="2"/>
        <charset val="1"/>
      </rPr>
      <t xml:space="preserve">Where was the loan reflected in the financial statements as of Dec 31</t>
    </r>
    <r>
      <rPr>
        <vertAlign val="superscript"/>
        <sz val="10"/>
        <color rgb="FF2A6099"/>
        <rFont val="Arial"/>
        <family val="2"/>
        <charset val="1"/>
      </rPr>
      <t xml:space="preserve">st</t>
    </r>
    <r>
      <rPr>
        <sz val="10"/>
        <color rgb="FF2A6099"/>
        <rFont val="Arial"/>
        <family val="2"/>
        <charset val="1"/>
      </rPr>
      <t xml:space="preserve"> of year 4?</t>
    </r>
  </si>
  <si>
    <t xml:space="preserve">Current borrowing</t>
  </si>
  <si>
    <t xml:space="preserve">Interest Payable</t>
  </si>
  <si>
    <t xml:space="preserve">Accounting event: (Jan 1st year 5) payment</t>
  </si>
  <si>
    <t xml:space="preserve">Cash</t>
  </si>
  <si>
    <t xml:space="preserve">Case 3: debt restructuring</t>
  </si>
  <si>
    <t xml:space="preserve">Accounting event:  (Jan 1st  year 5) renovation and interest payment</t>
  </si>
  <si>
    <t xml:space="preserve">Accounting event: (Dec 31 st year 5) recognition of interest expense</t>
  </si>
  <si>
    <r>
      <rPr>
        <sz val="10"/>
        <color rgb="FF2A6099"/>
        <rFont val="Arial"/>
        <family val="2"/>
        <charset val="1"/>
      </rPr>
      <t xml:space="preserve">Final Statements by  Dec 31</t>
    </r>
    <r>
      <rPr>
        <vertAlign val="superscript"/>
        <sz val="10"/>
        <color rgb="FF2A6099"/>
        <rFont val="Arial"/>
        <family val="2"/>
        <charset val="1"/>
      </rPr>
      <t xml:space="preserve">st</t>
    </r>
    <r>
      <rPr>
        <sz val="10"/>
        <color rgb="FF2A6099"/>
        <rFont val="Arial"/>
        <family val="2"/>
        <charset val="1"/>
      </rPr>
      <t xml:space="preserve"> year 5</t>
    </r>
  </si>
  <si>
    <t xml:space="preserve">Dimension</t>
  </si>
  <si>
    <t xml:space="preserve">Decision: to pay</t>
  </si>
  <si>
    <t xml:space="preserve">Decision: to restructure</t>
  </si>
  <si>
    <t xml:space="preserve">Liquidity</t>
  </si>
  <si>
    <t xml:space="preserve">current ratio</t>
  </si>
  <si>
    <t xml:space="preserve">worse</t>
  </si>
  <si>
    <t xml:space="preserve">better</t>
  </si>
  <si>
    <t xml:space="preserve">cash ratio</t>
  </si>
  <si>
    <t xml:space="preserve">Solvency</t>
  </si>
  <si>
    <t xml:space="preserve">debt to assets</t>
  </si>
  <si>
    <t xml:space="preserve">Profitability</t>
  </si>
  <si>
    <t xml:space="preserve">net profit ratio</t>
  </si>
  <si>
    <t xml:space="preserve">Restructuring alleviates solvency problems but not for free, as (financial) profitability gets negatively affected.</t>
  </si>
  <si>
    <t xml:space="preserve">Lease liabilities for operating leases as of December 31, 2022  were as follow:</t>
  </si>
  <si>
    <t xml:space="preserve">Fiscal year</t>
  </si>
  <si>
    <t xml:space="preserve">Operating Leases (in million)</t>
  </si>
  <si>
    <t xml:space="preserve">Thereafter</t>
  </si>
  <si>
    <t xml:space="preserve">Solution</t>
  </si>
  <si>
    <t xml:space="preserve">Part 1</t>
  </si>
  <si>
    <t xml:space="preserve">Part 2</t>
  </si>
  <si>
    <t xml:space="preserve">Interest rate</t>
  </si>
  <si>
    <t xml:space="preserve">Year</t>
  </si>
  <si>
    <t xml:space="preserve">MLP</t>
  </si>
  <si>
    <t xml:space="preserve">Df</t>
  </si>
  <si>
    <t xml:space="preserve">PV MLP</t>
  </si>
  <si>
    <t xml:space="preserve">Interest</t>
  </si>
  <si>
    <t xml:space="preserve">Lease Obligation</t>
  </si>
  <si>
    <t xml:space="preserve">Lease Balance</t>
  </si>
  <si>
    <t xml:space="preserve">Depreciation</t>
  </si>
  <si>
    <t xml:space="preserve">Total Expense</t>
  </si>
  <si>
    <t xml:space="preserve">Total</t>
  </si>
  <si>
    <t xml:space="preserve">The magnitude is quite considerable: more than  22% of the financing is out of the balance.</t>
  </si>
  <si>
    <t xml:space="preserve">Item</t>
  </si>
  <si>
    <t xml:space="preserve">Reported</t>
  </si>
  <si>
    <t xml:space="preserve">Adjustment</t>
  </si>
  <si>
    <t xml:space="preserve">%</t>
  </si>
  <si>
    <t xml:space="preserve">Total asset</t>
  </si>
  <si>
    <t xml:space="preserve">Total liability</t>
  </si>
  <si>
    <t xml:space="preserve">Part 3</t>
  </si>
  <si>
    <t xml:space="preserve">Besides adding the lease asset and liability, we need to add further 3 adjustments:</t>
  </si>
  <si>
    <t xml:space="preserve">1) operating expenses: reduction by $177 (=-454 operating leases that will not be paid + 277 of new depreciation expense).</t>
  </si>
  <si>
    <t xml:space="preserve">2) interest expense increase by $193.</t>
  </si>
  <si>
    <t xml:space="preserve">3) tax expenses: reduction of  (193-177)*35%.</t>
  </si>
  <si>
    <t xml:space="preserve">COLGATE-PALMOLIVE COMPANY</t>
  </si>
  <si>
    <t xml:space="preserve">Consolidated Balance Sheets</t>
  </si>
  <si>
    <t xml:space="preserve">Consolidated Statements of Income</t>
  </si>
  <si>
    <t xml:space="preserve">As of December 31, (Dollars in Millions Except Share and Per Share Amounts)</t>
  </si>
  <si>
    <t xml:space="preserve">For the years ended December 31, (Dollars in Millions Except Per Share Amounts)</t>
  </si>
  <si>
    <t xml:space="preserve">Adjustments</t>
  </si>
  <si>
    <t xml:space="preserve">Final</t>
  </si>
  <si>
    <t xml:space="preserve">Net sales</t>
  </si>
  <si>
    <t xml:space="preserve">$17,967</t>
  </si>
  <si>
    <t xml:space="preserve">Total current assets</t>
  </si>
  <si>
    <t xml:space="preserve">Cost of sales</t>
  </si>
  <si>
    <t xml:space="preserve">Gross profit</t>
  </si>
  <si>
    <t xml:space="preserve">Property, plant and equipment, net</t>
  </si>
  <si>
    <t xml:space="preserve">Operating profit</t>
  </si>
  <si>
    <t xml:space="preserve">Goodwill</t>
  </si>
  <si>
    <t xml:space="preserve">Non-service related postretirement costs</t>
  </si>
  <si>
    <t xml:space="preserve">Other intangible assets, net</t>
  </si>
  <si>
    <t xml:space="preserve">Interest (income) expense, net</t>
  </si>
  <si>
    <t xml:space="preserve">Deferred income taxes</t>
  </si>
  <si>
    <t xml:space="preserve">Income before income taxes</t>
  </si>
  <si>
    <t xml:space="preserve">Other assets</t>
  </si>
  <si>
    <t xml:space="preserve">Provision for income taxes</t>
  </si>
  <si>
    <t xml:space="preserve">Total assets</t>
  </si>
  <si>
    <t xml:space="preserve">$15,731</t>
  </si>
  <si>
    <t xml:space="preserve">Net income including noncontrolling interests</t>
  </si>
  <si>
    <t xml:space="preserve">Liabilities and Shareholders’ Equity</t>
  </si>
  <si>
    <t xml:space="preserve">Current Liabilities</t>
  </si>
  <si>
    <t xml:space="preserve">Notes and loans payable</t>
  </si>
  <si>
    <t xml:space="preserve">$11</t>
  </si>
  <si>
    <t xml:space="preserve">Current portion of long-term debt</t>
  </si>
  <si>
    <t xml:space="preserve">Accounts payable</t>
  </si>
  <si>
    <t xml:space="preserve">Accrued income taxes</t>
  </si>
  <si>
    <t xml:space="preserve">Other accruals</t>
  </si>
  <si>
    <t xml:space="preserve">Total current liabilities</t>
  </si>
  <si>
    <t xml:space="preserve">Long-term debt</t>
  </si>
  <si>
    <t xml:space="preserve">Other liabilities</t>
  </si>
  <si>
    <t xml:space="preserve">Total liabilities</t>
  </si>
  <si>
    <t xml:space="preserve">Total equity</t>
  </si>
  <si>
    <t xml:space="preserve">Total liabilities and equity</t>
  </si>
  <si>
    <t xml:space="preserve">Part 4</t>
  </si>
  <si>
    <t xml:space="preserve">Financial Ratio</t>
  </si>
  <si>
    <t xml:space="preserve">Before</t>
  </si>
  <si>
    <t xml:space="preserve">After</t>
  </si>
  <si>
    <t xml:space="preserve">Current Ratio</t>
  </si>
  <si>
    <t xml:space="preserve">Total debt to equity</t>
  </si>
  <si>
    <t xml:space="preserve">Times interest earned</t>
  </si>
  <si>
    <t xml:space="preserve">Conclusion: in all metrics, reclassifying the operating lease as a capital lease leads to  significantly worsening of the credit/ solvency conditions.</t>
  </si>
  <si>
    <t xml:space="preserve">Given the long-term commitments of the operating leases, this reclassification should be appropriate to evaluate the company’s liabilities.</t>
  </si>
</sst>
</file>

<file path=xl/styles.xml><?xml version="1.0" encoding="utf-8"?>
<styleSheet xmlns="http://schemas.openxmlformats.org/spreadsheetml/2006/main">
  <numFmts count="11">
    <numFmt numFmtId="164" formatCode="General"/>
    <numFmt numFmtId="165" formatCode="[$$-409]#,##0;[RED]\-[$$-409]#,##0"/>
    <numFmt numFmtId="166" formatCode="0.00%"/>
    <numFmt numFmtId="167" formatCode="#,##0"/>
    <numFmt numFmtId="168" formatCode="#,##0\ [$€-C0A];[RED]\-#,##0\ [$€-C0A]"/>
    <numFmt numFmtId="169" formatCode="[$-409]#,##0"/>
    <numFmt numFmtId="170" formatCode="#,##0.00000"/>
    <numFmt numFmtId="171" formatCode="@"/>
    <numFmt numFmtId="172" formatCode="#,##0.00"/>
    <numFmt numFmtId="173" formatCode="0"/>
    <numFmt numFmtId="174" formatCode="#,##0.0"/>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2A6099"/>
      <name val="Arial"/>
      <family val="2"/>
      <charset val="1"/>
    </font>
    <font>
      <b val="true"/>
      <u val="single"/>
      <sz val="10"/>
      <name val="Arial"/>
      <family val="2"/>
      <charset val="1"/>
    </font>
    <font>
      <i val="true"/>
      <sz val="10"/>
      <name val="Arial"/>
      <family val="2"/>
      <charset val="1"/>
    </font>
    <font>
      <vertAlign val="superscript"/>
      <sz val="10"/>
      <color rgb="FF2A6099"/>
      <name val="Arial"/>
      <family val="2"/>
      <charset val="1"/>
    </font>
    <font>
      <b val="true"/>
      <i val="true"/>
      <sz val="10"/>
      <name val="Arial"/>
      <family val="2"/>
      <charset val="1"/>
    </font>
    <font>
      <sz val="12"/>
      <color rgb="FF000000"/>
      <name val="Times New Roman"/>
      <family val="0"/>
    </font>
  </fonts>
  <fills count="4">
    <fill>
      <patternFill patternType="none"/>
    </fill>
    <fill>
      <patternFill patternType="gray125"/>
    </fill>
    <fill>
      <patternFill patternType="solid">
        <fgColor rgb="FFEEEEEE"/>
        <bgColor rgb="FFFFFFCC"/>
      </patternFill>
    </fill>
    <fill>
      <patternFill patternType="solid">
        <fgColor rgb="FFFFFF00"/>
        <bgColor rgb="FFFFFF00"/>
      </patternFill>
    </fill>
  </fills>
  <borders count="8">
    <border diagonalUp="false" diagonalDown="false">
      <left/>
      <right/>
      <top/>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5"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5" fontId="0" fillId="2" borderId="3" xfId="0" applyFont="false" applyBorder="tru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5" fontId="0" fillId="2" borderId="5" xfId="0" applyFont="fals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center" vertical="top" textRotation="0" wrapText="false" indent="0" shrinkToFit="false"/>
      <protection locked="true" hidden="false"/>
    </xf>
    <xf numFmtId="164" fontId="0" fillId="0" borderId="5" xfId="0" applyFont="true" applyBorder="true" applyAlignment="true" applyProtection="true">
      <alignment horizontal="center" vertical="top" textRotation="0" wrapText="tru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7" fontId="0" fillId="0" borderId="5" xfId="0" applyFont="true" applyBorder="true" applyAlignment="true" applyProtection="true">
      <alignment horizontal="general" vertical="bottom" textRotation="0" wrapText="false" indent="0" shrinkToFit="false"/>
      <protection locked="true" hidden="false"/>
    </xf>
    <xf numFmtId="167" fontId="0" fillId="0" borderId="5" xfId="0" applyFont="true" applyBorder="true" applyAlignment="true" applyProtection="true">
      <alignment horizontal="center" vertical="top" textRotation="0" wrapText="true" indent="0" shrinkToFit="false"/>
      <protection locked="true" hidden="false"/>
    </xf>
    <xf numFmtId="168" fontId="0" fillId="0" borderId="0" xfId="0" applyFont="true" applyBorder="false" applyAlignment="true" applyProtection="true">
      <alignment horizontal="center" vertical="bottom" textRotation="0" wrapText="false" indent="0" shrinkToFit="false"/>
      <protection locked="true" hidden="false"/>
    </xf>
    <xf numFmtId="169" fontId="0" fillId="0" borderId="0" xfId="0" applyFont="true" applyBorder="false" applyAlignment="true" applyProtection="true">
      <alignment horizontal="center" vertical="bottom" textRotation="0" wrapText="false" indent="0" shrinkToFit="false"/>
      <protection locked="true" hidden="false"/>
    </xf>
    <xf numFmtId="170" fontId="0"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70" fontId="0" fillId="0" borderId="5" xfId="0" applyFont="true" applyBorder="true" applyAlignment="true" applyProtection="true">
      <alignment horizontal="center" vertical="bottom" textRotation="0" wrapText="false" indent="0" shrinkToFit="false"/>
      <protection locked="true" hidden="false"/>
    </xf>
    <xf numFmtId="169" fontId="0" fillId="0" borderId="5" xfId="0" applyFont="true" applyBorder="true" applyAlignment="true" applyProtection="true">
      <alignment horizontal="center" vertical="bottom" textRotation="0" wrapText="false" indent="0" shrinkToFit="false"/>
      <protection locked="true" hidden="false"/>
    </xf>
    <xf numFmtId="168" fontId="0" fillId="0" borderId="5" xfId="0" applyFont="true" applyBorder="true" applyAlignment="true" applyProtection="true">
      <alignment horizontal="center" vertical="bottom" textRotation="0" wrapText="false" indent="0" shrinkToFit="false"/>
      <protection locked="true" hidden="false"/>
    </xf>
    <xf numFmtId="169" fontId="0" fillId="3" borderId="5" xfId="0" applyFont="true" applyBorder="true" applyAlignment="true" applyProtection="true">
      <alignment horizontal="center" vertical="bottom" textRotation="0" wrapText="false" indent="0" shrinkToFit="false"/>
      <protection locked="true" hidden="false"/>
    </xf>
    <xf numFmtId="167" fontId="0" fillId="0" borderId="5" xfId="0" applyFont="true" applyBorder="tru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7" fontId="9" fillId="0" borderId="0" xfId="0" applyFont="true" applyBorder="false" applyAlignment="true" applyProtection="true">
      <alignment horizontal="center" vertical="bottom" textRotation="0" wrapText="false" indent="0" shrinkToFit="false"/>
      <protection locked="true" hidden="false"/>
    </xf>
    <xf numFmtId="167" fontId="0" fillId="3" borderId="0" xfId="0" applyFont="true" applyBorder="false" applyAlignment="true" applyProtection="true">
      <alignment horizontal="center" vertical="bottom" textRotation="0" wrapText="false" indent="0" shrinkToFit="false"/>
      <protection locked="true" hidden="false"/>
    </xf>
    <xf numFmtId="172" fontId="0" fillId="3" borderId="0" xfId="0" applyFont="true" applyBorder="false" applyAlignment="true" applyProtection="true">
      <alignment horizontal="center"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73" fontId="4" fillId="0" borderId="0" xfId="0" applyFont="true" applyBorder="false" applyAlignment="true" applyProtection="true">
      <alignment horizontal="center" vertical="bottom" textRotation="0" wrapText="false" indent="0" shrinkToFit="false"/>
      <protection locked="true" hidden="false"/>
    </xf>
    <xf numFmtId="174" fontId="4" fillId="0" borderId="0" xfId="0" applyFont="true" applyBorder="false" applyAlignment="true" applyProtection="true">
      <alignment horizontal="center"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7" fontId="4" fillId="0" borderId="5" xfId="0" applyFont="true" applyBorder="tru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468000</xdr:colOff>
      <xdr:row>0</xdr:row>
      <xdr:rowOff>89280</xdr:rowOff>
    </xdr:from>
    <xdr:to>
      <xdr:col>12</xdr:col>
      <xdr:colOff>229680</xdr:colOff>
      <xdr:row>8</xdr:row>
      <xdr:rowOff>55440</xdr:rowOff>
    </xdr:to>
    <xdr:sp>
      <xdr:nvSpPr>
        <xdr:cNvPr id="0" name="Text Frame 1"/>
        <xdr:cNvSpPr/>
      </xdr:nvSpPr>
      <xdr:spPr>
        <a:xfrm>
          <a:off x="468000" y="89280"/>
          <a:ext cx="10442520" cy="126144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Assume that Colgate-Palmolive has the following (fictional) disclosure of Lease Commitments in its 2022 10-K report. According to the bond market, the company’s long-term borrowing rate is 5.8%.</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1) Evaluate the length of the operational leases.</a:t>
          </a:r>
          <a:endParaRPr b="0" lang="en-US" sz="1200" spc="-1" strike="noStrike">
            <a:latin typeface="Times New Roman"/>
          </a:endParaRPr>
        </a:p>
        <a:p>
          <a:pPr>
            <a:lnSpc>
              <a:spcPct val="100000"/>
            </a:lnSpc>
          </a:pPr>
          <a:r>
            <a:rPr b="0" lang="en-US" sz="1200" spc="-1" strike="noStrike">
              <a:solidFill>
                <a:srgbClr val="000000"/>
              </a:solidFill>
              <a:latin typeface="Times New Roman"/>
            </a:rPr>
            <a:t>2) Convert the operating leases into capital leases.</a:t>
          </a:r>
          <a:endParaRPr b="0" lang="en-US" sz="1200" spc="-1" strike="noStrike">
            <a:latin typeface="Times New Roman"/>
          </a:endParaRPr>
        </a:p>
        <a:p>
          <a:pPr>
            <a:lnSpc>
              <a:spcPct val="100000"/>
            </a:lnSpc>
          </a:pPr>
          <a:r>
            <a:rPr b="0" lang="en-US" sz="1200" spc="-1" strike="noStrike">
              <a:solidFill>
                <a:srgbClr val="000000"/>
              </a:solidFill>
              <a:latin typeface="Times New Roman"/>
            </a:rPr>
            <a:t>3) Restate the Financial Statements of Colgate-Palmolive after converting operational leases to capital leases. Consider a marginal corporate tax rate of 35%.</a:t>
          </a:r>
          <a:endParaRPr b="0" lang="en-US" sz="1200" spc="-1" strike="noStrike">
            <a:latin typeface="Times New Roman"/>
          </a:endParaRPr>
        </a:p>
        <a:p>
          <a:pPr>
            <a:lnSpc>
              <a:spcPct val="100000"/>
            </a:lnSpc>
          </a:pPr>
          <a:r>
            <a:rPr b="0" lang="en-US" sz="1200" spc="-1" strike="noStrike">
              <a:solidFill>
                <a:srgbClr val="000000"/>
              </a:solidFill>
              <a:latin typeface="Times New Roman"/>
            </a:rPr>
            <a:t>4) Compare the following ratios: current ratio, total debt to equity,  and times interest earned.</a:t>
          </a:r>
          <a:endParaRPr b="0" lang="en-US" sz="1200" spc="-1" strike="noStrike">
            <a:latin typeface="Times New Roman"/>
          </a:endParaRPr>
        </a:p>
      </xdr:txBody>
    </xdr:sp>
    <xdr:clientData/>
  </xdr:twoCellAnchor>
  <xdr:twoCellAnchor editAs="absolute">
    <xdr:from>
      <xdr:col>1</xdr:col>
      <xdr:colOff>57600</xdr:colOff>
      <xdr:row>21</xdr:row>
      <xdr:rowOff>146160</xdr:rowOff>
    </xdr:from>
    <xdr:to>
      <xdr:col>7</xdr:col>
      <xdr:colOff>739440</xdr:colOff>
      <xdr:row>27</xdr:row>
      <xdr:rowOff>16560</xdr:rowOff>
    </xdr:to>
    <xdr:sp>
      <xdr:nvSpPr>
        <xdr:cNvPr id="1" name="Text Frame 2"/>
        <xdr:cNvSpPr/>
      </xdr:nvSpPr>
      <xdr:spPr>
        <a:xfrm>
          <a:off x="873000" y="3684240"/>
          <a:ext cx="6319440" cy="84204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To estimate how long the operating lease commitments are, the best we can do is 2621/379 = 6.9 years. Therefore, adding this to the already reported five years implies that the lease commitments are above 12 years, which should be addressed.  We need to evaluate how this lease would impact if it is considered in the balance sheet.</a:t>
          </a:r>
          <a:endParaRPr b="0" lang="en-US" sz="1200" spc="-1" strike="noStrike">
            <a:latin typeface="Times New Roman"/>
          </a:endParaRPr>
        </a:p>
      </xdr:txBody>
    </xdr:sp>
    <xdr:clientData/>
  </xdr:twoCellAnchor>
  <xdr:twoCellAnchor editAs="absolute">
    <xdr:from>
      <xdr:col>0</xdr:col>
      <xdr:colOff>768240</xdr:colOff>
      <xdr:row>26</xdr:row>
      <xdr:rowOff>73800</xdr:rowOff>
    </xdr:from>
    <xdr:to>
      <xdr:col>11</xdr:col>
      <xdr:colOff>15840</xdr:colOff>
      <xdr:row>35</xdr:row>
      <xdr:rowOff>132480</xdr:rowOff>
    </xdr:to>
    <xdr:sp>
      <xdr:nvSpPr>
        <xdr:cNvPr id="2" name="Text Frame 3"/>
        <xdr:cNvSpPr/>
      </xdr:nvSpPr>
      <xdr:spPr>
        <a:xfrm>
          <a:off x="768240" y="4421520"/>
          <a:ext cx="8961840" cy="151596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First,  we estimate the respective capital lease liability: we calculate the PV of the MLP at the borrowing rate. This leads to an estimated lease liability of 3.322 million euros. To estimate the lease assets, the best we can do is consider it equal to the liability. Notice that $261 of the liability is due during 2023, meaning it is short-term.</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Second, we estimate the two impacts of this reclassification into the Income Statement:</a:t>
          </a:r>
          <a:endParaRPr b="0" lang="en-US" sz="1200" spc="-1" strike="noStrike">
            <a:latin typeface="Times New Roman"/>
          </a:endParaRPr>
        </a:p>
        <a:p>
          <a:pPr>
            <a:lnSpc>
              <a:spcPct val="100000"/>
            </a:lnSpc>
          </a:pPr>
          <a:r>
            <a:rPr b="0" lang="en-US" sz="1200" spc="-1" strike="noStrike">
              <a:solidFill>
                <a:srgbClr val="000000"/>
              </a:solidFill>
              <a:latin typeface="Times New Roman"/>
            </a:rPr>
            <a:t>   </a:t>
          </a:r>
          <a:r>
            <a:rPr b="0" lang="en-US" sz="1200" spc="-1" strike="noStrike">
              <a:solidFill>
                <a:srgbClr val="000000"/>
              </a:solidFill>
              <a:latin typeface="Times New Roman"/>
            </a:rPr>
            <a:t>1) Interest expense: calculated by applying the interest rate to the present value of the lease.</a:t>
          </a:r>
          <a:r>
            <a:rPr b="0" lang="en-US" sz="1200" spc="-1" strike="noStrike">
              <a:solidFill>
                <a:srgbClr val="000000"/>
              </a:solidFill>
              <a:latin typeface="Times New Roman"/>
            </a:rPr>
            <a:t>	</a:t>
          </a:r>
          <a:r>
            <a:rPr b="0" lang="en-US" sz="1200" spc="-1" strike="noStrike">
              <a:solidFill>
                <a:srgbClr val="000000"/>
              </a:solidFill>
              <a:latin typeface="Times New Roman"/>
            </a:rPr>
            <a:t> </a:t>
          </a:r>
          <a:endParaRPr b="0" lang="en-US" sz="1200" spc="-1" strike="noStrike">
            <a:latin typeface="Times New Roman"/>
          </a:endParaRPr>
        </a:p>
        <a:p>
          <a:pPr>
            <a:lnSpc>
              <a:spcPct val="100000"/>
            </a:lnSpc>
          </a:pPr>
          <a:r>
            <a:rPr b="0" lang="en-US" sz="1200" spc="-1" strike="noStrike">
              <a:solidFill>
                <a:srgbClr val="000000"/>
              </a:solidFill>
              <a:latin typeface="Times New Roman"/>
            </a:rPr>
            <a:t>  </a:t>
          </a:r>
          <a:r>
            <a:rPr b="0" lang="en-US" sz="1200" spc="-1" strike="noStrike">
              <a:solidFill>
                <a:srgbClr val="000000"/>
              </a:solidFill>
              <a:latin typeface="Times New Roman"/>
            </a:rPr>
            <a:t>2) Depreciation. Use the straight-line method, with no residual value, and economic life equals the residual operating lease.</a:t>
          </a:r>
          <a:r>
            <a:rPr b="0" lang="en-US" sz="1200" spc="-1" strike="noStrike">
              <a:solidFill>
                <a:srgbClr val="000000"/>
              </a:solidFill>
              <a:latin typeface="Times New Roman"/>
            </a:rPr>
            <a:t>	</a:t>
          </a:r>
          <a:r>
            <a:rPr b="0" lang="en-US" sz="1200" spc="-1" strike="noStrike">
              <a:solidFill>
                <a:srgbClr val="000000"/>
              </a:solidFill>
              <a:latin typeface="Times New Roman"/>
            </a:rPr>
            <a:t> </a:t>
          </a:r>
          <a:endParaRPr b="0" lang="en-US" sz="12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M115"/>
  <sheetViews>
    <sheetView showFormulas="false" showGridLines="false" showRowColHeaders="true" showZeros="true" rightToLeft="false" tabSelected="true" showOutlineSymbols="true" defaultGridColor="true" view="normal" topLeftCell="A88" colorId="64" zoomScale="120" zoomScaleNormal="120" zoomScalePageLayoutView="100" workbookViewId="0">
      <selection pane="topLeft" activeCell="C116" activeCellId="0" sqref="C116"/>
    </sheetView>
  </sheetViews>
  <sheetFormatPr defaultColWidth="11.53515625" defaultRowHeight="12.8" zeroHeight="false" outlineLevelRow="0" outlineLevelCol="0"/>
  <cols>
    <col collapsed="false" customWidth="true" hidden="false" outlineLevel="0" max="6" min="6" style="0" width="30.23"/>
    <col collapsed="false" customWidth="true" hidden="false" outlineLevel="0" max="7" min="7" style="0" width="18.92"/>
    <col collapsed="false" customWidth="true" hidden="false" outlineLevel="0" max="8" min="8" style="0" width="13.07"/>
    <col collapsed="false" customWidth="true" hidden="false" outlineLevel="0" max="9" min="9" style="0" width="16.59"/>
    <col collapsed="false" customWidth="true" hidden="false" outlineLevel="0" max="10" min="10" style="0" width="15.85"/>
    <col collapsed="false" customWidth="true" hidden="false" outlineLevel="0" max="12" min="12" style="0" width="14.33"/>
  </cols>
  <sheetData>
    <row r="2" customFormat="false" ht="12.8" hidden="false" customHeight="false" outlineLevel="0" collapsed="false">
      <c r="B2" s="1" t="s">
        <v>0</v>
      </c>
    </row>
    <row r="4" customFormat="false" ht="12.8" hidden="false" customHeight="false" outlineLevel="0" collapsed="false">
      <c r="B4" s="0" t="s">
        <v>1</v>
      </c>
      <c r="C4" s="2" t="n">
        <v>1000000</v>
      </c>
    </row>
    <row r="5" customFormat="false" ht="12.8" hidden="false" customHeight="false" outlineLevel="0" collapsed="false">
      <c r="B5" s="0" t="s">
        <v>2</v>
      </c>
      <c r="C5" s="3" t="n">
        <v>0.05</v>
      </c>
    </row>
    <row r="7" customFormat="false" ht="12.8" hidden="false" customHeight="false" outlineLevel="0" collapsed="false">
      <c r="B7" s="4" t="s">
        <v>3</v>
      </c>
    </row>
    <row r="9" customFormat="false" ht="12.8" hidden="false" customHeight="false" outlineLevel="0" collapsed="false">
      <c r="D9" s="5" t="s">
        <v>4</v>
      </c>
      <c r="E9" s="5"/>
      <c r="F9" s="5"/>
      <c r="G9" s="5"/>
      <c r="I9" s="5" t="s">
        <v>5</v>
      </c>
      <c r="J9" s="5"/>
      <c r="L9" s="5" t="s">
        <v>6</v>
      </c>
      <c r="M9" s="5"/>
    </row>
    <row r="10" customFormat="false" ht="12.8" hidden="false" customHeight="false" outlineLevel="0" collapsed="false">
      <c r="D10" s="6" t="s">
        <v>7</v>
      </c>
      <c r="F10" s="7" t="s">
        <v>8</v>
      </c>
      <c r="G10" s="8"/>
      <c r="I10" s="9" t="s">
        <v>9</v>
      </c>
      <c r="J10" s="10"/>
      <c r="L10" s="6" t="s">
        <v>10</v>
      </c>
      <c r="M10" s="8"/>
    </row>
    <row r="11" customFormat="false" ht="12.8" hidden="false" customHeight="false" outlineLevel="0" collapsed="false">
      <c r="D11" s="9"/>
      <c r="E11" s="2"/>
      <c r="G11" s="11"/>
      <c r="I11" s="9"/>
      <c r="J11" s="10"/>
      <c r="L11" s="9" t="s">
        <v>11</v>
      </c>
      <c r="M11" s="10" t="n">
        <v>1000000</v>
      </c>
    </row>
    <row r="12" customFormat="false" ht="12.8" hidden="false" customHeight="false" outlineLevel="0" collapsed="false">
      <c r="D12" s="9" t="s">
        <v>12</v>
      </c>
      <c r="E12" s="2" t="n">
        <v>1000000</v>
      </c>
      <c r="G12" s="11"/>
      <c r="I12" s="9"/>
      <c r="J12" s="10"/>
      <c r="L12" s="9"/>
      <c r="M12" s="10"/>
    </row>
    <row r="13" customFormat="false" ht="12.8" hidden="false" customHeight="false" outlineLevel="0" collapsed="false">
      <c r="D13" s="9"/>
      <c r="E13" s="2"/>
      <c r="F13" s="7" t="s">
        <v>13</v>
      </c>
      <c r="G13" s="11"/>
      <c r="I13" s="6" t="s">
        <v>14</v>
      </c>
      <c r="J13" s="10"/>
      <c r="L13" s="6" t="s">
        <v>15</v>
      </c>
      <c r="M13" s="10"/>
    </row>
    <row r="14" customFormat="false" ht="12.8" hidden="false" customHeight="false" outlineLevel="0" collapsed="false">
      <c r="D14" s="9"/>
      <c r="E14" s="2"/>
      <c r="F14" s="0" t="s">
        <v>16</v>
      </c>
      <c r="G14" s="10" t="n">
        <v>1000000</v>
      </c>
      <c r="I14" s="9"/>
      <c r="J14" s="10"/>
      <c r="L14" s="9"/>
      <c r="M14" s="10"/>
    </row>
    <row r="15" customFormat="false" ht="12.8" hidden="false" customHeight="false" outlineLevel="0" collapsed="false">
      <c r="D15" s="12"/>
      <c r="E15" s="13"/>
      <c r="F15" s="14"/>
      <c r="G15" s="15"/>
      <c r="I15" s="16" t="s">
        <v>17</v>
      </c>
      <c r="J15" s="17"/>
      <c r="L15" s="12"/>
      <c r="M15" s="17"/>
    </row>
    <row r="18" customFormat="false" ht="12.8" hidden="false" customHeight="false" outlineLevel="0" collapsed="false">
      <c r="B18" s="4" t="s">
        <v>18</v>
      </c>
    </row>
    <row r="20" customFormat="false" ht="12.8" hidden="false" customHeight="false" outlineLevel="0" collapsed="false">
      <c r="D20" s="5" t="s">
        <v>4</v>
      </c>
      <c r="E20" s="5"/>
      <c r="F20" s="5"/>
      <c r="G20" s="5"/>
      <c r="I20" s="5" t="s">
        <v>5</v>
      </c>
      <c r="J20" s="5"/>
      <c r="L20" s="5" t="s">
        <v>6</v>
      </c>
      <c r="M20" s="5"/>
    </row>
    <row r="21" customFormat="false" ht="12.8" hidden="false" customHeight="false" outlineLevel="0" collapsed="false">
      <c r="D21" s="6" t="s">
        <v>7</v>
      </c>
      <c r="F21" s="7" t="s">
        <v>8</v>
      </c>
      <c r="G21" s="8"/>
      <c r="I21" s="6" t="s">
        <v>9</v>
      </c>
      <c r="J21" s="10"/>
      <c r="L21" s="6" t="s">
        <v>10</v>
      </c>
      <c r="M21" s="8"/>
    </row>
    <row r="22" customFormat="false" ht="12.8" hidden="false" customHeight="false" outlineLevel="0" collapsed="false">
      <c r="D22" s="9"/>
      <c r="E22" s="2"/>
      <c r="G22" s="11"/>
      <c r="I22" s="9"/>
      <c r="J22" s="10"/>
      <c r="L22" s="9" t="s">
        <v>11</v>
      </c>
      <c r="M22" s="10" t="n">
        <v>1000000</v>
      </c>
    </row>
    <row r="23" customFormat="false" ht="12.8" hidden="false" customHeight="false" outlineLevel="0" collapsed="false">
      <c r="D23" s="9"/>
      <c r="E23" s="2"/>
      <c r="G23" s="11"/>
      <c r="I23" s="9"/>
      <c r="J23" s="10"/>
      <c r="L23" s="9"/>
      <c r="M23" s="10"/>
    </row>
    <row r="24" customFormat="false" ht="12.8" hidden="false" customHeight="false" outlineLevel="0" collapsed="false">
      <c r="D24" s="9"/>
      <c r="E24" s="2"/>
      <c r="F24" s="7" t="s">
        <v>13</v>
      </c>
      <c r="G24" s="11"/>
      <c r="I24" s="6" t="s">
        <v>14</v>
      </c>
      <c r="J24" s="10"/>
      <c r="L24" s="6" t="s">
        <v>15</v>
      </c>
      <c r="M24" s="10"/>
    </row>
    <row r="25" customFormat="false" ht="12.8" hidden="false" customHeight="false" outlineLevel="0" collapsed="false">
      <c r="D25" s="9"/>
      <c r="E25" s="2"/>
      <c r="F25" s="0" t="s">
        <v>19</v>
      </c>
      <c r="G25" s="10" t="n">
        <f aca="false">+C5*C4</f>
        <v>50000</v>
      </c>
      <c r="I25" s="9" t="s">
        <v>20</v>
      </c>
      <c r="J25" s="10" t="n">
        <f aca="false">+-G25</f>
        <v>-50000</v>
      </c>
      <c r="L25" s="9"/>
      <c r="M25" s="10"/>
    </row>
    <row r="26" customFormat="false" ht="12.8" hidden="false" customHeight="false" outlineLevel="0" collapsed="false">
      <c r="D26" s="12"/>
      <c r="E26" s="13"/>
      <c r="F26" s="14"/>
      <c r="G26" s="15"/>
      <c r="I26" s="16" t="s">
        <v>17</v>
      </c>
      <c r="J26" s="17" t="n">
        <f aca="false">SUM(J21:J25)</f>
        <v>-50000</v>
      </c>
      <c r="L26" s="12"/>
      <c r="M26" s="17"/>
    </row>
    <row r="30" customFormat="false" ht="12.8" hidden="false" customHeight="false" outlineLevel="0" collapsed="false">
      <c r="B30" s="1" t="s">
        <v>21</v>
      </c>
    </row>
    <row r="32" customFormat="false" ht="12.8" hidden="false" customHeight="false" outlineLevel="0" collapsed="false">
      <c r="B32" s="0" t="s">
        <v>1</v>
      </c>
      <c r="C32" s="2" t="n">
        <v>1000000</v>
      </c>
    </row>
    <row r="33" customFormat="false" ht="12.8" hidden="false" customHeight="false" outlineLevel="0" collapsed="false">
      <c r="B33" s="0" t="s">
        <v>2</v>
      </c>
      <c r="C33" s="3" t="n">
        <v>0.1</v>
      </c>
    </row>
    <row r="35" customFormat="false" ht="12.8" hidden="false" customHeight="false" outlineLevel="0" collapsed="false">
      <c r="B35" s="4" t="s">
        <v>22</v>
      </c>
    </row>
    <row r="37" customFormat="false" ht="12.8" hidden="false" customHeight="false" outlineLevel="0" collapsed="false">
      <c r="D37" s="18" t="s">
        <v>4</v>
      </c>
      <c r="E37" s="18"/>
      <c r="F37" s="18"/>
      <c r="G37" s="18"/>
      <c r="I37" s="18" t="s">
        <v>5</v>
      </c>
      <c r="J37" s="18"/>
      <c r="L37" s="18" t="s">
        <v>6</v>
      </c>
      <c r="M37" s="18"/>
    </row>
    <row r="38" customFormat="false" ht="12.8" hidden="false" customHeight="false" outlineLevel="0" collapsed="false">
      <c r="D38" s="19" t="s">
        <v>7</v>
      </c>
      <c r="E38" s="20"/>
      <c r="F38" s="21" t="s">
        <v>8</v>
      </c>
      <c r="G38" s="22"/>
      <c r="I38" s="23" t="s">
        <v>9</v>
      </c>
      <c r="J38" s="24"/>
      <c r="L38" s="19" t="s">
        <v>10</v>
      </c>
      <c r="M38" s="22"/>
    </row>
    <row r="39" customFormat="false" ht="12.8" hidden="false" customHeight="false" outlineLevel="0" collapsed="false">
      <c r="D39" s="23"/>
      <c r="E39" s="25"/>
      <c r="F39" s="20"/>
      <c r="G39" s="24"/>
      <c r="I39" s="23"/>
      <c r="J39" s="24"/>
      <c r="L39" s="23"/>
      <c r="M39" s="24"/>
    </row>
    <row r="40" customFormat="false" ht="12.8" hidden="false" customHeight="false" outlineLevel="0" collapsed="false">
      <c r="D40" s="23"/>
      <c r="E40" s="25"/>
      <c r="F40" s="20"/>
      <c r="G40" s="26"/>
      <c r="I40" s="23"/>
      <c r="J40" s="24"/>
      <c r="L40" s="23"/>
      <c r="M40" s="24"/>
    </row>
    <row r="41" customFormat="false" ht="12.8" hidden="false" customHeight="false" outlineLevel="0" collapsed="false">
      <c r="D41" s="23"/>
      <c r="E41" s="25"/>
      <c r="F41" s="21" t="s">
        <v>13</v>
      </c>
      <c r="G41" s="26"/>
      <c r="I41" s="19" t="s">
        <v>14</v>
      </c>
      <c r="J41" s="24"/>
      <c r="L41" s="19" t="s">
        <v>15</v>
      </c>
      <c r="M41" s="24"/>
    </row>
    <row r="42" customFormat="false" ht="12.8" hidden="false" customHeight="false" outlineLevel="0" collapsed="false">
      <c r="D42" s="23"/>
      <c r="E42" s="25"/>
      <c r="F42" s="20" t="s">
        <v>23</v>
      </c>
      <c r="G42" s="24" t="n">
        <v>1000000</v>
      </c>
      <c r="I42" s="23" t="s">
        <v>20</v>
      </c>
      <c r="J42" s="24" t="n">
        <f aca="false">-G43</f>
        <v>-50000</v>
      </c>
      <c r="L42" s="23"/>
      <c r="M42" s="24"/>
    </row>
    <row r="43" customFormat="false" ht="12.8" hidden="false" customHeight="false" outlineLevel="0" collapsed="false">
      <c r="D43" s="27"/>
      <c r="E43" s="28"/>
      <c r="F43" s="29" t="s">
        <v>24</v>
      </c>
      <c r="G43" s="30" t="n">
        <f aca="false">C4*C5</f>
        <v>50000</v>
      </c>
      <c r="I43" s="31" t="s">
        <v>17</v>
      </c>
      <c r="J43" s="30" t="n">
        <f aca="false">J42</f>
        <v>-50000</v>
      </c>
      <c r="L43" s="27"/>
      <c r="M43" s="30"/>
    </row>
    <row r="44" customFormat="false" ht="12.8" hidden="false" customHeight="false" outlineLevel="0" collapsed="false">
      <c r="B44" s="4" t="s">
        <v>25</v>
      </c>
    </row>
    <row r="45" customFormat="false" ht="12.8" hidden="false" customHeight="false" outlineLevel="0" collapsed="false">
      <c r="D45" s="5" t="s">
        <v>4</v>
      </c>
      <c r="E45" s="5"/>
      <c r="F45" s="5"/>
      <c r="G45" s="5"/>
      <c r="I45" s="5" t="s">
        <v>5</v>
      </c>
      <c r="J45" s="5"/>
      <c r="L45" s="5" t="s">
        <v>6</v>
      </c>
      <c r="M45" s="5"/>
    </row>
    <row r="46" customFormat="false" ht="12.8" hidden="false" customHeight="false" outlineLevel="0" collapsed="false">
      <c r="D46" s="6" t="s">
        <v>7</v>
      </c>
      <c r="F46" s="7" t="s">
        <v>8</v>
      </c>
      <c r="G46" s="8"/>
      <c r="I46" s="9" t="s">
        <v>9</v>
      </c>
      <c r="J46" s="10"/>
      <c r="L46" s="6" t="s">
        <v>10</v>
      </c>
      <c r="M46" s="8"/>
    </row>
    <row r="47" customFormat="false" ht="12.8" hidden="false" customHeight="false" outlineLevel="0" collapsed="false">
      <c r="D47" s="9" t="s">
        <v>26</v>
      </c>
      <c r="E47" s="2" t="n">
        <f aca="false">+-(G42+G43)</f>
        <v>-1050000</v>
      </c>
      <c r="G47" s="10"/>
      <c r="I47" s="9"/>
      <c r="J47" s="10"/>
      <c r="L47" s="9"/>
      <c r="M47" s="10"/>
    </row>
    <row r="48" customFormat="false" ht="12.8" hidden="false" customHeight="false" outlineLevel="0" collapsed="false">
      <c r="D48" s="9"/>
      <c r="E48" s="2"/>
      <c r="G48" s="11"/>
      <c r="I48" s="9"/>
      <c r="J48" s="10"/>
      <c r="L48" s="9"/>
      <c r="M48" s="10"/>
    </row>
    <row r="49" customFormat="false" ht="12.8" hidden="false" customHeight="false" outlineLevel="0" collapsed="false">
      <c r="D49" s="9"/>
      <c r="E49" s="2"/>
      <c r="F49" s="7" t="s">
        <v>13</v>
      </c>
      <c r="G49" s="11"/>
      <c r="I49" s="6" t="s">
        <v>14</v>
      </c>
      <c r="J49" s="10"/>
      <c r="L49" s="6" t="s">
        <v>15</v>
      </c>
      <c r="M49" s="10"/>
    </row>
    <row r="50" customFormat="false" ht="12.8" hidden="false" customHeight="false" outlineLevel="0" collapsed="false">
      <c r="D50" s="9"/>
      <c r="E50" s="2"/>
      <c r="F50" s="0" t="s">
        <v>23</v>
      </c>
      <c r="G50" s="10" t="n">
        <f aca="false">-G42</f>
        <v>-1000000</v>
      </c>
      <c r="I50" s="9"/>
      <c r="J50" s="10"/>
      <c r="L50" s="9" t="s">
        <v>11</v>
      </c>
      <c r="M50" s="10" t="n">
        <f aca="false">+E47</f>
        <v>-1050000</v>
      </c>
    </row>
    <row r="51" customFormat="false" ht="12.8" hidden="false" customHeight="false" outlineLevel="0" collapsed="false">
      <c r="D51" s="12"/>
      <c r="E51" s="13"/>
      <c r="F51" s="14" t="s">
        <v>24</v>
      </c>
      <c r="G51" s="17" t="n">
        <f aca="false">-G43</f>
        <v>-50000</v>
      </c>
      <c r="I51" s="16" t="s">
        <v>17</v>
      </c>
      <c r="J51" s="17"/>
      <c r="L51" s="12"/>
      <c r="M51" s="17"/>
    </row>
    <row r="54" customFormat="false" ht="12.8" hidden="false" customHeight="false" outlineLevel="0" collapsed="false">
      <c r="B54" s="1" t="s">
        <v>27</v>
      </c>
    </row>
    <row r="56" customFormat="false" ht="12.8" hidden="false" customHeight="false" outlineLevel="0" collapsed="false">
      <c r="B56" s="0" t="s">
        <v>1</v>
      </c>
      <c r="C56" s="2" t="n">
        <v>1000000</v>
      </c>
    </row>
    <row r="57" customFormat="false" ht="12.8" hidden="false" customHeight="false" outlineLevel="0" collapsed="false">
      <c r="B57" s="0" t="s">
        <v>2</v>
      </c>
      <c r="C57" s="3" t="n">
        <v>0.05</v>
      </c>
      <c r="D57" s="3" t="n">
        <v>0.1</v>
      </c>
    </row>
    <row r="59" customFormat="false" ht="12.8" hidden="false" customHeight="false" outlineLevel="0" collapsed="false">
      <c r="B59" s="4" t="s">
        <v>22</v>
      </c>
    </row>
    <row r="61" customFormat="false" ht="12.8" hidden="false" customHeight="false" outlineLevel="0" collapsed="false">
      <c r="D61" s="18" t="s">
        <v>4</v>
      </c>
      <c r="E61" s="18"/>
      <c r="F61" s="18"/>
      <c r="G61" s="18"/>
      <c r="I61" s="18" t="s">
        <v>5</v>
      </c>
      <c r="J61" s="18"/>
      <c r="L61" s="18" t="s">
        <v>6</v>
      </c>
      <c r="M61" s="18"/>
    </row>
    <row r="62" customFormat="false" ht="12.8" hidden="false" customHeight="false" outlineLevel="0" collapsed="false">
      <c r="D62" s="19" t="s">
        <v>7</v>
      </c>
      <c r="E62" s="20"/>
      <c r="F62" s="21" t="s">
        <v>8</v>
      </c>
      <c r="G62" s="22"/>
      <c r="I62" s="23" t="s">
        <v>9</v>
      </c>
      <c r="J62" s="24"/>
      <c r="L62" s="19" t="s">
        <v>10</v>
      </c>
      <c r="M62" s="22"/>
    </row>
    <row r="63" customFormat="false" ht="12.8" hidden="false" customHeight="false" outlineLevel="0" collapsed="false">
      <c r="D63" s="23"/>
      <c r="E63" s="25"/>
      <c r="F63" s="20"/>
      <c r="G63" s="24"/>
      <c r="I63" s="23"/>
      <c r="J63" s="24"/>
      <c r="L63" s="23"/>
      <c r="M63" s="24"/>
    </row>
    <row r="64" customFormat="false" ht="12.8" hidden="false" customHeight="false" outlineLevel="0" collapsed="false">
      <c r="D64" s="23"/>
      <c r="E64" s="25"/>
      <c r="F64" s="20"/>
      <c r="G64" s="26"/>
      <c r="I64" s="23"/>
      <c r="J64" s="24"/>
      <c r="L64" s="23"/>
      <c r="M64" s="24"/>
    </row>
    <row r="65" customFormat="false" ht="12.8" hidden="false" customHeight="false" outlineLevel="0" collapsed="false">
      <c r="D65" s="23"/>
      <c r="E65" s="25"/>
      <c r="F65" s="21" t="s">
        <v>13</v>
      </c>
      <c r="G65" s="26"/>
      <c r="I65" s="19" t="s">
        <v>14</v>
      </c>
      <c r="J65" s="24"/>
      <c r="L65" s="19" t="s">
        <v>15</v>
      </c>
      <c r="M65" s="24"/>
    </row>
    <row r="66" customFormat="false" ht="12.8" hidden="false" customHeight="false" outlineLevel="0" collapsed="false">
      <c r="D66" s="23"/>
      <c r="E66" s="25"/>
      <c r="F66" s="20" t="s">
        <v>23</v>
      </c>
      <c r="G66" s="24" t="n">
        <v>1000000</v>
      </c>
      <c r="I66" s="23" t="s">
        <v>20</v>
      </c>
      <c r="J66" s="24" t="n">
        <f aca="false">-G67</f>
        <v>-50000</v>
      </c>
      <c r="L66" s="23"/>
      <c r="M66" s="24"/>
    </row>
    <row r="67" customFormat="false" ht="12.8" hidden="false" customHeight="false" outlineLevel="0" collapsed="false">
      <c r="D67" s="27"/>
      <c r="E67" s="28"/>
      <c r="F67" s="29" t="s">
        <v>24</v>
      </c>
      <c r="G67" s="30" t="n">
        <f aca="false">C57*C56</f>
        <v>50000</v>
      </c>
      <c r="I67" s="31" t="s">
        <v>17</v>
      </c>
      <c r="J67" s="30" t="n">
        <f aca="false">J66</f>
        <v>-50000</v>
      </c>
      <c r="L67" s="27"/>
      <c r="M67" s="30"/>
    </row>
    <row r="70" customFormat="false" ht="12.8" hidden="false" customHeight="false" outlineLevel="0" collapsed="false">
      <c r="B70" s="4" t="s">
        <v>28</v>
      </c>
    </row>
    <row r="72" customFormat="false" ht="12.8" hidden="false" customHeight="false" outlineLevel="0" collapsed="false">
      <c r="D72" s="5" t="s">
        <v>4</v>
      </c>
      <c r="E72" s="5"/>
      <c r="F72" s="5"/>
      <c r="G72" s="5"/>
      <c r="I72" s="5" t="s">
        <v>5</v>
      </c>
      <c r="J72" s="5"/>
      <c r="L72" s="5" t="s">
        <v>6</v>
      </c>
      <c r="M72" s="5"/>
    </row>
    <row r="73" customFormat="false" ht="12.8" hidden="false" customHeight="false" outlineLevel="0" collapsed="false">
      <c r="D73" s="6" t="s">
        <v>7</v>
      </c>
      <c r="F73" s="7" t="s">
        <v>8</v>
      </c>
      <c r="G73" s="8"/>
      <c r="I73" s="9" t="s">
        <v>9</v>
      </c>
      <c r="J73" s="10"/>
      <c r="L73" s="6" t="s">
        <v>10</v>
      </c>
      <c r="M73" s="8"/>
    </row>
    <row r="74" customFormat="false" ht="12.8" hidden="false" customHeight="false" outlineLevel="0" collapsed="false">
      <c r="D74" s="9" t="s">
        <v>26</v>
      </c>
      <c r="E74" s="2" t="n">
        <f aca="false">+-C57*C56</f>
        <v>-50000</v>
      </c>
      <c r="G74" s="10"/>
      <c r="I74" s="9"/>
      <c r="J74" s="10"/>
      <c r="L74" s="9"/>
      <c r="M74" s="10"/>
    </row>
    <row r="75" customFormat="false" ht="12.8" hidden="false" customHeight="false" outlineLevel="0" collapsed="false">
      <c r="D75" s="9"/>
      <c r="E75" s="2"/>
      <c r="G75" s="11"/>
      <c r="I75" s="9"/>
      <c r="J75" s="10"/>
      <c r="L75" s="9"/>
      <c r="M75" s="10"/>
    </row>
    <row r="76" customFormat="false" ht="12.8" hidden="false" customHeight="false" outlineLevel="0" collapsed="false">
      <c r="D76" s="9"/>
      <c r="E76" s="2"/>
      <c r="F76" s="7" t="s">
        <v>13</v>
      </c>
      <c r="G76" s="11"/>
      <c r="I76" s="6" t="s">
        <v>14</v>
      </c>
      <c r="J76" s="10"/>
      <c r="L76" s="6" t="s">
        <v>15</v>
      </c>
      <c r="M76" s="10"/>
    </row>
    <row r="77" customFormat="false" ht="12.8" hidden="false" customHeight="false" outlineLevel="0" collapsed="false">
      <c r="D77" s="9"/>
      <c r="E77" s="2"/>
      <c r="F77" s="0" t="s">
        <v>23</v>
      </c>
      <c r="G77" s="10" t="n">
        <v>-1000000</v>
      </c>
      <c r="I77" s="9" t="s">
        <v>20</v>
      </c>
      <c r="J77" s="10"/>
      <c r="L77" s="9" t="s">
        <v>11</v>
      </c>
      <c r="M77" s="10" t="n">
        <f aca="false">+E74</f>
        <v>-50000</v>
      </c>
    </row>
    <row r="78" customFormat="false" ht="12.8" hidden="false" customHeight="false" outlineLevel="0" collapsed="false">
      <c r="D78" s="9"/>
      <c r="E78" s="2"/>
      <c r="F78" s="0" t="s">
        <v>16</v>
      </c>
      <c r="G78" s="10" t="n">
        <v>1000000</v>
      </c>
      <c r="I78" s="16" t="s">
        <v>17</v>
      </c>
      <c r="J78" s="17"/>
      <c r="L78" s="12"/>
      <c r="M78" s="17"/>
    </row>
    <row r="79" customFormat="false" ht="12.8" hidden="false" customHeight="false" outlineLevel="0" collapsed="false">
      <c r="D79" s="12"/>
      <c r="E79" s="13"/>
      <c r="F79" s="14" t="s">
        <v>24</v>
      </c>
      <c r="G79" s="17" t="n">
        <f aca="false">-C56*C57</f>
        <v>-50000</v>
      </c>
    </row>
    <row r="82" customFormat="false" ht="12.8" hidden="false" customHeight="false" outlineLevel="0" collapsed="false">
      <c r="B82" s="4" t="s">
        <v>29</v>
      </c>
    </row>
    <row r="84" customFormat="false" ht="12.8" hidden="false" customHeight="false" outlineLevel="0" collapsed="false">
      <c r="D84" s="5" t="s">
        <v>4</v>
      </c>
      <c r="E84" s="5"/>
      <c r="F84" s="5"/>
      <c r="G84" s="5"/>
      <c r="I84" s="5" t="s">
        <v>5</v>
      </c>
      <c r="J84" s="5"/>
      <c r="L84" s="5" t="s">
        <v>6</v>
      </c>
      <c r="M84" s="5"/>
    </row>
    <row r="85" customFormat="false" ht="12.8" hidden="false" customHeight="false" outlineLevel="0" collapsed="false">
      <c r="D85" s="6" t="s">
        <v>7</v>
      </c>
      <c r="F85" s="7" t="s">
        <v>8</v>
      </c>
      <c r="G85" s="8"/>
      <c r="I85" s="9" t="s">
        <v>9</v>
      </c>
      <c r="J85" s="10"/>
      <c r="L85" s="6" t="s">
        <v>10</v>
      </c>
      <c r="M85" s="8"/>
    </row>
    <row r="86" customFormat="false" ht="12.8" hidden="false" customHeight="false" outlineLevel="0" collapsed="false">
      <c r="D86" s="9" t="s">
        <v>26</v>
      </c>
      <c r="E86" s="2"/>
      <c r="G86" s="10"/>
      <c r="I86" s="9"/>
      <c r="J86" s="10"/>
      <c r="L86" s="9"/>
      <c r="M86" s="10"/>
    </row>
    <row r="87" customFormat="false" ht="12.8" hidden="false" customHeight="false" outlineLevel="0" collapsed="false">
      <c r="D87" s="9"/>
      <c r="E87" s="2"/>
      <c r="G87" s="11"/>
      <c r="I87" s="9"/>
      <c r="J87" s="10"/>
      <c r="L87" s="9"/>
      <c r="M87" s="10"/>
    </row>
    <row r="88" customFormat="false" ht="12.8" hidden="false" customHeight="false" outlineLevel="0" collapsed="false">
      <c r="D88" s="9"/>
      <c r="E88" s="2"/>
      <c r="F88" s="7" t="s">
        <v>13</v>
      </c>
      <c r="G88" s="11"/>
      <c r="I88" s="6" t="s">
        <v>14</v>
      </c>
      <c r="J88" s="10"/>
      <c r="L88" s="6" t="s">
        <v>15</v>
      </c>
      <c r="M88" s="10"/>
    </row>
    <row r="89" customFormat="false" ht="12.8" hidden="false" customHeight="false" outlineLevel="0" collapsed="false">
      <c r="D89" s="9"/>
      <c r="E89" s="2"/>
      <c r="G89" s="10"/>
      <c r="I89" s="9" t="s">
        <v>20</v>
      </c>
      <c r="J89" s="10" t="n">
        <f aca="false">-G90</f>
        <v>-100000</v>
      </c>
      <c r="L89" s="9"/>
      <c r="M89" s="10"/>
    </row>
    <row r="90" customFormat="false" ht="12.8" hidden="false" customHeight="false" outlineLevel="0" collapsed="false">
      <c r="D90" s="12"/>
      <c r="E90" s="13"/>
      <c r="F90" s="14" t="s">
        <v>24</v>
      </c>
      <c r="G90" s="17" t="n">
        <f aca="false">D57*C56</f>
        <v>100000</v>
      </c>
      <c r="I90" s="16" t="s">
        <v>17</v>
      </c>
      <c r="J90" s="17" t="n">
        <f aca="false">J89</f>
        <v>-100000</v>
      </c>
      <c r="L90" s="12"/>
      <c r="M90" s="17"/>
    </row>
    <row r="93" customFormat="false" ht="12.8" hidden="false" customHeight="false" outlineLevel="0" collapsed="false">
      <c r="B93" s="4" t="s">
        <v>30</v>
      </c>
    </row>
    <row r="95" customFormat="false" ht="12.8" hidden="false" customHeight="false" outlineLevel="0" collapsed="false">
      <c r="D95" s="5" t="s">
        <v>4</v>
      </c>
      <c r="E95" s="5"/>
      <c r="F95" s="5"/>
      <c r="G95" s="5"/>
      <c r="I95" s="5" t="s">
        <v>5</v>
      </c>
      <c r="J95" s="5"/>
      <c r="L95" s="5" t="s">
        <v>6</v>
      </c>
      <c r="M95" s="5"/>
    </row>
    <row r="96" customFormat="false" ht="12.8" hidden="false" customHeight="false" outlineLevel="0" collapsed="false">
      <c r="D96" s="6" t="s">
        <v>7</v>
      </c>
      <c r="F96" s="7" t="s">
        <v>8</v>
      </c>
      <c r="G96" s="8"/>
      <c r="I96" s="9" t="s">
        <v>9</v>
      </c>
      <c r="J96" s="10"/>
      <c r="L96" s="6" t="s">
        <v>10</v>
      </c>
      <c r="M96" s="8"/>
    </row>
    <row r="97" customFormat="false" ht="12.8" hidden="false" customHeight="false" outlineLevel="0" collapsed="false">
      <c r="D97" s="9" t="s">
        <v>26</v>
      </c>
      <c r="E97" s="2" t="n">
        <f aca="false">+E74</f>
        <v>-50000</v>
      </c>
      <c r="G97" s="10"/>
      <c r="I97" s="9"/>
      <c r="J97" s="10"/>
      <c r="L97" s="9"/>
      <c r="M97" s="10"/>
    </row>
    <row r="98" customFormat="false" ht="12.8" hidden="false" customHeight="false" outlineLevel="0" collapsed="false">
      <c r="D98" s="9"/>
      <c r="E98" s="2"/>
      <c r="G98" s="11"/>
      <c r="I98" s="9"/>
      <c r="J98" s="10"/>
      <c r="L98" s="9"/>
      <c r="M98" s="10"/>
    </row>
    <row r="99" customFormat="false" ht="12.8" hidden="false" customHeight="false" outlineLevel="0" collapsed="false">
      <c r="D99" s="9"/>
      <c r="E99" s="2"/>
      <c r="F99" s="7" t="s">
        <v>13</v>
      </c>
      <c r="G99" s="11"/>
      <c r="I99" s="6" t="s">
        <v>14</v>
      </c>
      <c r="J99" s="10"/>
      <c r="L99" s="6" t="s">
        <v>15</v>
      </c>
      <c r="M99" s="10"/>
    </row>
    <row r="100" customFormat="false" ht="12.8" hidden="false" customHeight="false" outlineLevel="0" collapsed="false">
      <c r="D100" s="9"/>
      <c r="E100" s="2"/>
      <c r="F100" s="0" t="s">
        <v>23</v>
      </c>
      <c r="G100" s="10" t="n">
        <f aca="false">-G77</f>
        <v>1000000</v>
      </c>
      <c r="I100" s="9" t="s">
        <v>20</v>
      </c>
      <c r="J100" s="10" t="n">
        <f aca="false">+J89</f>
        <v>-100000</v>
      </c>
      <c r="L100" s="9"/>
      <c r="M100" s="10"/>
    </row>
    <row r="101" customFormat="false" ht="12.8" hidden="false" customHeight="false" outlineLevel="0" collapsed="false">
      <c r="D101" s="9"/>
      <c r="E101" s="32"/>
      <c r="F101" s="0" t="s">
        <v>16</v>
      </c>
      <c r="G101" s="10" t="n">
        <f aca="false">+G78</f>
        <v>1000000</v>
      </c>
      <c r="I101" s="16" t="s">
        <v>17</v>
      </c>
      <c r="J101" s="17" t="n">
        <f aca="false">J100</f>
        <v>-100000</v>
      </c>
      <c r="L101" s="12"/>
      <c r="M101" s="17"/>
    </row>
    <row r="102" customFormat="false" ht="12.8" hidden="false" customHeight="false" outlineLevel="0" collapsed="false">
      <c r="D102" s="12"/>
      <c r="E102" s="14"/>
      <c r="F102" s="14" t="s">
        <v>24</v>
      </c>
      <c r="G102" s="17" t="n">
        <f aca="false">+G79+G90</f>
        <v>50000</v>
      </c>
    </row>
    <row r="105" customFormat="false" ht="12.8" hidden="false" customHeight="false" outlineLevel="0" collapsed="false">
      <c r="B105" s="33" t="s">
        <v>31</v>
      </c>
      <c r="C105" s="33"/>
      <c r="D105" s="33" t="s">
        <v>32</v>
      </c>
      <c r="E105" s="33"/>
      <c r="F105" s="33" t="s">
        <v>33</v>
      </c>
    </row>
    <row r="106" customFormat="false" ht="12.8" hidden="false" customHeight="false" outlineLevel="0" collapsed="false">
      <c r="B106" s="1" t="s">
        <v>34</v>
      </c>
    </row>
    <row r="107" customFormat="false" ht="12.8" hidden="false" customHeight="false" outlineLevel="0" collapsed="false">
      <c r="B107" s="1"/>
      <c r="C107" s="0" t="s">
        <v>35</v>
      </c>
      <c r="D107" s="0" t="s">
        <v>36</v>
      </c>
      <c r="F107" s="0" t="s">
        <v>37</v>
      </c>
    </row>
    <row r="108" customFormat="false" ht="12.8" hidden="false" customHeight="false" outlineLevel="0" collapsed="false">
      <c r="B108" s="1"/>
      <c r="C108" s="0" t="s">
        <v>38</v>
      </c>
      <c r="D108" s="0" t="s">
        <v>36</v>
      </c>
      <c r="F108" s="0" t="s">
        <v>37</v>
      </c>
    </row>
    <row r="109" customFormat="false" ht="12.8" hidden="false" customHeight="false" outlineLevel="0" collapsed="false">
      <c r="B109" s="1" t="s">
        <v>39</v>
      </c>
    </row>
    <row r="110" customFormat="false" ht="12.8" hidden="false" customHeight="false" outlineLevel="0" collapsed="false">
      <c r="B110" s="1"/>
      <c r="C110" s="0" t="s">
        <v>40</v>
      </c>
      <c r="D110" s="0" t="s">
        <v>37</v>
      </c>
      <c r="F110" s="0" t="s">
        <v>36</v>
      </c>
    </row>
    <row r="111" customFormat="false" ht="12.8" hidden="false" customHeight="false" outlineLevel="0" collapsed="false">
      <c r="B111" s="1" t="s">
        <v>41</v>
      </c>
    </row>
    <row r="112" customFormat="false" ht="12.8" hidden="false" customHeight="false" outlineLevel="0" collapsed="false">
      <c r="B112" s="1"/>
      <c r="C112" s="0" t="s">
        <v>42</v>
      </c>
      <c r="D112" s="0" t="s">
        <v>37</v>
      </c>
      <c r="F112" s="0" t="s">
        <v>36</v>
      </c>
    </row>
    <row r="115" customFormat="false" ht="12.8" hidden="false" customHeight="false" outlineLevel="0" collapsed="false">
      <c r="C115" s="0" t="s">
        <v>43</v>
      </c>
    </row>
  </sheetData>
  <mergeCells count="24">
    <mergeCell ref="D9:G9"/>
    <mergeCell ref="I9:J9"/>
    <mergeCell ref="L9:M9"/>
    <mergeCell ref="D20:G20"/>
    <mergeCell ref="I20:J20"/>
    <mergeCell ref="L20:M20"/>
    <mergeCell ref="D37:G37"/>
    <mergeCell ref="I37:J37"/>
    <mergeCell ref="L37:M37"/>
    <mergeCell ref="D45:G45"/>
    <mergeCell ref="I45:J45"/>
    <mergeCell ref="L45:M45"/>
    <mergeCell ref="D61:G61"/>
    <mergeCell ref="I61:J61"/>
    <mergeCell ref="L61:M61"/>
    <mergeCell ref="D72:G72"/>
    <mergeCell ref="I72:J72"/>
    <mergeCell ref="L72:M72"/>
    <mergeCell ref="D84:G84"/>
    <mergeCell ref="I84:J84"/>
    <mergeCell ref="L84:M84"/>
    <mergeCell ref="D95:G95"/>
    <mergeCell ref="I95:J95"/>
    <mergeCell ref="L95:M9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2:N12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D12" activeCellId="0" sqref="D12"/>
    </sheetView>
  </sheetViews>
  <sheetFormatPr defaultColWidth="11.5703125" defaultRowHeight="12.75" zeroHeight="false" outlineLevelRow="0" outlineLevelCol="0"/>
  <cols>
    <col collapsed="false" customWidth="false" hidden="false" outlineLevel="0" max="2" min="1" style="34" width="11.57"/>
    <col collapsed="false" customWidth="true" hidden="false" outlineLevel="0" max="3" min="3" style="35" width="16.14"/>
    <col collapsed="false" customWidth="true" hidden="false" outlineLevel="0" max="4" min="4" style="35" width="14.71"/>
    <col collapsed="false" customWidth="true" hidden="false" outlineLevel="0" max="5" min="5" style="36" width="14.42"/>
    <col collapsed="false" customWidth="false" hidden="false" outlineLevel="0" max="11" min="6" style="34" width="11.57"/>
    <col collapsed="false" customWidth="true" hidden="false" outlineLevel="0" max="12" min="12" style="35" width="13.71"/>
    <col collapsed="false" customWidth="false" hidden="false" outlineLevel="0" max="16384" min="13" style="34" width="11.57"/>
  </cols>
  <sheetData>
    <row r="12" customFormat="false" ht="12.75" hidden="false" customHeight="false" outlineLevel="0" collapsed="false">
      <c r="D12" s="37" t="s">
        <v>44</v>
      </c>
    </row>
    <row r="13" customFormat="false" ht="23.6" hidden="false" customHeight="false" outlineLevel="0" collapsed="false">
      <c r="B13" s="38" t="s">
        <v>45</v>
      </c>
      <c r="C13" s="39" t="s">
        <v>46</v>
      </c>
    </row>
    <row r="14" customFormat="false" ht="12.75" hidden="false" customHeight="false" outlineLevel="0" collapsed="false">
      <c r="B14" s="37" t="n">
        <v>2023</v>
      </c>
      <c r="C14" s="40" t="n">
        <v>454</v>
      </c>
    </row>
    <row r="15" customFormat="false" ht="12.75" hidden="false" customHeight="false" outlineLevel="0" collapsed="false">
      <c r="B15" s="37" t="n">
        <f aca="false">+B14+1</f>
        <v>2024</v>
      </c>
      <c r="C15" s="40" t="n">
        <v>424</v>
      </c>
    </row>
    <row r="16" customFormat="false" ht="12.75" hidden="false" customHeight="false" outlineLevel="0" collapsed="false">
      <c r="B16" s="37" t="n">
        <f aca="false">+B15+1</f>
        <v>2025</v>
      </c>
      <c r="C16" s="40" t="n">
        <v>391</v>
      </c>
    </row>
    <row r="17" customFormat="false" ht="12.75" hidden="false" customHeight="false" outlineLevel="0" collapsed="false">
      <c r="B17" s="37" t="n">
        <f aca="false">+B16+1</f>
        <v>2026</v>
      </c>
      <c r="C17" s="40" t="n">
        <v>385</v>
      </c>
    </row>
    <row r="18" customFormat="false" ht="12.75" hidden="false" customHeight="false" outlineLevel="0" collapsed="false">
      <c r="B18" s="37" t="n">
        <f aca="false">+B17+1</f>
        <v>2027</v>
      </c>
      <c r="C18" s="40" t="n">
        <v>379</v>
      </c>
    </row>
    <row r="19" customFormat="false" ht="12.75" hidden="false" customHeight="false" outlineLevel="0" collapsed="false">
      <c r="B19" s="41" t="s">
        <v>47</v>
      </c>
      <c r="C19" s="42" t="n">
        <v>2621</v>
      </c>
    </row>
    <row r="21" customFormat="false" ht="12.75" hidden="false" customHeight="false" outlineLevel="0" collapsed="false">
      <c r="A21" s="43" t="s">
        <v>48</v>
      </c>
    </row>
    <row r="22" customFormat="false" ht="12.75" hidden="false" customHeight="false" outlineLevel="0" collapsed="false">
      <c r="A22" s="35" t="s">
        <v>49</v>
      </c>
    </row>
    <row r="27" customFormat="false" ht="12.75" hidden="false" customHeight="false" outlineLevel="0" collapsed="false">
      <c r="A27" s="35" t="s">
        <v>50</v>
      </c>
    </row>
    <row r="36" customFormat="false" ht="12.75" hidden="false" customHeight="false" outlineLevel="0" collapsed="false">
      <c r="B36" s="35" t="s">
        <v>51</v>
      </c>
      <c r="C36" s="44" t="n">
        <v>0.058</v>
      </c>
    </row>
    <row r="37" customFormat="false" ht="12.75" hidden="false" customHeight="false" outlineLevel="0" collapsed="false">
      <c r="B37" s="45"/>
      <c r="C37" s="45"/>
      <c r="D37" s="45"/>
      <c r="E37" s="46"/>
      <c r="F37" s="45"/>
      <c r="G37" s="45"/>
      <c r="H37" s="45"/>
      <c r="I37" s="45"/>
      <c r="J37" s="45"/>
      <c r="K37" s="45"/>
    </row>
    <row r="38" customFormat="false" ht="23.6" hidden="false" customHeight="false" outlineLevel="0" collapsed="false">
      <c r="B38" s="39" t="s">
        <v>52</v>
      </c>
      <c r="C38" s="39" t="s">
        <v>53</v>
      </c>
      <c r="D38" s="39" t="s">
        <v>54</v>
      </c>
      <c r="E38" s="47" t="s">
        <v>55</v>
      </c>
      <c r="F38" s="39" t="s">
        <v>56</v>
      </c>
      <c r="G38" s="39" t="s">
        <v>57</v>
      </c>
      <c r="H38" s="39" t="s">
        <v>58</v>
      </c>
      <c r="I38" s="39" t="s">
        <v>59</v>
      </c>
      <c r="J38" s="39" t="s">
        <v>60</v>
      </c>
    </row>
    <row r="39" customFormat="false" ht="12.75" hidden="false" customHeight="false" outlineLevel="0" collapsed="false">
      <c r="B39" s="37" t="n">
        <v>2022</v>
      </c>
      <c r="C39" s="40"/>
      <c r="D39" s="48"/>
      <c r="E39" s="49"/>
      <c r="F39" s="40"/>
      <c r="G39" s="40"/>
      <c r="H39" s="40" t="n">
        <f aca="false">+E52</f>
        <v>3322.35199129665</v>
      </c>
      <c r="I39" s="40"/>
      <c r="J39" s="40"/>
    </row>
    <row r="40" customFormat="false" ht="12.75" hidden="false" customHeight="false" outlineLevel="0" collapsed="false">
      <c r="B40" s="37" t="n">
        <f aca="false">+B39+1</f>
        <v>2023</v>
      </c>
      <c r="C40" s="40" t="n">
        <v>454</v>
      </c>
      <c r="D40" s="50" t="n">
        <f aca="false">1/(1+$C$36)^(B40-$B$39)</f>
        <v>0.945179584120983</v>
      </c>
      <c r="E40" s="49" t="n">
        <f aca="false">D40*C40</f>
        <v>429.111531190926</v>
      </c>
      <c r="F40" s="51" t="n">
        <f aca="false">H39*$C$36</f>
        <v>192.696415495205</v>
      </c>
      <c r="G40" s="51" t="n">
        <f aca="false">+C40-F40</f>
        <v>261.303584504795</v>
      </c>
      <c r="H40" s="40" t="n">
        <f aca="false">+H39-G40</f>
        <v>3061.04840679185</v>
      </c>
      <c r="I40" s="51" t="n">
        <f aca="false">$H$39/($B$51-$B$39)</f>
        <v>276.862665941387</v>
      </c>
      <c r="J40" s="51" t="n">
        <f aca="false">+I40+F40</f>
        <v>469.559081436592</v>
      </c>
      <c r="L40" s="52"/>
    </row>
    <row r="41" customFormat="false" ht="12.75" hidden="false" customHeight="false" outlineLevel="0" collapsed="false">
      <c r="B41" s="37" t="n">
        <f aca="false">+B40+1</f>
        <v>2024</v>
      </c>
      <c r="C41" s="40" t="n">
        <v>424</v>
      </c>
      <c r="D41" s="50" t="n">
        <f aca="false">1/(1+$C$36)^(B41-$B$39)</f>
        <v>0.893364446239114</v>
      </c>
      <c r="E41" s="49" t="n">
        <f aca="false">D41*C41</f>
        <v>378.786525205385</v>
      </c>
      <c r="F41" s="40" t="n">
        <f aca="false">H40*$C$36</f>
        <v>177.540807593927</v>
      </c>
      <c r="G41" s="40" t="n">
        <f aca="false">+C41-F41</f>
        <v>246.459192406073</v>
      </c>
      <c r="H41" s="40" t="n">
        <f aca="false">+H40-G41</f>
        <v>2814.58921438578</v>
      </c>
      <c r="I41" s="40" t="n">
        <f aca="false">$H$39/($B$51-$B$39)</f>
        <v>276.862665941387</v>
      </c>
      <c r="J41" s="40" t="n">
        <f aca="false">+I41+F41</f>
        <v>454.403473535314</v>
      </c>
    </row>
    <row r="42" customFormat="false" ht="12.75" hidden="false" customHeight="false" outlineLevel="0" collapsed="false">
      <c r="B42" s="37" t="n">
        <f aca="false">+B41+1</f>
        <v>2025</v>
      </c>
      <c r="C42" s="40" t="n">
        <v>391</v>
      </c>
      <c r="D42" s="50" t="n">
        <f aca="false">1/(1+$C$36)^(B42-$B$39)</f>
        <v>0.844389835764758</v>
      </c>
      <c r="E42" s="49" t="n">
        <f aca="false">D42*C42</f>
        <v>330.156425784021</v>
      </c>
      <c r="F42" s="40" t="n">
        <f aca="false">H41*$C$36</f>
        <v>163.246174434375</v>
      </c>
      <c r="G42" s="40" t="n">
        <f aca="false">+C42-F42</f>
        <v>227.753825565625</v>
      </c>
      <c r="H42" s="40" t="n">
        <f aca="false">+H41-G42</f>
        <v>2586.83538882015</v>
      </c>
      <c r="I42" s="40" t="n">
        <f aca="false">$H$39/($B$51-$B$39)</f>
        <v>276.862665941387</v>
      </c>
      <c r="J42" s="40" t="n">
        <f aca="false">+I42+F42</f>
        <v>440.108840375762</v>
      </c>
    </row>
    <row r="43" customFormat="false" ht="12.75" hidden="false" customHeight="false" outlineLevel="0" collapsed="false">
      <c r="B43" s="37" t="n">
        <f aca="false">+B42+1</f>
        <v>2026</v>
      </c>
      <c r="C43" s="40" t="n">
        <v>385</v>
      </c>
      <c r="D43" s="50" t="n">
        <f aca="false">1/(1+$C$36)^(B43-$B$39)</f>
        <v>0.798100033804119</v>
      </c>
      <c r="E43" s="49" t="n">
        <f aca="false">D43*C43</f>
        <v>307.268513014586</v>
      </c>
      <c r="F43" s="40" t="n">
        <f aca="false">H42*$C$36</f>
        <v>150.036452551569</v>
      </c>
      <c r="G43" s="40" t="n">
        <f aca="false">+C43-F43</f>
        <v>234.963547448431</v>
      </c>
      <c r="H43" s="40" t="n">
        <f aca="false">+H42-G43</f>
        <v>2351.87184137172</v>
      </c>
      <c r="I43" s="40" t="n">
        <f aca="false">$H$39/($B$51-$B$39)</f>
        <v>276.862665941387</v>
      </c>
      <c r="J43" s="40" t="n">
        <f aca="false">+I43+F43</f>
        <v>426.899118492956</v>
      </c>
    </row>
    <row r="44" customFormat="false" ht="12.75" hidden="false" customHeight="false" outlineLevel="0" collapsed="false">
      <c r="B44" s="37" t="n">
        <f aca="false">+B43+1</f>
        <v>2027</v>
      </c>
      <c r="C44" s="40" t="n">
        <v>379</v>
      </c>
      <c r="D44" s="50" t="n">
        <f aca="false">1/(1+$C$36)^(B44-$B$39)</f>
        <v>0.75434785803792</v>
      </c>
      <c r="E44" s="49" t="n">
        <f aca="false">D44*C44</f>
        <v>285.897838196372</v>
      </c>
      <c r="F44" s="40" t="n">
        <f aca="false">H43*$C$36</f>
        <v>136.40856679956</v>
      </c>
      <c r="G44" s="40" t="n">
        <f aca="false">+C44-F44</f>
        <v>242.59143320044</v>
      </c>
      <c r="H44" s="40" t="n">
        <f aca="false">+H43-G44</f>
        <v>2109.28040817128</v>
      </c>
      <c r="I44" s="40" t="n">
        <f aca="false">$H$39/($B$51-$B$39)</f>
        <v>276.862665941387</v>
      </c>
      <c r="J44" s="40" t="n">
        <f aca="false">+I44+F44</f>
        <v>413.271232740947</v>
      </c>
    </row>
    <row r="45" customFormat="false" ht="12.75" hidden="false" customHeight="false" outlineLevel="0" collapsed="false">
      <c r="B45" s="37" t="n">
        <f aca="false">+B44+1</f>
        <v>2028</v>
      </c>
      <c r="C45" s="40" t="n">
        <f aca="false">+C44</f>
        <v>379</v>
      </c>
      <c r="D45" s="50" t="n">
        <f aca="false">1/(1+$C$36)^(B45-$B$39)</f>
        <v>0.712994194742835</v>
      </c>
      <c r="E45" s="49" t="n">
        <f aca="false">D45*C45</f>
        <v>270.224799807535</v>
      </c>
      <c r="F45" s="40" t="n">
        <f aca="false">H44*$C$36</f>
        <v>122.338263673934</v>
      </c>
      <c r="G45" s="40" t="n">
        <f aca="false">+C45-F45</f>
        <v>256.661736326066</v>
      </c>
      <c r="H45" s="40" t="n">
        <f aca="false">+H44-G45</f>
        <v>1852.61867184522</v>
      </c>
      <c r="I45" s="40" t="n">
        <f aca="false">$H$39/($B$51-$B$39)</f>
        <v>276.862665941387</v>
      </c>
      <c r="J45" s="40" t="n">
        <f aca="false">+I45+F45</f>
        <v>399.200929615321</v>
      </c>
    </row>
    <row r="46" customFormat="false" ht="12.75" hidden="false" customHeight="false" outlineLevel="0" collapsed="false">
      <c r="B46" s="37" t="n">
        <f aca="false">+B45+1</f>
        <v>2029</v>
      </c>
      <c r="C46" s="40" t="n">
        <f aca="false">+C45</f>
        <v>379</v>
      </c>
      <c r="D46" s="50" t="n">
        <f aca="false">1/(1+$C$36)^(B46-$B$39)</f>
        <v>0.673907556467708</v>
      </c>
      <c r="E46" s="49" t="n">
        <f aca="false">D46*C46</f>
        <v>255.410963901261</v>
      </c>
      <c r="F46" s="40" t="n">
        <f aca="false">H45*$C$36</f>
        <v>107.451882967023</v>
      </c>
      <c r="G46" s="40" t="n">
        <f aca="false">+C46-F46</f>
        <v>271.548117032978</v>
      </c>
      <c r="H46" s="40" t="n">
        <f aca="false">+H45-G46</f>
        <v>1581.07055481224</v>
      </c>
      <c r="I46" s="40" t="n">
        <f aca="false">$H$39/($B$51-$B$39)</f>
        <v>276.862665941387</v>
      </c>
      <c r="J46" s="40" t="n">
        <f aca="false">+I46+F46</f>
        <v>384.31454890841</v>
      </c>
    </row>
    <row r="47" customFormat="false" ht="12.75" hidden="false" customHeight="false" outlineLevel="0" collapsed="false">
      <c r="B47" s="37" t="n">
        <f aca="false">+B46+1</f>
        <v>2030</v>
      </c>
      <c r="C47" s="40" t="n">
        <f aca="false">+C46</f>
        <v>379</v>
      </c>
      <c r="D47" s="50" t="n">
        <f aca="false">1/(1+$C$36)^(B47-$B$39)</f>
        <v>0.636963663958136</v>
      </c>
      <c r="E47" s="49" t="n">
        <f aca="false">D47*C47</f>
        <v>241.409228640134</v>
      </c>
      <c r="F47" s="40" t="n">
        <f aca="false">H46*$C$36</f>
        <v>91.7020921791098</v>
      </c>
      <c r="G47" s="40" t="n">
        <f aca="false">+C47-F47</f>
        <v>287.29790782089</v>
      </c>
      <c r="H47" s="40" t="n">
        <f aca="false">+H46-G47</f>
        <v>1293.77264699135</v>
      </c>
      <c r="I47" s="40" t="n">
        <f aca="false">$H$39/($B$51-$B$39)</f>
        <v>276.862665941387</v>
      </c>
      <c r="J47" s="40" t="n">
        <f aca="false">+I47+F47</f>
        <v>368.564758120497</v>
      </c>
    </row>
    <row r="48" customFormat="false" ht="12.75" hidden="false" customHeight="false" outlineLevel="0" collapsed="false">
      <c r="B48" s="37" t="n">
        <f aca="false">+B47+1</f>
        <v>2031</v>
      </c>
      <c r="C48" s="40" t="n">
        <f aca="false">+C47</f>
        <v>379</v>
      </c>
      <c r="D48" s="50" t="n">
        <f aca="false">1/(1+$C$36)^(B48-$B$39)</f>
        <v>0.602045051000129</v>
      </c>
      <c r="E48" s="49" t="n">
        <f aca="false">D48*C48</f>
        <v>228.175074329049</v>
      </c>
      <c r="F48" s="40" t="n">
        <f aca="false">H47*$C$36</f>
        <v>75.0388135254982</v>
      </c>
      <c r="G48" s="40" t="n">
        <f aca="false">+C48-F48</f>
        <v>303.961186474502</v>
      </c>
      <c r="H48" s="40" t="n">
        <f aca="false">+H47-G48</f>
        <v>989.811460516846</v>
      </c>
      <c r="I48" s="40" t="n">
        <f aca="false">$H$39/($B$51-$B$39)</f>
        <v>276.862665941387</v>
      </c>
      <c r="J48" s="40" t="n">
        <f aca="false">+I48+F48</f>
        <v>351.901479466885</v>
      </c>
    </row>
    <row r="49" customFormat="false" ht="12.75" hidden="false" customHeight="false" outlineLevel="0" collapsed="false">
      <c r="B49" s="37" t="n">
        <f aca="false">+B48+1</f>
        <v>2032</v>
      </c>
      <c r="C49" s="40" t="n">
        <f aca="false">+C48</f>
        <v>379</v>
      </c>
      <c r="D49" s="50" t="n">
        <f aca="false">1/(1+$C$36)^(B49-$B$39)</f>
        <v>0.569040690926398</v>
      </c>
      <c r="E49" s="49" t="n">
        <f aca="false">D49*C49</f>
        <v>215.666421861105</v>
      </c>
      <c r="F49" s="40" t="n">
        <f aca="false">H48*$C$36</f>
        <v>57.4090647099771</v>
      </c>
      <c r="G49" s="40" t="n">
        <f aca="false">+C49-F49</f>
        <v>321.590935290023</v>
      </c>
      <c r="H49" s="40" t="n">
        <f aca="false">+H48-G49</f>
        <v>668.220525226824</v>
      </c>
      <c r="I49" s="40" t="n">
        <f aca="false">$H$39/($B$51-$B$39)</f>
        <v>276.862665941387</v>
      </c>
      <c r="J49" s="40" t="n">
        <f aca="false">+I49+F49</f>
        <v>334.271730651364</v>
      </c>
    </row>
    <row r="50" customFormat="false" ht="12.75" hidden="false" customHeight="false" outlineLevel="0" collapsed="false">
      <c r="B50" s="37" t="n">
        <f aca="false">+B49+1</f>
        <v>2033</v>
      </c>
      <c r="C50" s="40" t="n">
        <f aca="false">+C49</f>
        <v>379</v>
      </c>
      <c r="D50" s="50" t="n">
        <f aca="false">1/(1+$C$36)^(B50-$B$39)</f>
        <v>0.537845643597729</v>
      </c>
      <c r="E50" s="49" t="n">
        <f aca="false">D50*C50</f>
        <v>203.843498923539</v>
      </c>
      <c r="F50" s="40" t="n">
        <f aca="false">H49*$C$36</f>
        <v>38.7567904631558</v>
      </c>
      <c r="G50" s="40" t="n">
        <f aca="false">+C50-F50</f>
        <v>340.243209536844</v>
      </c>
      <c r="H50" s="40" t="n">
        <f aca="false">+H49-G50</f>
        <v>327.977315689979</v>
      </c>
      <c r="I50" s="40" t="n">
        <f aca="false">$H$39/($B$51-$B$39)</f>
        <v>276.862665941387</v>
      </c>
      <c r="J50" s="40" t="n">
        <f aca="false">+I50+F50</f>
        <v>315.619456404543</v>
      </c>
    </row>
    <row r="51" customFormat="false" ht="12.75" hidden="false" customHeight="false" outlineLevel="0" collapsed="false">
      <c r="B51" s="41" t="n">
        <f aca="false">+B50+1</f>
        <v>2034</v>
      </c>
      <c r="C51" s="42" t="n">
        <f aca="false">+C19-SUM(C45:C50)</f>
        <v>347</v>
      </c>
      <c r="D51" s="53" t="n">
        <f aca="false">1/(1+$C$36)^(B51-$B$39)</f>
        <v>0.508360721736984</v>
      </c>
      <c r="E51" s="54" t="n">
        <f aca="false">D51*C51</f>
        <v>176.401170442734</v>
      </c>
      <c r="F51" s="42" t="n">
        <f aca="false">H50*$C$36</f>
        <v>19.0226843100188</v>
      </c>
      <c r="G51" s="42" t="n">
        <f aca="false">+C51-F51</f>
        <v>327.977315689981</v>
      </c>
      <c r="H51" s="42" t="n">
        <f aca="false">+H50-G51</f>
        <v>-1.93267624126747E-012</v>
      </c>
      <c r="I51" s="42" t="n">
        <f aca="false">$H$39/($B$51-$B$39)</f>
        <v>276.862665941387</v>
      </c>
      <c r="J51" s="42" t="n">
        <f aca="false">+I51+F51</f>
        <v>295.885350251406</v>
      </c>
    </row>
    <row r="52" customFormat="false" ht="12.75" hidden="false" customHeight="false" outlineLevel="0" collapsed="false">
      <c r="B52" s="41" t="s">
        <v>61</v>
      </c>
      <c r="C52" s="42" t="n">
        <f aca="false">SUM(C40:C51)</f>
        <v>4654</v>
      </c>
      <c r="D52" s="55"/>
      <c r="E52" s="56" t="n">
        <f aca="false">SUM(E40:E51)</f>
        <v>3322.35199129665</v>
      </c>
      <c r="F52" s="55"/>
      <c r="G52" s="55"/>
      <c r="H52" s="55"/>
      <c r="I52" s="55"/>
      <c r="J52" s="55"/>
    </row>
    <row r="55" customFormat="false" ht="12.75" hidden="false" customHeight="false" outlineLevel="0" collapsed="false">
      <c r="B55" s="35" t="s">
        <v>62</v>
      </c>
    </row>
    <row r="57" customFormat="false" ht="12.75" hidden="false" customHeight="false" outlineLevel="0" collapsed="false">
      <c r="B57" s="41" t="s">
        <v>63</v>
      </c>
      <c r="C57" s="41" t="s">
        <v>64</v>
      </c>
      <c r="D57" s="41"/>
      <c r="E57" s="57" t="s">
        <v>65</v>
      </c>
      <c r="F57" s="41" t="s">
        <v>66</v>
      </c>
    </row>
    <row r="58" customFormat="false" ht="12.75" hidden="false" customHeight="false" outlineLevel="0" collapsed="false">
      <c r="B58" s="35" t="s">
        <v>67</v>
      </c>
      <c r="C58" s="40" t="n">
        <v>15731</v>
      </c>
      <c r="D58" s="40"/>
      <c r="E58" s="49" t="n">
        <f aca="false">+E52</f>
        <v>3322.35199129665</v>
      </c>
      <c r="F58" s="58" t="n">
        <f aca="false">E58/C58</f>
        <v>0.211197761826753</v>
      </c>
    </row>
    <row r="59" customFormat="false" ht="12.75" hidden="false" customHeight="false" outlineLevel="0" collapsed="false">
      <c r="B59" s="35" t="s">
        <v>68</v>
      </c>
      <c r="C59" s="40" t="n">
        <v>14925</v>
      </c>
      <c r="D59" s="40"/>
      <c r="E59" s="49" t="n">
        <f aca="false">+E52</f>
        <v>3322.35199129665</v>
      </c>
      <c r="F59" s="58" t="n">
        <f aca="false">E59/C59</f>
        <v>0.222603148495588</v>
      </c>
    </row>
    <row r="61" customFormat="false" ht="12.75" hidden="false" customHeight="false" outlineLevel="0" collapsed="false">
      <c r="A61" s="35" t="s">
        <v>69</v>
      </c>
    </row>
    <row r="62" customFormat="false" ht="12.75" hidden="false" customHeight="false" outlineLevel="0" collapsed="false">
      <c r="B62" s="35" t="s">
        <v>70</v>
      </c>
    </row>
    <row r="63" customFormat="false" ht="12.75" hidden="false" customHeight="false" outlineLevel="0" collapsed="false">
      <c r="B63" s="35" t="s">
        <v>71</v>
      </c>
    </row>
    <row r="64" customFormat="false" ht="12.75" hidden="false" customHeight="false" outlineLevel="0" collapsed="false">
      <c r="B64" s="35" t="s">
        <v>72</v>
      </c>
    </row>
    <row r="65" customFormat="false" ht="12.75" hidden="false" customHeight="false" outlineLevel="0" collapsed="false">
      <c r="B65" s="35" t="s">
        <v>73</v>
      </c>
    </row>
    <row r="67" customFormat="false" ht="12.75" hidden="false" customHeight="false" outlineLevel="0" collapsed="false">
      <c r="C67" s="59" t="s">
        <v>74</v>
      </c>
      <c r="D67" s="37"/>
      <c r="J67" s="43"/>
      <c r="K67" s="59" t="s">
        <v>74</v>
      </c>
      <c r="L67" s="60"/>
    </row>
    <row r="68" customFormat="false" ht="12.75" hidden="false" customHeight="false" outlineLevel="0" collapsed="false">
      <c r="C68" s="37" t="s">
        <v>75</v>
      </c>
      <c r="D68" s="37"/>
      <c r="K68" s="37" t="s">
        <v>76</v>
      </c>
      <c r="L68" s="60"/>
    </row>
    <row r="69" customFormat="false" ht="12.75" hidden="false" customHeight="false" outlineLevel="0" collapsed="false">
      <c r="B69" s="61" t="s">
        <v>77</v>
      </c>
      <c r="D69" s="37"/>
      <c r="J69" s="35" t="s">
        <v>78</v>
      </c>
      <c r="K69" s="60"/>
      <c r="L69" s="60"/>
    </row>
    <row r="70" customFormat="false" ht="12.75" hidden="false" customHeight="false" outlineLevel="0" collapsed="false">
      <c r="C70" s="60"/>
      <c r="D70" s="60"/>
      <c r="K70" s="60"/>
      <c r="L70" s="60"/>
    </row>
    <row r="71" customFormat="false" ht="12.75" hidden="false" customHeight="false" outlineLevel="0" collapsed="false">
      <c r="B71" s="62" t="s">
        <v>7</v>
      </c>
      <c r="C71" s="59" t="n">
        <v>2022</v>
      </c>
      <c r="D71" s="59" t="s">
        <v>79</v>
      </c>
      <c r="E71" s="63" t="s">
        <v>80</v>
      </c>
      <c r="J71" s="59"/>
      <c r="K71" s="59" t="n">
        <v>2022</v>
      </c>
      <c r="L71" s="59" t="s">
        <v>79</v>
      </c>
      <c r="M71" s="59" t="s">
        <v>80</v>
      </c>
    </row>
    <row r="72" customFormat="false" ht="12.75" hidden="false" customHeight="false" outlineLevel="0" collapsed="false">
      <c r="B72" s="35"/>
      <c r="C72" s="37"/>
      <c r="D72" s="37"/>
      <c r="E72" s="64"/>
      <c r="J72" s="65" t="s">
        <v>81</v>
      </c>
      <c r="K72" s="66" t="s">
        <v>82</v>
      </c>
      <c r="L72" s="66"/>
      <c r="M72" s="37"/>
    </row>
    <row r="73" customFormat="false" ht="32.95" hidden="false" customHeight="false" outlineLevel="0" collapsed="false">
      <c r="B73" s="67" t="s">
        <v>83</v>
      </c>
      <c r="C73" s="59" t="n">
        <v>5113</v>
      </c>
      <c r="D73" s="59"/>
      <c r="E73" s="68" t="n">
        <f aca="false">+D73+C73</f>
        <v>5113</v>
      </c>
      <c r="J73" s="65" t="s">
        <v>84</v>
      </c>
      <c r="K73" s="37" t="n">
        <v>7719</v>
      </c>
      <c r="L73" s="37"/>
      <c r="M73" s="37"/>
    </row>
    <row r="74" customFormat="false" ht="12.75" hidden="false" customHeight="false" outlineLevel="0" collapsed="false">
      <c r="B74" s="35"/>
      <c r="C74" s="37"/>
      <c r="D74" s="37"/>
      <c r="E74" s="64"/>
      <c r="J74" s="67" t="s">
        <v>85</v>
      </c>
      <c r="K74" s="59" t="n">
        <v>10248</v>
      </c>
      <c r="L74" s="64"/>
      <c r="M74" s="64" t="n">
        <f aca="false">+K74</f>
        <v>10248</v>
      </c>
      <c r="N74" s="64"/>
    </row>
    <row r="75" customFormat="false" ht="46" hidden="false" customHeight="false" outlineLevel="0" collapsed="false">
      <c r="B75" s="65" t="s">
        <v>86</v>
      </c>
      <c r="C75" s="37" t="n">
        <v>4307</v>
      </c>
      <c r="D75" s="37"/>
      <c r="E75" s="64" t="n">
        <f aca="false">+C75</f>
        <v>4307</v>
      </c>
      <c r="J75" s="67" t="s">
        <v>87</v>
      </c>
      <c r="K75" s="59" t="n">
        <v>2893</v>
      </c>
      <c r="L75" s="69" t="n">
        <f aca="false">-(C40-I40)</f>
        <v>-177.137334058613</v>
      </c>
      <c r="M75" s="64" t="n">
        <f aca="false">+K75+L75</f>
        <v>2715.86266594139</v>
      </c>
      <c r="N75" s="64"/>
    </row>
    <row r="76" customFormat="false" ht="46" hidden="false" customHeight="false" outlineLevel="0" collapsed="false">
      <c r="B76" s="65" t="s">
        <v>88</v>
      </c>
      <c r="C76" s="37" t="n">
        <v>3352</v>
      </c>
      <c r="D76" s="37"/>
      <c r="E76" s="64" t="n">
        <f aca="false">+C76</f>
        <v>3352</v>
      </c>
      <c r="J76" s="65" t="s">
        <v>89</v>
      </c>
      <c r="K76" s="37" t="n">
        <v>80</v>
      </c>
      <c r="L76" s="64"/>
      <c r="M76" s="64" t="n">
        <f aca="false">+L76+K76</f>
        <v>80</v>
      </c>
      <c r="N76" s="64"/>
    </row>
    <row r="77" customFormat="false" ht="34.8" hidden="false" customHeight="false" outlineLevel="0" collapsed="false">
      <c r="B77" s="65" t="s">
        <v>90</v>
      </c>
      <c r="C77" s="37" t="n">
        <v>1920</v>
      </c>
      <c r="D77" s="37"/>
      <c r="E77" s="64" t="n">
        <f aca="false">+C77</f>
        <v>1920</v>
      </c>
      <c r="J77" s="65" t="s">
        <v>91</v>
      </c>
      <c r="K77" s="37" t="n">
        <v>153</v>
      </c>
      <c r="L77" s="69" t="n">
        <f aca="false">+F40</f>
        <v>192.696415495205</v>
      </c>
      <c r="M77" s="64" t="n">
        <f aca="false">+L77+K77</f>
        <v>345.696415495205</v>
      </c>
      <c r="N77" s="64"/>
    </row>
    <row r="78" customFormat="false" ht="46" hidden="false" customHeight="false" outlineLevel="0" collapsed="false">
      <c r="B78" s="65" t="s">
        <v>92</v>
      </c>
      <c r="C78" s="37" t="n">
        <v>135</v>
      </c>
      <c r="D78" s="37"/>
      <c r="E78" s="64" t="n">
        <f aca="false">+C78</f>
        <v>135</v>
      </c>
      <c r="J78" s="67" t="s">
        <v>93</v>
      </c>
      <c r="K78" s="59" t="n">
        <v>2660</v>
      </c>
      <c r="L78" s="64"/>
      <c r="M78" s="64" t="n">
        <f aca="false">+M75-M76-M77</f>
        <v>2290.16625044618</v>
      </c>
      <c r="N78" s="64"/>
    </row>
    <row r="79" customFormat="false" ht="23.6" hidden="false" customHeight="false" outlineLevel="0" collapsed="false">
      <c r="B79" s="65" t="s">
        <v>94</v>
      </c>
      <c r="C79" s="37" t="n">
        <v>904</v>
      </c>
      <c r="D79" s="69" t="n">
        <f aca="false">+E52</f>
        <v>3322.35199129665</v>
      </c>
      <c r="E79" s="64" t="n">
        <f aca="false">+D79+C79</f>
        <v>4226.35199129665</v>
      </c>
      <c r="J79" s="65" t="s">
        <v>95</v>
      </c>
      <c r="K79" s="37" t="n">
        <v>693</v>
      </c>
      <c r="L79" s="70" t="n">
        <f aca="false">+-(L77-L75)*0.35</f>
        <v>-129.441812343836</v>
      </c>
      <c r="M79" s="64" t="n">
        <f aca="false">+K79+L79</f>
        <v>563.558187656164</v>
      </c>
      <c r="N79" s="64"/>
    </row>
    <row r="80" customFormat="false" ht="46" hidden="false" customHeight="false" outlineLevel="0" collapsed="false">
      <c r="B80" s="67" t="s">
        <v>96</v>
      </c>
      <c r="C80" s="71" t="s">
        <v>97</v>
      </c>
      <c r="D80" s="63"/>
      <c r="E80" s="63" t="n">
        <f aca="false">+SUM(E73:E79)</f>
        <v>19053.3519912966</v>
      </c>
      <c r="J80" s="67" t="s">
        <v>98</v>
      </c>
      <c r="K80" s="59" t="n">
        <v>1967</v>
      </c>
      <c r="L80" s="64"/>
      <c r="M80" s="64" t="n">
        <f aca="false">+M78-M79</f>
        <v>1726.60806279002</v>
      </c>
      <c r="N80" s="64"/>
    </row>
    <row r="81" customFormat="false" ht="12.75" hidden="false" customHeight="false" outlineLevel="0" collapsed="false">
      <c r="J81" s="35"/>
      <c r="K81" s="37"/>
      <c r="L81" s="64"/>
      <c r="M81" s="64"/>
      <c r="N81" s="64"/>
    </row>
    <row r="82" customFormat="false" ht="12.75" hidden="false" customHeight="false" outlineLevel="0" collapsed="false">
      <c r="J82" s="67"/>
      <c r="K82" s="71"/>
      <c r="L82" s="64"/>
      <c r="M82" s="64"/>
      <c r="N82" s="64"/>
    </row>
    <row r="83" customFormat="false" ht="12.75" hidden="false" customHeight="false" outlineLevel="0" collapsed="false">
      <c r="N83" s="64"/>
    </row>
    <row r="84" customFormat="false" ht="12.75" hidden="false" customHeight="false" outlineLevel="0" collapsed="false">
      <c r="N84" s="64"/>
    </row>
    <row r="85" customFormat="false" ht="12.75" hidden="false" customHeight="false" outlineLevel="0" collapsed="false">
      <c r="B85" s="35"/>
      <c r="C85" s="37"/>
      <c r="D85" s="37"/>
      <c r="E85" s="64"/>
      <c r="N85" s="64"/>
    </row>
    <row r="86" customFormat="false" ht="46" hidden="false" customHeight="false" outlineLevel="0" collapsed="false">
      <c r="B86" s="67" t="s">
        <v>99</v>
      </c>
      <c r="C86" s="37"/>
      <c r="D86" s="37"/>
      <c r="E86" s="64"/>
      <c r="J86" s="35"/>
      <c r="K86" s="66"/>
      <c r="L86" s="64"/>
      <c r="M86" s="64"/>
      <c r="N86" s="64"/>
    </row>
    <row r="87" customFormat="false" ht="23.6" hidden="false" customHeight="false" outlineLevel="0" collapsed="false">
      <c r="B87" s="67" t="s">
        <v>100</v>
      </c>
      <c r="C87" s="37"/>
      <c r="D87" s="37"/>
      <c r="E87" s="64"/>
      <c r="J87" s="35"/>
      <c r="K87" s="66"/>
      <c r="L87" s="64"/>
      <c r="M87" s="64"/>
      <c r="N87" s="64"/>
    </row>
    <row r="88" customFormat="false" ht="34.8" hidden="false" customHeight="false" outlineLevel="0" collapsed="false">
      <c r="B88" s="65" t="s">
        <v>101</v>
      </c>
      <c r="C88" s="66" t="s">
        <v>102</v>
      </c>
      <c r="D88" s="66"/>
      <c r="E88" s="64" t="n">
        <f aca="false">+D88+C88</f>
        <v>11</v>
      </c>
      <c r="K88" s="37"/>
      <c r="L88" s="64"/>
      <c r="M88" s="64"/>
      <c r="N88" s="64"/>
    </row>
    <row r="89" customFormat="false" ht="46" hidden="false" customHeight="false" outlineLevel="0" collapsed="false">
      <c r="B89" s="65" t="s">
        <v>103</v>
      </c>
      <c r="C89" s="37" t="n">
        <v>14</v>
      </c>
      <c r="D89" s="64" t="n">
        <f aca="false">+G40</f>
        <v>261.303584504795</v>
      </c>
      <c r="E89" s="64" t="n">
        <f aca="false">+D89+C89</f>
        <v>275.303584504795</v>
      </c>
      <c r="K89" s="37"/>
      <c r="L89" s="64"/>
      <c r="M89" s="64"/>
      <c r="N89" s="64"/>
    </row>
    <row r="90" customFormat="false" ht="23.6" hidden="false" customHeight="false" outlineLevel="0" collapsed="false">
      <c r="B90" s="65" t="s">
        <v>104</v>
      </c>
      <c r="C90" s="37" t="n">
        <v>1551</v>
      </c>
      <c r="D90" s="37"/>
      <c r="E90" s="64" t="n">
        <f aca="false">+D90+C90</f>
        <v>1551</v>
      </c>
      <c r="K90" s="37"/>
      <c r="L90" s="64"/>
      <c r="M90" s="64"/>
      <c r="N90" s="64"/>
    </row>
    <row r="91" customFormat="false" ht="23.6" hidden="false" customHeight="false" outlineLevel="0" collapsed="false">
      <c r="B91" s="65" t="s">
        <v>105</v>
      </c>
      <c r="C91" s="37" t="n">
        <v>317</v>
      </c>
      <c r="D91" s="37"/>
      <c r="E91" s="64" t="n">
        <f aca="false">+D91+C91</f>
        <v>317</v>
      </c>
      <c r="K91" s="37"/>
      <c r="L91" s="64"/>
      <c r="M91" s="64"/>
      <c r="N91" s="64"/>
    </row>
    <row r="92" customFormat="false" ht="23.6" hidden="false" customHeight="false" outlineLevel="0" collapsed="false">
      <c r="B92" s="65" t="s">
        <v>106</v>
      </c>
      <c r="C92" s="37" t="n">
        <v>2111</v>
      </c>
      <c r="D92" s="37"/>
      <c r="E92" s="64" t="n">
        <f aca="false">+D92+C92</f>
        <v>2111</v>
      </c>
      <c r="K92" s="37"/>
      <c r="L92" s="64"/>
      <c r="M92" s="64"/>
      <c r="N92" s="64"/>
    </row>
    <row r="93" customFormat="false" ht="32.95" hidden="false" customHeight="false" outlineLevel="0" collapsed="false">
      <c r="B93" s="67" t="s">
        <v>107</v>
      </c>
      <c r="C93" s="59" t="n">
        <v>4004</v>
      </c>
      <c r="D93" s="72" t="n">
        <f aca="false">SUM(D88:D92)</f>
        <v>261.303584504795</v>
      </c>
      <c r="E93" s="63" t="n">
        <f aca="false">SUM(E88:E92)</f>
        <v>4265.30358450479</v>
      </c>
      <c r="K93" s="37"/>
      <c r="L93" s="64"/>
      <c r="M93" s="64"/>
      <c r="N93" s="64"/>
    </row>
    <row r="94" customFormat="false" ht="12.75" hidden="false" customHeight="false" outlineLevel="0" collapsed="false">
      <c r="B94" s="35"/>
      <c r="C94" s="37"/>
      <c r="D94" s="37"/>
      <c r="E94" s="64"/>
      <c r="K94" s="37"/>
      <c r="L94" s="64"/>
      <c r="M94" s="64"/>
      <c r="N94" s="64"/>
    </row>
    <row r="95" customFormat="false" ht="23.6" hidden="false" customHeight="false" outlineLevel="0" collapsed="false">
      <c r="B95" s="65" t="s">
        <v>108</v>
      </c>
      <c r="C95" s="37" t="n">
        <v>8741</v>
      </c>
      <c r="D95" s="64" t="n">
        <f aca="false">+E52-D89</f>
        <v>3061.04840679185</v>
      </c>
      <c r="E95" s="64" t="n">
        <f aca="false">+C95+D95</f>
        <v>11802.0484067919</v>
      </c>
      <c r="K95" s="37"/>
      <c r="L95" s="64"/>
      <c r="M95" s="64"/>
      <c r="N95" s="64"/>
    </row>
    <row r="96" customFormat="false" ht="23.6" hidden="false" customHeight="false" outlineLevel="0" collapsed="false">
      <c r="B96" s="65" t="s">
        <v>92</v>
      </c>
      <c r="C96" s="37" t="n">
        <v>383</v>
      </c>
      <c r="D96" s="37"/>
      <c r="E96" s="64" t="n">
        <f aca="false">+C96+D96</f>
        <v>383</v>
      </c>
      <c r="K96" s="37"/>
      <c r="L96" s="64"/>
      <c r="M96" s="64"/>
      <c r="N96" s="64"/>
    </row>
    <row r="97" customFormat="false" ht="23.6" hidden="false" customHeight="false" outlineLevel="0" collapsed="false">
      <c r="B97" s="65" t="s">
        <v>109</v>
      </c>
      <c r="C97" s="37" t="n">
        <v>1797</v>
      </c>
      <c r="D97" s="37"/>
      <c r="E97" s="64" t="n">
        <f aca="false">+C97+D97</f>
        <v>1797</v>
      </c>
      <c r="K97" s="37"/>
      <c r="L97" s="64"/>
      <c r="M97" s="64"/>
      <c r="N97" s="64"/>
    </row>
    <row r="98" customFormat="false" ht="23.6" hidden="false" customHeight="false" outlineLevel="0" collapsed="false">
      <c r="B98" s="67" t="s">
        <v>110</v>
      </c>
      <c r="C98" s="59" t="n">
        <v>14925</v>
      </c>
      <c r="D98" s="73" t="n">
        <f aca="false">+SUM(D93:D97)</f>
        <v>3322.35199129665</v>
      </c>
      <c r="E98" s="68" t="n">
        <f aca="false">+C98+D98</f>
        <v>18247.3519912966</v>
      </c>
      <c r="K98" s="37"/>
      <c r="L98" s="64"/>
      <c r="M98" s="64"/>
      <c r="N98" s="64"/>
    </row>
    <row r="99" customFormat="false" ht="12.75" hidden="false" customHeight="false" outlineLevel="0" collapsed="false">
      <c r="B99" s="35"/>
      <c r="C99" s="37"/>
      <c r="D99" s="37"/>
      <c r="E99" s="64"/>
      <c r="K99" s="37"/>
      <c r="L99" s="37"/>
      <c r="M99" s="37"/>
    </row>
    <row r="100" customFormat="false" ht="12.75" hidden="false" customHeight="false" outlineLevel="0" collapsed="false">
      <c r="B100" s="35"/>
      <c r="C100" s="37"/>
      <c r="D100" s="37"/>
      <c r="E100" s="64"/>
      <c r="K100" s="37"/>
      <c r="L100" s="37"/>
      <c r="M100" s="37"/>
    </row>
    <row r="101" customFormat="false" ht="12.75" hidden="false" customHeight="false" outlineLevel="0" collapsed="false">
      <c r="B101" s="67"/>
      <c r="C101" s="37"/>
      <c r="D101" s="37"/>
      <c r="E101" s="64"/>
      <c r="K101" s="37"/>
      <c r="L101" s="37"/>
      <c r="M101" s="37"/>
    </row>
    <row r="102" customFormat="false" ht="12.75" hidden="false" customHeight="false" outlineLevel="0" collapsed="false">
      <c r="B102" s="67" t="s">
        <v>111</v>
      </c>
      <c r="C102" s="59" t="n">
        <v>806</v>
      </c>
      <c r="D102" s="59"/>
      <c r="E102" s="63" t="n">
        <f aca="false">+C102</f>
        <v>806</v>
      </c>
    </row>
    <row r="103" customFormat="false" ht="12.75" hidden="false" customHeight="false" outlineLevel="0" collapsed="false">
      <c r="B103" s="35"/>
      <c r="C103" s="37"/>
      <c r="D103" s="37"/>
      <c r="E103" s="64"/>
    </row>
    <row r="104" customFormat="false" ht="34.8" hidden="false" customHeight="false" outlineLevel="0" collapsed="false">
      <c r="B104" s="67" t="s">
        <v>112</v>
      </c>
      <c r="C104" s="71" t="s">
        <v>97</v>
      </c>
      <c r="D104" s="71"/>
      <c r="E104" s="63" t="n">
        <f aca="false">+E102+E98</f>
        <v>19053.3519912966</v>
      </c>
    </row>
    <row r="105" customFormat="false" ht="12.75" hidden="false" customHeight="false" outlineLevel="0" collapsed="false">
      <c r="C105" s="37"/>
      <c r="D105" s="37"/>
      <c r="E105" s="64"/>
    </row>
    <row r="106" customFormat="false" ht="12.75" hidden="false" customHeight="false" outlineLevel="0" collapsed="false">
      <c r="C106" s="37"/>
      <c r="D106" s="37"/>
      <c r="E106" s="64"/>
    </row>
    <row r="107" customFormat="false" ht="12.75" hidden="false" customHeight="false" outlineLevel="0" collapsed="false">
      <c r="A107" s="35" t="s">
        <v>113</v>
      </c>
      <c r="B107" s="74" t="s">
        <v>114</v>
      </c>
      <c r="C107" s="75"/>
      <c r="D107" s="75" t="s">
        <v>115</v>
      </c>
      <c r="E107" s="76" t="s">
        <v>116</v>
      </c>
    </row>
    <row r="108" customFormat="false" ht="12.75" hidden="false" customHeight="false" outlineLevel="0" collapsed="false">
      <c r="B108" s="35" t="s">
        <v>117</v>
      </c>
      <c r="C108" s="37"/>
      <c r="D108" s="77" t="n">
        <f aca="false">+C73/C93</f>
        <v>1.27697302697303</v>
      </c>
      <c r="E108" s="77" t="n">
        <f aca="false">+E73/E93</f>
        <v>1.19874234007041</v>
      </c>
    </row>
    <row r="109" customFormat="false" ht="12.75" hidden="false" customHeight="false" outlineLevel="0" collapsed="false">
      <c r="B109" s="35" t="s">
        <v>118</v>
      </c>
      <c r="C109" s="37"/>
      <c r="D109" s="77" t="n">
        <f aca="false">(C89+C95)/C102</f>
        <v>10.8622828784119</v>
      </c>
      <c r="E109" s="77" t="n">
        <f aca="false">(E89+E95)/E102</f>
        <v>14.9843076815095</v>
      </c>
    </row>
    <row r="110" customFormat="false" ht="12.75" hidden="false" customHeight="false" outlineLevel="0" collapsed="false">
      <c r="B110" s="35" t="s">
        <v>119</v>
      </c>
      <c r="C110" s="37"/>
      <c r="D110" s="77" t="n">
        <f aca="false">+K75/K77</f>
        <v>18.9084967320261</v>
      </c>
      <c r="E110" s="77" t="n">
        <f aca="false">+M75/M77</f>
        <v>7.85620719280803</v>
      </c>
    </row>
    <row r="111" customFormat="false" ht="12.75" hidden="false" customHeight="false" outlineLevel="0" collapsed="false">
      <c r="E111" s="64"/>
    </row>
    <row r="112" customFormat="false" ht="12.75" hidden="false" customHeight="false" outlineLevel="0" collapsed="false">
      <c r="B112" s="35" t="s">
        <v>120</v>
      </c>
      <c r="C112" s="37"/>
      <c r="D112" s="37"/>
      <c r="E112" s="64"/>
    </row>
    <row r="113" customFormat="false" ht="12.75" hidden="false" customHeight="false" outlineLevel="0" collapsed="false">
      <c r="B113" s="35" t="s">
        <v>121</v>
      </c>
      <c r="C113" s="37"/>
      <c r="D113" s="37"/>
      <c r="E113" s="64"/>
    </row>
    <row r="114" customFormat="false" ht="12.75" hidden="false" customHeight="false" outlineLevel="0" collapsed="false">
      <c r="C114" s="37"/>
      <c r="D114" s="37"/>
      <c r="E114" s="64"/>
    </row>
    <row r="115" customFormat="false" ht="12.75" hidden="false" customHeight="false" outlineLevel="0" collapsed="false">
      <c r="C115" s="37"/>
      <c r="D115" s="37"/>
      <c r="E115" s="64"/>
    </row>
    <row r="116" customFormat="false" ht="12.75" hidden="false" customHeight="false" outlineLevel="0" collapsed="false">
      <c r="C116" s="37"/>
      <c r="D116" s="37"/>
      <c r="E116" s="64"/>
    </row>
    <row r="117" customFormat="false" ht="12.75" hidden="false" customHeight="false" outlineLevel="0" collapsed="false">
      <c r="C117" s="37"/>
      <c r="D117" s="37"/>
      <c r="E117" s="64"/>
    </row>
    <row r="118" customFormat="false" ht="12.75" hidden="false" customHeight="false" outlineLevel="0" collapsed="false">
      <c r="C118" s="37"/>
      <c r="D118" s="37"/>
      <c r="E118" s="64"/>
    </row>
    <row r="119" customFormat="false" ht="12.75" hidden="false" customHeight="false" outlineLevel="0" collapsed="false">
      <c r="C119" s="37"/>
      <c r="D119" s="37"/>
      <c r="E119" s="64"/>
    </row>
    <row r="120" customFormat="false" ht="12.75" hidden="false" customHeight="false" outlineLevel="0" collapsed="false">
      <c r="C120" s="37"/>
      <c r="D120" s="37"/>
      <c r="E120" s="64"/>
    </row>
    <row r="121" customFormat="false" ht="12.75" hidden="false" customHeight="false" outlineLevel="0" collapsed="false">
      <c r="C121" s="37"/>
      <c r="D121" s="37"/>
      <c r="E121" s="64"/>
    </row>
    <row r="122" customFormat="false" ht="12.75" hidden="false" customHeight="false" outlineLevel="0" collapsed="false">
      <c r="C122" s="37"/>
      <c r="D122" s="37"/>
      <c r="E122" s="64"/>
    </row>
    <row r="123" customFormat="false" ht="12.75" hidden="false" customHeight="false" outlineLevel="0" collapsed="false">
      <c r="C123" s="37"/>
      <c r="D123" s="37"/>
      <c r="E123" s="64"/>
    </row>
    <row r="124" customFormat="false" ht="12.75" hidden="false" customHeight="false" outlineLevel="0" collapsed="false">
      <c r="C124" s="37"/>
      <c r="D124" s="37"/>
      <c r="E124" s="64"/>
    </row>
    <row r="125" customFormat="false" ht="12.75" hidden="false" customHeight="false" outlineLevel="0" collapsed="false">
      <c r="C125" s="37"/>
      <c r="D125" s="37"/>
      <c r="E125" s="6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46</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2023-08-05T10:18:21Z</dcterms:created>
  <dc:creator>Marcelo Ortiz M.</dc:creator>
  <dc:description/>
  <dc:language>en-US</dc:language>
  <cp:lastModifiedBy/>
  <dcterms:modified xsi:type="dcterms:W3CDTF">2024-10-13T13:06:34Z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