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<sst xmlns="http://schemas.openxmlformats.org/spreadsheetml/2006/main" count="25" uniqueCount="25">
  <si>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Interest rate</t>
  </si>
  <si>
    <t xml:space="preserve">Operating L.</t>
  </si>
  <si>
    <t xml:space="preserve">Capital L.</t>
  </si>
  <si>
    <t xml:space="preserve">Liability</t>
  </si>
  <si>
    <t xml:space="preserve">Asset</t>
  </si>
  <si>
    <t xml:space="preserve">(A)</t>
  </si>
  <si>
    <t xml:space="preserve">(b1)</t>
  </si>
  <si>
    <t xml:space="preserve">(b2)</t>
  </si>
  <si>
    <t xml:space="preserve">(B=b1+b2)</t>
  </si>
  <si>
    <t xml:space="preserve">(B/A)</t>
  </si>
  <si>
    <t xml:space="preserve">Year</t>
  </si>
  <si>
    <t xml:space="preserve">MLP</t>
  </si>
  <si>
    <t xml:space="preserve">Df</t>
  </si>
  <si>
    <t xml:space="preserve">PV MLP</t>
  </si>
  <si>
    <t xml:space="preserve">Interest</t>
  </si>
  <si>
    <t xml:space="preserve">Lease reduction</t>
  </si>
  <si>
    <t xml:space="preserve">Lease liability</t>
  </si>
  <si>
    <t xml:space="preserve">Depreciation</t>
  </si>
  <si>
    <t xml:space="preserve">ROU asset</t>
  </si>
  <si>
    <t xml:space="preserve">Total Expense</t>
  </si>
  <si>
    <t xml:space="preserve">% of MLP</t>
  </si>
  <si>
    <t xml:space="preserve">Total</t>
  </si>
  <si>
    <t xml:space="preserve">Income before taxes</t>
  </si>
  <si>
    <t xml:space="preserve">Total asset</t>
  </si>
  <si>
    <t xml:space="preserve">Total liability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</si>
</sst>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#,##0\ [$€-C0A];[RED]\-#,##0\ [$€-C0A]"/>
    <numFmt numFmtId="167" formatCode="#,##0.00"/>
    <numFmt numFmtId="168" formatCode="0%"/>
    <numFmt numFmtId="169" formatCode="General"/>
    <numFmt numFmtId="170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Times New Roman"/>
      <family val="0"/>
    </font>
  </fonts>
  <fills count="4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FFB66C"/>
        <bgColor rgb="FFFFDBB6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B66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360</xdr:colOff>
      <xdr:row>23</xdr:row>
      <xdr:rowOff>81000</xdr:rowOff>
    </xdr:from>
    <xdr:to>
      <xdr:col>9</xdr:col>
      <xdr:colOff>252000</xdr:colOff>
      <xdr:row>34</xdr:row>
      <xdr:rowOff>39600</xdr:rowOff>
    </xdr:to>
    <xdr:sp>
      <xdr:nvSpPr>
        <xdr:cNvPr id="0" name="Text Frame 1"/>
        <xdr:cNvSpPr/>
      </xdr:nvSpPr>
      <xdr:spPr>
        <a:xfrm>
          <a:off x="813240" y="3957120"/>
          <a:ext cx="6010920" cy="1746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Steps: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1. What is the implicit interest rate of the operating lease given the PV?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2. Converting MLP into a liability with two components: (1) interest + (2) capital amortization (as it would be a normal credit liability). Here, we keep the lease jargon and call it “Lease reduction”.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3. Estimate the value of the operating lease asset.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For simplicity, we assume that its value equals the PV of the MLP (liability). With this, we can compute the depreciation expense of the respective asset.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4. Income statement: Compute the interest expense and depreciation expense for each year.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M22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L24" activeCellId="0" sqref="L2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8.05"/>
    <col collapsed="false" customWidth="true" hidden="false" outlineLevel="0" max="3" min="3" style="1" width="6.7"/>
    <col collapsed="false" customWidth="true" hidden="false" outlineLevel="0" max="4" min="4" style="1" width="5.07"/>
    <col collapsed="false" customWidth="true" hidden="false" outlineLevel="0" max="5" min="5" style="1" width="8.3"/>
    <col collapsed="false" customWidth="true" hidden="false" outlineLevel="0" max="6" min="6" style="1" width="7.5"/>
    <col collapsed="false" customWidth="true" hidden="false" outlineLevel="0" max="9" min="7" style="1" width="12.03"/>
    <col collapsed="false" customWidth="true" hidden="false" outlineLevel="0" max="11" min="10" style="1" width="13.18"/>
  </cols>
  <sheetData>
    <row r="1" customFormat="false" ht="12.8" hidden="false" customHeight="false" outlineLevel="0" collapsed="false">
      <c r="B1" s="2" t="s">
        <v>0</v>
      </c>
      <c r="C1" s="3" t="n">
        <v>0.0364</v>
      </c>
      <c r="L1" s="1"/>
    </row>
    <row r="2" customFormat="false" ht="12.8" hidden="false" customHeight="false" outlineLevel="0" collapsed="false">
      <c r="C2" s="3"/>
      <c r="L2" s="1"/>
    </row>
    <row r="3" customFormat="false" ht="12.8" hidden="false" customHeight="false" outlineLevel="0" collapsed="false">
      <c r="B3" s="4" t="s">
        <v>1</v>
      </c>
      <c r="C3" s="4"/>
      <c r="D3" s="5" t="s">
        <v>2</v>
      </c>
      <c r="E3" s="5"/>
      <c r="F3" s="5"/>
      <c r="G3" s="5"/>
      <c r="H3" s="5"/>
      <c r="I3" s="5"/>
      <c r="J3" s="5"/>
      <c r="K3" s="5"/>
      <c r="L3" s="2"/>
    </row>
    <row r="4" customFormat="false" ht="12.8" hidden="false" customHeight="false" outlineLevel="0" collapsed="false">
      <c r="B4" s="6"/>
      <c r="C4" s="7"/>
      <c r="D4" s="5" t="s">
        <v>3</v>
      </c>
      <c r="E4" s="5"/>
      <c r="F4" s="5"/>
      <c r="G4" s="5"/>
      <c r="H4" s="5"/>
      <c r="I4" s="5" t="s">
        <v>4</v>
      </c>
      <c r="J4" s="5"/>
      <c r="K4" s="5"/>
      <c r="L4" s="1"/>
    </row>
    <row r="5" s="8" customFormat="true" ht="12.8" hidden="false" customHeight="false" outlineLevel="0" collapsed="false">
      <c r="B5" s="9"/>
      <c r="C5" s="10" t="s">
        <v>5</v>
      </c>
      <c r="D5" s="9"/>
      <c r="E5" s="11"/>
      <c r="F5" s="10" t="s">
        <v>6</v>
      </c>
      <c r="G5" s="11"/>
      <c r="H5" s="12"/>
      <c r="I5" s="10" t="s">
        <v>7</v>
      </c>
      <c r="J5" s="10"/>
      <c r="K5" s="13" t="s">
        <v>8</v>
      </c>
      <c r="L5" s="14" t="s">
        <v>9</v>
      </c>
      <c r="M5" s="0"/>
    </row>
    <row r="6" customFormat="false" ht="23.6" hidden="false" customHeight="false" outlineLevel="0" collapsed="false">
      <c r="B6" s="15" t="s">
        <v>10</v>
      </c>
      <c r="C6" s="16" t="s">
        <v>11</v>
      </c>
      <c r="D6" s="17" t="s">
        <v>12</v>
      </c>
      <c r="E6" s="18" t="s">
        <v>13</v>
      </c>
      <c r="F6" s="18" t="s">
        <v>14</v>
      </c>
      <c r="G6" s="19" t="s">
        <v>15</v>
      </c>
      <c r="H6" s="20" t="s">
        <v>16</v>
      </c>
      <c r="I6" s="18" t="s">
        <v>17</v>
      </c>
      <c r="J6" s="18" t="s">
        <v>18</v>
      </c>
      <c r="K6" s="18" t="s">
        <v>19</v>
      </c>
      <c r="L6" s="21" t="s">
        <v>20</v>
      </c>
    </row>
    <row r="7" customFormat="false" ht="12.8" hidden="false" customHeight="false" outlineLevel="0" collapsed="false">
      <c r="B7" s="22" t="n">
        <v>2022</v>
      </c>
      <c r="C7" s="23"/>
      <c r="D7" s="24"/>
      <c r="E7" s="25"/>
      <c r="F7" s="26"/>
      <c r="G7" s="25"/>
      <c r="H7" s="27" t="n">
        <f aca="false">+E17</f>
        <v>505.254501976769</v>
      </c>
      <c r="I7" s="26"/>
      <c r="J7" s="28" t="n">
        <f aca="false">H7</f>
        <v>505.254501976769</v>
      </c>
      <c r="K7" s="25"/>
      <c r="L7" s="29"/>
    </row>
    <row r="8" customFormat="false" ht="12.8" hidden="false" customHeight="false" outlineLevel="0" collapsed="false">
      <c r="B8" s="22" t="n">
        <f aca="false">+B7+1</f>
        <v>2023</v>
      </c>
      <c r="C8" s="30" t="n">
        <v>124</v>
      </c>
      <c r="D8" s="31" t="n">
        <f aca="false">1/(1+$C$1)^(B8-$B$7)</f>
        <v>0.96487842531841</v>
      </c>
      <c r="E8" s="32" t="n">
        <f aca="false">D8*C8</f>
        <v>119.644924739483</v>
      </c>
      <c r="F8" s="28" t="n">
        <f aca="false">H7*$C$1</f>
        <v>18.3912638719544</v>
      </c>
      <c r="G8" s="32" t="n">
        <f aca="false">+C8-F8</f>
        <v>105.608736128046</v>
      </c>
      <c r="H8" s="27" t="n">
        <f aca="false">+H7-G8</f>
        <v>399.645765848724</v>
      </c>
      <c r="I8" s="28" t="n">
        <f aca="false">$H$7/($B$16-$B$7)</f>
        <v>56.1393891085299</v>
      </c>
      <c r="J8" s="28" t="n">
        <f aca="false">J7-I8</f>
        <v>449.115112868239</v>
      </c>
      <c r="K8" s="32" t="n">
        <f aca="false">+I8+F8</f>
        <v>74.5306529804843</v>
      </c>
      <c r="L8" s="33" t="n">
        <f aca="false">K8/C8</f>
        <v>0.601053653068422</v>
      </c>
    </row>
    <row r="9" customFormat="false" ht="12.8" hidden="false" customHeight="false" outlineLevel="0" collapsed="false">
      <c r="B9" s="22" t="n">
        <f aca="false">+B8+1</f>
        <v>2024</v>
      </c>
      <c r="C9" s="30" t="n">
        <v>88</v>
      </c>
      <c r="D9" s="31" t="n">
        <f aca="false">1/(1+$C$1)^(B9-$B$7)</f>
        <v>0.930990375644934</v>
      </c>
      <c r="E9" s="32" t="n">
        <f aca="false">D9*C9</f>
        <v>81.9271530567542</v>
      </c>
      <c r="F9" s="28" t="n">
        <f aca="false">H8*$C$1</f>
        <v>14.5471058768935</v>
      </c>
      <c r="G9" s="32" t="n">
        <f aca="false">+C9-F9</f>
        <v>73.4528941231065</v>
      </c>
      <c r="H9" s="27" t="n">
        <f aca="false">+H8-G9</f>
        <v>326.192871725617</v>
      </c>
      <c r="I9" s="28" t="n">
        <f aca="false">$H$7/($B$16-$B$7)</f>
        <v>56.1393891085299</v>
      </c>
      <c r="J9" s="28" t="n">
        <f aca="false">J8-I9</f>
        <v>392.975723759709</v>
      </c>
      <c r="K9" s="32" t="n">
        <f aca="false">+I9+F9</f>
        <v>70.6864949854235</v>
      </c>
      <c r="L9" s="33" t="n">
        <f aca="false">K9/C9</f>
        <v>0.803255624834358</v>
      </c>
    </row>
    <row r="10" customFormat="false" ht="12.8" hidden="false" customHeight="false" outlineLevel="0" collapsed="false">
      <c r="B10" s="22" t="n">
        <f aca="false">+B9+1</f>
        <v>2025</v>
      </c>
      <c r="C10" s="30" t="n">
        <v>69</v>
      </c>
      <c r="D10" s="31" t="n">
        <f aca="false">1/(1+$C$1)^(B10-$B$7)</f>
        <v>0.898292527638879</v>
      </c>
      <c r="E10" s="32" t="n">
        <f aca="false">D10*C10</f>
        <v>61.9821844070827</v>
      </c>
      <c r="F10" s="28" t="n">
        <f aca="false">H9*$C$1</f>
        <v>11.8734205308125</v>
      </c>
      <c r="G10" s="32" t="n">
        <f aca="false">+C10-F10</f>
        <v>57.1265794691875</v>
      </c>
      <c r="H10" s="27" t="n">
        <f aca="false">+H9-G10</f>
        <v>269.06629225643</v>
      </c>
      <c r="I10" s="28" t="n">
        <f aca="false">$H$7/($B$16-$B$7)</f>
        <v>56.1393891085299</v>
      </c>
      <c r="J10" s="28" t="n">
        <f aca="false">J9-I10</f>
        <v>336.83633465118</v>
      </c>
      <c r="K10" s="32" t="n">
        <f aca="false">+I10+F10</f>
        <v>68.0128096393424</v>
      </c>
      <c r="L10" s="33" t="n">
        <f aca="false">K10/C10</f>
        <v>0.985692893323803</v>
      </c>
    </row>
    <row r="11" customFormat="false" ht="12.8" hidden="false" customHeight="false" outlineLevel="0" collapsed="false">
      <c r="B11" s="22" t="n">
        <f aca="false">+B10+1</f>
        <v>2026</v>
      </c>
      <c r="C11" s="30" t="n">
        <v>54</v>
      </c>
      <c r="D11" s="31" t="n">
        <f aca="false">1/(1+$C$1)^(B11-$B$7)</f>
        <v>0.866743079543496</v>
      </c>
      <c r="E11" s="32" t="n">
        <f aca="false">D11*C11</f>
        <v>46.8041262953488</v>
      </c>
      <c r="F11" s="28" t="n">
        <f aca="false">H10*$C$1</f>
        <v>9.79401303813404</v>
      </c>
      <c r="G11" s="32" t="n">
        <f aca="false">+C11-F11</f>
        <v>44.205986961866</v>
      </c>
      <c r="H11" s="27" t="n">
        <f aca="false">+H10-G11</f>
        <v>224.860305294564</v>
      </c>
      <c r="I11" s="28" t="n">
        <f aca="false">$H$7/($B$16-$B$7)</f>
        <v>56.1393891085299</v>
      </c>
      <c r="J11" s="28" t="n">
        <f aca="false">J10-I11</f>
        <v>280.69694554265</v>
      </c>
      <c r="K11" s="32" t="n">
        <f aca="false">+I11+F11</f>
        <v>65.933402146664</v>
      </c>
      <c r="L11" s="33" t="n">
        <f aca="false">K11/C11</f>
        <v>1.22098892864193</v>
      </c>
    </row>
    <row r="12" customFormat="false" ht="12.8" hidden="false" customHeight="false" outlineLevel="0" collapsed="false">
      <c r="B12" s="22" t="n">
        <f aca="false">+B11+1</f>
        <v>2027</v>
      </c>
      <c r="C12" s="30" t="n">
        <v>50</v>
      </c>
      <c r="D12" s="31" t="n">
        <f aca="false">1/(1+$C$1)^(B12-$B$7)</f>
        <v>0.836301697745558</v>
      </c>
      <c r="E12" s="32" t="n">
        <f aca="false">D12*C12</f>
        <v>41.8150848872779</v>
      </c>
      <c r="F12" s="28" t="n">
        <f aca="false">H11*$C$1</f>
        <v>8.18491511272212</v>
      </c>
      <c r="G12" s="32" t="n">
        <f aca="false">+C12-F12</f>
        <v>41.8150848872779</v>
      </c>
      <c r="H12" s="27" t="n">
        <f aca="false">+H11-G12</f>
        <v>183.045220407286</v>
      </c>
      <c r="I12" s="28" t="n">
        <f aca="false">$H$7/($B$16-$B$7)</f>
        <v>56.1393891085299</v>
      </c>
      <c r="J12" s="28" t="n">
        <f aca="false">J11-I12</f>
        <v>224.55755643412</v>
      </c>
      <c r="K12" s="32" t="n">
        <f aca="false">+I12+F12</f>
        <v>64.3243042212521</v>
      </c>
      <c r="L12" s="33" t="n">
        <f aca="false">K12/C12</f>
        <v>1.28648608442504</v>
      </c>
    </row>
    <row r="13" customFormat="false" ht="12.8" hidden="false" customHeight="false" outlineLevel="0" collapsed="false">
      <c r="B13" s="22" t="n">
        <f aca="false">+B12+1</f>
        <v>2028</v>
      </c>
      <c r="C13" s="30" t="n">
        <v>50</v>
      </c>
      <c r="D13" s="31" t="n">
        <f aca="false">1/(1+$C$1)^(B13-$B$7)</f>
        <v>0.806929465211846</v>
      </c>
      <c r="E13" s="32" t="n">
        <f aca="false">D13*C13</f>
        <v>40.3464732605923</v>
      </c>
      <c r="F13" s="28" t="n">
        <f aca="false">H12*$C$1</f>
        <v>6.66284602282521</v>
      </c>
      <c r="G13" s="32" t="n">
        <f aca="false">+C13-F13</f>
        <v>43.3371539771748</v>
      </c>
      <c r="H13" s="27" t="n">
        <f aca="false">+H12-G13</f>
        <v>139.708066430111</v>
      </c>
      <c r="I13" s="28" t="n">
        <f aca="false">$H$7/($B$16-$B$7)</f>
        <v>56.1393891085299</v>
      </c>
      <c r="J13" s="28" t="n">
        <f aca="false">J12-I13</f>
        <v>168.41816732559</v>
      </c>
      <c r="K13" s="32" t="n">
        <f aca="false">+I13+F13</f>
        <v>62.8022351313551</v>
      </c>
      <c r="L13" s="33" t="n">
        <f aca="false">K13/C13</f>
        <v>1.2560447026271</v>
      </c>
    </row>
    <row r="14" customFormat="false" ht="12.8" hidden="false" customHeight="false" outlineLevel="0" collapsed="false">
      <c r="B14" s="22" t="n">
        <f aca="false">+B13+1</f>
        <v>2029</v>
      </c>
      <c r="C14" s="30" t="n">
        <v>50</v>
      </c>
      <c r="D14" s="31" t="n">
        <f aca="false">1/(1+$C$1)^(B14-$B$7)</f>
        <v>0.778588831736633</v>
      </c>
      <c r="E14" s="32" t="n">
        <f aca="false">D14*C14</f>
        <v>38.9294415868317</v>
      </c>
      <c r="F14" s="28" t="n">
        <f aca="false">H13*$C$1</f>
        <v>5.08537361805604</v>
      </c>
      <c r="G14" s="32" t="n">
        <f aca="false">+C14-F14</f>
        <v>44.914626381944</v>
      </c>
      <c r="H14" s="27" t="n">
        <f aca="false">+H13-G14</f>
        <v>94.7934400481672</v>
      </c>
      <c r="I14" s="28" t="n">
        <f aca="false">$H$7/($B$16-$B$7)</f>
        <v>56.1393891085299</v>
      </c>
      <c r="J14" s="28" t="n">
        <f aca="false">J13-I14</f>
        <v>112.27877821706</v>
      </c>
      <c r="K14" s="32" t="n">
        <f aca="false">+I14+F14</f>
        <v>61.224762726586</v>
      </c>
      <c r="L14" s="33" t="n">
        <f aca="false">K14/C14</f>
        <v>1.22449525453172</v>
      </c>
    </row>
    <row r="15" customFormat="false" ht="12.8" hidden="false" customHeight="false" outlineLevel="0" collapsed="false">
      <c r="B15" s="22" t="n">
        <f aca="false">+B14+1</f>
        <v>2030</v>
      </c>
      <c r="C15" s="30" t="n">
        <v>50</v>
      </c>
      <c r="D15" s="31" t="n">
        <f aca="false">1/(1+$C$1)^(B15-$B$7)</f>
        <v>0.751243565936543</v>
      </c>
      <c r="E15" s="32" t="n">
        <f aca="false">D15*C15</f>
        <v>37.5621782968271</v>
      </c>
      <c r="F15" s="28" t="n">
        <f aca="false">H14*$C$1</f>
        <v>3.45048121775328</v>
      </c>
      <c r="G15" s="32" t="n">
        <f aca="false">+C15-F15</f>
        <v>46.5495187822467</v>
      </c>
      <c r="H15" s="27" t="n">
        <f aca="false">+H14-G15</f>
        <v>48.2439212659204</v>
      </c>
      <c r="I15" s="28" t="n">
        <f aca="false">$H$7/($B$16-$B$7)</f>
        <v>56.1393891085299</v>
      </c>
      <c r="J15" s="28" t="n">
        <f aca="false">J14-I15</f>
        <v>56.1393891085299</v>
      </c>
      <c r="K15" s="32" t="n">
        <f aca="false">+I15+F15</f>
        <v>59.5898703262832</v>
      </c>
      <c r="L15" s="33" t="n">
        <f aca="false">K15/C15</f>
        <v>1.19179740652566</v>
      </c>
    </row>
    <row r="16" customFormat="false" ht="12.8" hidden="false" customHeight="false" outlineLevel="0" collapsed="false">
      <c r="B16" s="34" t="n">
        <f aca="false">+B15+1</f>
        <v>2031</v>
      </c>
      <c r="C16" s="35" t="n">
        <v>50</v>
      </c>
      <c r="D16" s="36" t="n">
        <f aca="false">1/(1+$C$1)^(B16-$B$7)</f>
        <v>0.724858708931438</v>
      </c>
      <c r="E16" s="37" t="n">
        <f aca="false">D16*C16</f>
        <v>36.2429354465719</v>
      </c>
      <c r="F16" s="38" t="n">
        <f aca="false">H15*$C$1</f>
        <v>1.7560787340795</v>
      </c>
      <c r="G16" s="37" t="n">
        <f aca="false">+C16-F16</f>
        <v>48.2439212659205</v>
      </c>
      <c r="H16" s="39" t="n">
        <f aca="false">+H15-G16</f>
        <v>0</v>
      </c>
      <c r="I16" s="38" t="n">
        <f aca="false">$H$7/($B$16-$B$7)</f>
        <v>56.1393891085299</v>
      </c>
      <c r="J16" s="38" t="n">
        <f aca="false">J15-I16</f>
        <v>0</v>
      </c>
      <c r="K16" s="37" t="n">
        <f aca="false">+I16+F16</f>
        <v>57.8954678426094</v>
      </c>
      <c r="L16" s="40" t="n">
        <f aca="false">K16/C16</f>
        <v>1.15790935685219</v>
      </c>
    </row>
    <row r="17" customFormat="false" ht="12.8" hidden="false" customHeight="false" outlineLevel="0" collapsed="false">
      <c r="B17" s="34" t="s">
        <v>21</v>
      </c>
      <c r="C17" s="35" t="n">
        <f aca="false">SUM(C8:C16)</f>
        <v>585</v>
      </c>
      <c r="D17" s="41"/>
      <c r="E17" s="37" t="n">
        <f aca="false">SUM(E8:E16)</f>
        <v>505.254501976769</v>
      </c>
      <c r="F17" s="42" t="n">
        <f aca="false">+SUM(F8:F16)</f>
        <v>79.7454980232306</v>
      </c>
      <c r="G17" s="43"/>
      <c r="H17" s="44"/>
      <c r="I17" s="38" t="n">
        <f aca="false">+SUM(I8:I16)</f>
        <v>505.254501976769</v>
      </c>
      <c r="J17" s="38"/>
      <c r="K17" s="43" t="n">
        <f aca="false">+I17+F17</f>
        <v>585</v>
      </c>
      <c r="L17" s="45"/>
    </row>
    <row r="20" customFormat="false" ht="12.8" hidden="false" customHeight="false" outlineLevel="0" collapsed="false">
      <c r="B20" s="46" t="s">
        <v>22</v>
      </c>
      <c r="C20" s="47" t="n">
        <v>2660</v>
      </c>
      <c r="D20" s="48"/>
      <c r="E20" s="49" t="n">
        <f aca="false">(K12-C12)/C20</f>
        <v>0.00538507677490679</v>
      </c>
    </row>
    <row r="21" customFormat="false" ht="12.8" hidden="false" customHeight="false" outlineLevel="0" collapsed="false">
      <c r="B21" s="50" t="s">
        <v>23</v>
      </c>
      <c r="C21" s="51" t="n">
        <v>15731</v>
      </c>
      <c r="E21" s="52" t="n">
        <f aca="false">I17/C21</f>
        <v>0.0321183969217958</v>
      </c>
    </row>
    <row r="22" customFormat="false" ht="12.8" hidden="false" customHeight="false" outlineLevel="0" collapsed="false">
      <c r="B22" s="53" t="s">
        <v>24</v>
      </c>
      <c r="C22" s="54" t="n">
        <v>14925</v>
      </c>
      <c r="D22" s="55"/>
      <c r="E22" s="56" t="n">
        <f aca="false">I17/C22</f>
        <v>0.0338528979548924</v>
      </c>
    </row>
  </sheetData>
  <mergeCells count="4">
    <mergeCell ref="B3:C3"/>
    <mergeCell ref="D3:K3"/>
    <mergeCell ref="D4:H4"/>
    <mergeCell ref="I4:K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LibreOffice/7.6.2.1$Linux_X86_64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2023-07-28T11:11:20Z</dcterms:created>
  <dc:creator>Marcelo Ortiz M.</dc:creator>
  <dc:description/>
  <dc:language>en-US</dc:language>
  <cp:lastModifiedBy>Marcelo Ortiz M.</cp:lastModifiedBy>
  <dcterms:modified xsi:type="dcterms:W3CDTF">2023-10-05T18:46:43Z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