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Численные методы 3М+Ф\"/>
    </mc:Choice>
  </mc:AlternateContent>
  <bookViews>
    <workbookView xWindow="240" yWindow="15" windowWidth="9150" windowHeight="4065"/>
  </bookViews>
  <sheets>
    <sheet name="3 матем+физ" sheetId="4" r:id="rId1"/>
    <sheet name="Баллы" sheetId="16" r:id="rId2"/>
  </sheets>
  <definedNames>
    <definedName name="_xlnm._FilterDatabase" localSheetId="0" hidden="1">'3 матем+физ'!$A$1:$AI$16</definedName>
  </definedNames>
  <calcPr calcId="162913"/>
</workbook>
</file>

<file path=xl/calcChain.xml><?xml version="1.0" encoding="utf-8"?>
<calcChain xmlns="http://schemas.openxmlformats.org/spreadsheetml/2006/main">
  <c r="U29" i="4" l="1"/>
  <c r="U16" i="4"/>
  <c r="I32" i="4"/>
  <c r="N16" i="4"/>
  <c r="O16" i="4"/>
  <c r="P16" i="4"/>
  <c r="Q16" i="4"/>
  <c r="R16" i="4"/>
  <c r="S16" i="4"/>
  <c r="T16" i="4"/>
  <c r="V16" i="4"/>
  <c r="D29" i="4"/>
  <c r="E29" i="4"/>
  <c r="F29" i="4"/>
  <c r="G29" i="4"/>
  <c r="H29" i="4"/>
  <c r="I29" i="4"/>
  <c r="J29" i="4"/>
  <c r="K29" i="4"/>
  <c r="L29" i="4"/>
  <c r="C29" i="4"/>
  <c r="I34" i="4"/>
  <c r="I33" i="4"/>
  <c r="I35" i="4" l="1"/>
  <c r="O29" i="4"/>
  <c r="P29" i="4"/>
  <c r="Q29" i="4"/>
  <c r="R29" i="4"/>
  <c r="S29" i="4"/>
  <c r="T29" i="4"/>
  <c r="V29" i="4"/>
  <c r="N29" i="4"/>
  <c r="AD28" i="4"/>
  <c r="AF28" i="4" s="1"/>
  <c r="AC28" i="4"/>
  <c r="AE28" i="4" s="1"/>
  <c r="W28" i="4"/>
  <c r="M28" i="4"/>
  <c r="AD27" i="4"/>
  <c r="AF27" i="4" s="1"/>
  <c r="AC27" i="4"/>
  <c r="AE27" i="4" s="1"/>
  <c r="W27" i="4"/>
  <c r="M27" i="4"/>
  <c r="AD26" i="4"/>
  <c r="AF26" i="4" s="1"/>
  <c r="AC26" i="4"/>
  <c r="AE26" i="4" s="1"/>
  <c r="W26" i="4"/>
  <c r="M26" i="4"/>
  <c r="AD25" i="4"/>
  <c r="AF25" i="4" s="1"/>
  <c r="AC25" i="4"/>
  <c r="AE25" i="4" s="1"/>
  <c r="W25" i="4"/>
  <c r="M25" i="4"/>
  <c r="AD24" i="4"/>
  <c r="AF24" i="4" s="1"/>
  <c r="AC24" i="4"/>
  <c r="AE24" i="4" s="1"/>
  <c r="W24" i="4"/>
  <c r="M24" i="4"/>
  <c r="AD23" i="4"/>
  <c r="AF23" i="4" s="1"/>
  <c r="AC23" i="4"/>
  <c r="AE23" i="4" s="1"/>
  <c r="W23" i="4"/>
  <c r="M23" i="4"/>
  <c r="AD22" i="4"/>
  <c r="AF22" i="4" s="1"/>
  <c r="AC22" i="4"/>
  <c r="AE22" i="4" s="1"/>
  <c r="W22" i="4"/>
  <c r="M22" i="4"/>
  <c r="AD21" i="4"/>
  <c r="AF21" i="4" s="1"/>
  <c r="AC21" i="4"/>
  <c r="AE21" i="4" s="1"/>
  <c r="W21" i="4"/>
  <c r="M21" i="4"/>
  <c r="AD20" i="4"/>
  <c r="AF20" i="4" s="1"/>
  <c r="AC20" i="4"/>
  <c r="AE20" i="4" s="1"/>
  <c r="AE29" i="4" s="1"/>
  <c r="W20" i="4"/>
  <c r="M20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D4" i="4"/>
  <c r="AC4" i="4"/>
  <c r="AA20" i="4" l="1"/>
  <c r="AH20" i="4" s="1"/>
  <c r="AA21" i="4"/>
  <c r="AH21" i="4" s="1"/>
  <c r="AA23" i="4"/>
  <c r="AH23" i="4" s="1"/>
  <c r="AA25" i="4"/>
  <c r="AH25" i="4" s="1"/>
  <c r="AA26" i="4"/>
  <c r="AH26" i="4" s="1"/>
  <c r="AA28" i="4"/>
  <c r="AH28" i="4" s="1"/>
  <c r="AA24" i="4"/>
  <c r="AH24" i="4" s="1"/>
  <c r="AA27" i="4"/>
  <c r="AH27" i="4" s="1"/>
  <c r="AA22" i="4"/>
  <c r="AH22" i="4" s="1"/>
  <c r="AG27" i="4"/>
  <c r="AF29" i="4"/>
  <c r="AB20" i="4"/>
  <c r="AG21" i="4"/>
  <c r="AG25" i="4"/>
  <c r="AG26" i="4"/>
  <c r="AE15" i="4"/>
  <c r="AE14" i="4"/>
  <c r="AE13" i="4"/>
  <c r="AE12" i="4"/>
  <c r="AE11" i="4"/>
  <c r="AE10" i="4"/>
  <c r="AE9" i="4"/>
  <c r="AE8" i="4"/>
  <c r="AE7" i="4"/>
  <c r="AE6" i="4"/>
  <c r="AE5" i="4"/>
  <c r="AE4" i="4"/>
  <c r="AF12" i="4"/>
  <c r="AF11" i="4"/>
  <c r="AF10" i="4"/>
  <c r="AF9" i="4"/>
  <c r="AF8" i="4"/>
  <c r="AF7" i="4"/>
  <c r="AF6" i="4"/>
  <c r="AF5" i="4"/>
  <c r="AF4" i="4"/>
  <c r="W5" i="4"/>
  <c r="W6" i="4"/>
  <c r="W7" i="4"/>
  <c r="W8" i="4"/>
  <c r="W9" i="4"/>
  <c r="W10" i="4"/>
  <c r="W11" i="4"/>
  <c r="W12" i="4"/>
  <c r="M12" i="4"/>
  <c r="M11" i="4"/>
  <c r="M10" i="4"/>
  <c r="M9" i="4"/>
  <c r="M8" i="4"/>
  <c r="AA8" i="4" s="1"/>
  <c r="AH8" i="4" s="1"/>
  <c r="M7" i="4"/>
  <c r="M6" i="4"/>
  <c r="AA6" i="4" s="1"/>
  <c r="AH6" i="4" s="1"/>
  <c r="M5" i="4"/>
  <c r="M13" i="4"/>
  <c r="W13" i="4"/>
  <c r="AA13" i="4" s="1"/>
  <c r="AH13" i="4" s="1"/>
  <c r="M14" i="4"/>
  <c r="W14" i="4"/>
  <c r="M15" i="4"/>
  <c r="W15" i="4"/>
  <c r="AA15" i="4" s="1"/>
  <c r="AH15" i="4" s="1"/>
  <c r="M4" i="4"/>
  <c r="AA4" i="4" s="1"/>
  <c r="AH4" i="4" s="1"/>
  <c r="W4" i="4"/>
  <c r="L16" i="4"/>
  <c r="K16" i="4"/>
  <c r="AF13" i="4"/>
  <c r="AF14" i="4"/>
  <c r="AF15" i="4"/>
  <c r="C5" i="16"/>
  <c r="J16" i="4"/>
  <c r="I16" i="4"/>
  <c r="D16" i="4"/>
  <c r="E16" i="4"/>
  <c r="F16" i="4"/>
  <c r="G16" i="4"/>
  <c r="H16" i="4"/>
  <c r="C16" i="4"/>
  <c r="AA7" i="4" l="1"/>
  <c r="AH7" i="4" s="1"/>
  <c r="AA11" i="4"/>
  <c r="AH11" i="4" s="1"/>
  <c r="AA14" i="4"/>
  <c r="AH14" i="4" s="1"/>
  <c r="AA5" i="4"/>
  <c r="AH5" i="4" s="1"/>
  <c r="AA12" i="4"/>
  <c r="AH12" i="4" s="1"/>
  <c r="AA10" i="4"/>
  <c r="AH10" i="4" s="1"/>
  <c r="AA9" i="4"/>
  <c r="AH9" i="4" s="1"/>
  <c r="AJ22" i="4"/>
  <c r="AJ21" i="4"/>
  <c r="AJ26" i="4"/>
  <c r="AJ24" i="4"/>
  <c r="AJ25" i="4"/>
  <c r="AJ20" i="4"/>
  <c r="AG23" i="4"/>
  <c r="AJ28" i="4"/>
  <c r="AB28" i="4"/>
  <c r="AG22" i="4"/>
  <c r="AB25" i="4"/>
  <c r="AB21" i="4"/>
  <c r="AJ27" i="4"/>
  <c r="AB24" i="4"/>
  <c r="AJ23" i="4"/>
  <c r="AB22" i="4"/>
  <c r="AA29" i="4"/>
  <c r="AB26" i="4"/>
  <c r="AG28" i="4"/>
  <c r="AB27" i="4"/>
  <c r="AG24" i="4"/>
  <c r="AB23" i="4"/>
  <c r="AG20" i="4"/>
  <c r="AB8" i="4"/>
  <c r="AE16" i="4"/>
  <c r="AF16" i="4"/>
  <c r="AB14" i="4"/>
  <c r="AG15" i="4"/>
  <c r="AJ29" i="4" l="1"/>
  <c r="AB7" i="4"/>
  <c r="AJ15" i="4"/>
  <c r="AJ13" i="4"/>
  <c r="AJ14" i="4"/>
  <c r="AJ9" i="4"/>
  <c r="AG6" i="4"/>
  <c r="AJ8" i="4"/>
  <c r="AJ7" i="4"/>
  <c r="AG9" i="4"/>
  <c r="AG29" i="4"/>
  <c r="AB5" i="4"/>
  <c r="AJ5" i="4"/>
  <c r="AB6" i="4"/>
  <c r="AJ6" i="4"/>
  <c r="AB11" i="4"/>
  <c r="AJ11" i="4"/>
  <c r="AB12" i="4"/>
  <c r="AJ12" i="4"/>
  <c r="AJ4" i="4"/>
  <c r="AB10" i="4"/>
  <c r="AJ10" i="4"/>
  <c r="AB9" i="4"/>
  <c r="AG12" i="4"/>
  <c r="AG11" i="4"/>
  <c r="AG7" i="4"/>
  <c r="AG14" i="4"/>
  <c r="AG8" i="4"/>
  <c r="AG10" i="4"/>
  <c r="AG5" i="4"/>
  <c r="AG4" i="4"/>
  <c r="AB15" i="4"/>
  <c r="AG13" i="4"/>
  <c r="AB13" i="4"/>
  <c r="AA16" i="4"/>
  <c r="AB4" i="4"/>
  <c r="AG16" i="4" l="1"/>
  <c r="AJ16" i="4"/>
</calcChain>
</file>

<file path=xl/sharedStrings.xml><?xml version="1.0" encoding="utf-8"?>
<sst xmlns="http://schemas.openxmlformats.org/spreadsheetml/2006/main" count="190" uniqueCount="76">
  <si>
    <t>Сумма</t>
  </si>
  <si>
    <t>Фамилия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</si>
  <si>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</si>
  <si>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</si>
  <si>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</si>
  <si>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</si>
  <si>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</si>
  <si>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</si>
  <si>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</si>
  <si>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</si>
  <si>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</si>
  <si>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</si>
  <si>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До</t>
  </si>
  <si>
    <t>зачета</t>
  </si>
  <si>
    <t>Средний балл</t>
  </si>
  <si>
    <t>Доп</t>
  </si>
  <si>
    <t>балл</t>
  </si>
  <si>
    <t>Отр</t>
  </si>
  <si>
    <t>Контр-щие программы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</si>
  <si>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</si>
  <si>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</si>
  <si>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</si>
  <si>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</si>
  <si>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</si>
  <si>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</si>
  <si>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</si>
  <si>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</si>
  <si>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</si>
  <si>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</si>
  <si>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</si>
  <si>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</si>
  <si>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</si>
  <si>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</si>
  <si>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</si>
  <si>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</si>
  <si>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</si>
  <si>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</si>
  <si>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от-4 до -2</t>
  </si>
  <si>
    <t>№ лаб.работы в папке</t>
  </si>
  <si>
    <t>ур</t>
  </si>
  <si>
    <t>Лагр</t>
  </si>
  <si>
    <t>РУр</t>
  </si>
  <si>
    <t>Ерохин Алексей</t>
  </si>
  <si>
    <t>Кукобако Андрей</t>
  </si>
  <si>
    <t>Леднева Наталья</t>
  </si>
  <si>
    <t>Монин Сергей</t>
  </si>
  <si>
    <t>Николаев Александр</t>
  </si>
  <si>
    <t>Новикова Надежда</t>
  </si>
  <si>
    <t>Рахманова Анастасия</t>
  </si>
  <si>
    <t>Роменская Олеся</t>
  </si>
  <si>
    <t>Сивков Владислав</t>
  </si>
  <si>
    <t>Гущина Людмила</t>
  </si>
  <si>
    <t>Дакиева Милана</t>
  </si>
  <si>
    <t>Дегтярева Мария</t>
  </si>
  <si>
    <t>Ежова Алла</t>
  </si>
  <si>
    <t>Малов Роман</t>
  </si>
  <si>
    <t>Морозов Максим</t>
  </si>
  <si>
    <t>Нестерук Анна</t>
  </si>
  <si>
    <t>Савина Мария</t>
  </si>
  <si>
    <t>Смирнова Наталья</t>
  </si>
  <si>
    <t>Соловьева Дарья</t>
  </si>
  <si>
    <t>Чистякова Анастасия</t>
  </si>
  <si>
    <t>Чубрикова Елизавета</t>
  </si>
  <si>
    <t>S</t>
  </si>
  <si>
    <t>dx</t>
  </si>
  <si>
    <t>ext</t>
  </si>
  <si>
    <t>МНК</t>
  </si>
  <si>
    <t>Гсс</t>
  </si>
  <si>
    <t>МКК</t>
  </si>
  <si>
    <t>Прг</t>
  </si>
  <si>
    <t>Сим</t>
  </si>
  <si>
    <t>н</t>
  </si>
  <si>
    <t>мнк</t>
  </si>
  <si>
    <t>dx2</t>
  </si>
  <si>
    <t>КвК</t>
  </si>
  <si>
    <t>18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</si>
</sst>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8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1" applyFill="0">
      <alignment horizontal="center"/>
    </xf>
  </cellStyleXfs>
  <cellXfs count="133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right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/>
    </xf>
    <xf numFmtId="0" fontId="2" fillId="0" borderId="0" xfId="0" quotePrefix="1" applyFont="1" applyFill="1" applyAlignment="1"/>
    <xf numFmtId="0" fontId="2" fillId="0" borderId="23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 vertical="top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32" xfId="0" applyFont="1" applyFill="1" applyBorder="1"/>
    <xf numFmtId="0" fontId="11" fillId="0" borderId="0" xfId="0" applyFont="1"/>
    <xf numFmtId="0" fontId="8" fillId="0" borderId="38" xfId="0" applyFont="1" applyBorder="1" applyAlignment="1">
      <alignment horizontal="center" vertical="top" wrapText="1"/>
    </xf>
    <xf numFmtId="0" fontId="8" fillId="0" borderId="39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41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8" xfId="0" applyFont="1" applyFill="1" applyBorder="1" applyAlignment="1">
      <alignment vertical="top" wrapText="1"/>
    </xf>
    <xf numFmtId="0" fontId="6" fillId="0" borderId="19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2" xfId="0" applyFont="1" applyFill="1" applyBorder="1" applyAlignment="1">
      <alignment vertical="top" wrapText="1"/>
    </xf>
    <xf numFmtId="0" fontId="6" fillId="0" borderId="1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top" wrapText="1"/>
    </xf>
    <xf numFmtId="0" fontId="2" fillId="0" borderId="0" xfId="0" applyFont="1" applyFill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35" xfId="0" applyFont="1" applyFill="1" applyBorder="1"/>
    <xf numFmtId="0" fontId="10" fillId="0" borderId="43" xfId="0" applyFont="1" applyFill="1" applyBorder="1"/>
    <xf numFmtId="0" fontId="10" fillId="0" borderId="54" xfId="0" applyFont="1" applyFill="1" applyBorder="1"/>
    <xf numFmtId="0" fontId="10" fillId="0" borderId="55" xfId="0" applyFont="1" applyFill="1" applyBorder="1"/>
    <xf numFmtId="0" fontId="10" fillId="0" borderId="51" xfId="0" applyFont="1" applyFill="1" applyBorder="1"/>
    <xf numFmtId="0" fontId="9" fillId="0" borderId="36" xfId="0" applyFont="1" applyFill="1" applyBorder="1"/>
    <xf numFmtId="0" fontId="9" fillId="0" borderId="7" xfId="0" applyFont="1" applyFill="1" applyBorder="1"/>
    <xf numFmtId="0" fontId="9" fillId="0" borderId="41" xfId="0" applyFont="1" applyFill="1" applyBorder="1"/>
    <xf numFmtId="0" fontId="6" fillId="2" borderId="1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left"/>
    </xf>
    <xf numFmtId="0" fontId="2" fillId="0" borderId="3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top" wrapText="1"/>
    </xf>
    <xf numFmtId="0" fontId="3" fillId="0" borderId="47" xfId="0" applyFont="1" applyFill="1" applyBorder="1" applyAlignment="1">
      <alignment horizontal="center" vertical="top"/>
    </xf>
    <xf numFmtId="0" fontId="2" fillId="0" borderId="44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51" xfId="0" applyFont="1" applyBorder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  <cellStyle name="Обычный 7" xfId="6"/>
    <cellStyle name="Обычный 8" xfId="7"/>
    <cellStyle name="Стиль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workbookViewId="0">
      <selection activeCell="X15" sqref="X15"/>
    </sheetView>
  </sheetViews>
  <sheetFormatPr defaultRowHeight="11.25" x14ac:dyDescent="0.2"/>
  <cols>
    <col min="1" max="1" width="3.42578125" style="1" bestFit="1" customWidth="1"/>
    <col min="2" max="2" width="17.7109375" style="1" customWidth="1"/>
    <col min="3" max="8" width="3.140625" style="11" customWidth="1"/>
    <col min="9" max="10" width="3.28515625" style="11" customWidth="1"/>
    <col min="11" max="12" width="3.140625" style="11" customWidth="1"/>
    <col min="13" max="13" width="6" style="11" customWidth="1"/>
    <col min="14" max="14" width="3.42578125" style="11" customWidth="1"/>
    <col min="15" max="17" width="3.42578125" style="70" customWidth="1"/>
    <col min="18" max="20" width="3.42578125" style="11" customWidth="1"/>
    <col min="21" max="21" width="3.42578125" style="71" customWidth="1"/>
    <col min="22" max="22" width="3.42578125" style="11" customWidth="1"/>
    <col min="23" max="23" width="6.5703125" style="11" customWidth="1"/>
    <col min="24" max="26" width="5" style="11" customWidth="1"/>
    <col min="27" max="28" width="4.5703125" style="11" customWidth="1"/>
    <col min="29" max="30" width="6.7109375" style="11" customWidth="1"/>
    <col min="31" max="31" width="4.7109375" style="11" customWidth="1"/>
    <col min="32" max="32" width="4.5703125" style="11" customWidth="1"/>
    <col min="33" max="33" width="3.28515625" style="11" customWidth="1"/>
    <col min="34" max="34" width="4.5703125" style="11" customWidth="1"/>
    <col min="35" max="35" width="2.7109375" style="11" customWidth="1"/>
    <col min="36" max="16384" width="9.140625" style="1"/>
  </cols>
  <sheetData>
    <row r="1" spans="1:38" ht="12" thickBot="1" x14ac:dyDescent="0.25">
      <c r="A1" s="1" t="s">
        <v>4</v>
      </c>
      <c r="C1" s="11">
        <v>2</v>
      </c>
      <c r="D1" s="11">
        <v>1</v>
      </c>
      <c r="E1" s="11">
        <v>0</v>
      </c>
    </row>
    <row r="2" spans="1:38" ht="12.75" customHeight="1" thickBot="1" x14ac:dyDescent="0.35">
      <c r="A2" s="108" t="s">
        <v>3</v>
      </c>
      <c r="B2" s="110" t="s">
        <v>1</v>
      </c>
      <c r="C2" s="112" t="s">
        <v>25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 t="s">
        <v>18</v>
      </c>
      <c r="O2" s="114"/>
      <c r="P2" s="114"/>
      <c r="Q2" s="114"/>
      <c r="R2" s="114"/>
      <c r="S2" s="114"/>
      <c r="T2" s="114"/>
      <c r="U2" s="114"/>
      <c r="V2" s="114"/>
      <c r="W2" s="115"/>
      <c r="X2" s="118" t="s">
        <v>2</v>
      </c>
      <c r="Y2" s="110" t="s">
        <v>17</v>
      </c>
      <c r="Z2" s="18" t="s">
        <v>15</v>
      </c>
      <c r="AA2" s="116" t="s">
        <v>5</v>
      </c>
      <c r="AB2" s="26" t="s">
        <v>12</v>
      </c>
      <c r="AC2" s="122" t="s">
        <v>8</v>
      </c>
      <c r="AD2" s="122" t="s">
        <v>9</v>
      </c>
      <c r="AE2" s="124" t="s">
        <v>6</v>
      </c>
      <c r="AF2" s="122" t="s">
        <v>7</v>
      </c>
      <c r="AG2" s="126" t="s">
        <v>11</v>
      </c>
      <c r="AH2" s="128" t="s">
        <v>10</v>
      </c>
      <c r="AI2" s="120" t="s">
        <v>3</v>
      </c>
      <c r="AJ2" s="1" t="s">
        <v>23</v>
      </c>
      <c r="AK2" s="45"/>
    </row>
    <row r="3" spans="1:38" ht="13.5" customHeight="1" thickBot="1" x14ac:dyDescent="0.35">
      <c r="A3" s="109"/>
      <c r="B3" s="111"/>
      <c r="C3" s="62">
        <v>1</v>
      </c>
      <c r="D3" s="72">
        <v>2</v>
      </c>
      <c r="E3" s="72">
        <v>3</v>
      </c>
      <c r="F3" s="72">
        <v>4</v>
      </c>
      <c r="G3" s="72">
        <v>5</v>
      </c>
      <c r="H3" s="72">
        <v>6</v>
      </c>
      <c r="I3" s="72">
        <v>7</v>
      </c>
      <c r="J3" s="72">
        <v>8</v>
      </c>
      <c r="K3" s="72">
        <v>9</v>
      </c>
      <c r="L3" s="72">
        <v>10</v>
      </c>
      <c r="M3" s="63" t="s">
        <v>0</v>
      </c>
      <c r="N3" s="12">
        <v>1</v>
      </c>
      <c r="O3" s="14">
        <v>2</v>
      </c>
      <c r="P3" s="14">
        <v>3</v>
      </c>
      <c r="Q3" s="14">
        <v>4</v>
      </c>
      <c r="R3" s="14">
        <v>5</v>
      </c>
      <c r="S3" s="14">
        <v>6</v>
      </c>
      <c r="T3" s="14">
        <v>7</v>
      </c>
      <c r="U3" s="14">
        <v>8</v>
      </c>
      <c r="V3" s="14">
        <v>9</v>
      </c>
      <c r="W3" s="15" t="s">
        <v>0</v>
      </c>
      <c r="X3" s="119"/>
      <c r="Y3" s="111"/>
      <c r="Z3" s="32" t="s">
        <v>16</v>
      </c>
      <c r="AA3" s="117"/>
      <c r="AB3" s="33" t="s">
        <v>13</v>
      </c>
      <c r="AC3" s="123"/>
      <c r="AD3" s="123"/>
      <c r="AE3" s="125"/>
      <c r="AF3" s="123"/>
      <c r="AG3" s="127"/>
      <c r="AH3" s="129"/>
      <c r="AI3" s="121"/>
      <c r="AJ3" s="1" t="s">
        <v>24</v>
      </c>
      <c r="AK3" s="46"/>
    </row>
    <row r="4" spans="1:38" ht="15.95" customHeight="1" x14ac:dyDescent="0.2">
      <c r="A4" s="18">
        <v>1</v>
      </c>
      <c r="B4" s="55" t="s">
        <v>51</v>
      </c>
      <c r="C4" s="99">
        <v>3</v>
      </c>
      <c r="D4" s="93">
        <v>3</v>
      </c>
      <c r="E4" s="93">
        <v>3</v>
      </c>
      <c r="F4" s="93"/>
      <c r="G4" s="96"/>
      <c r="H4" s="93"/>
      <c r="I4" s="93"/>
      <c r="J4" s="73">
        <v>5</v>
      </c>
      <c r="K4" s="73">
        <v>5</v>
      </c>
      <c r="L4" s="93"/>
      <c r="M4" s="17">
        <f t="shared" ref="M4:M15" si="0">SUM(C4:L4)</f>
        <v>19</v>
      </c>
      <c r="N4" s="74">
        <v>4</v>
      </c>
      <c r="O4" s="23">
        <v>4</v>
      </c>
      <c r="P4" s="23">
        <v>5</v>
      </c>
      <c r="Q4" s="23">
        <v>5</v>
      </c>
      <c r="R4" s="23">
        <v>5</v>
      </c>
      <c r="S4" s="23">
        <v>5</v>
      </c>
      <c r="T4" s="23">
        <v>5</v>
      </c>
      <c r="U4" s="23">
        <v>5</v>
      </c>
      <c r="V4" s="23">
        <v>5</v>
      </c>
      <c r="W4" s="17">
        <f t="shared" ref="W4:W15" si="1">SUM(N4:V4)</f>
        <v>43</v>
      </c>
      <c r="X4" s="101">
        <v>1</v>
      </c>
      <c r="Y4" s="69"/>
      <c r="Z4" s="69"/>
      <c r="AA4" s="47">
        <f>M4+INT(W4/3)+X4+Z4+Y4</f>
        <v>34</v>
      </c>
      <c r="AB4" s="56">
        <f>100-AA4</f>
        <v>66</v>
      </c>
      <c r="AC4" s="25">
        <f t="shared" ref="AC4:AC15" si="2">SUM(C4:L4,N4:V4)</f>
        <v>62</v>
      </c>
      <c r="AD4" s="69">
        <f t="shared" ref="AD4:AD15" si="3">SUM(C4:L4,N4:V4,Z4)</f>
        <v>62</v>
      </c>
      <c r="AE4" s="52">
        <f t="shared" ref="AE4" si="4">IF(AC4&lt;0,"н/а",IF(AC4&lt;25,1,IF(AC4&lt;43,2,IF(AC4&lt;57,3,IF(AC4&lt;68,4,5)))))</f>
        <v>4</v>
      </c>
      <c r="AF4" s="18">
        <f>IF(AD4&lt;0,"н/а",IF(AD4&lt;45,1,IF(AD4&lt;70,2,IF(AD4&lt;93,3,IF(AD4&lt;109,4,5)))))</f>
        <v>2</v>
      </c>
      <c r="AG4" s="53">
        <f t="shared" ref="AG4:AG15" si="5">IF(Y4=0,IF(AA4&lt;80,1,IF(AA4&lt;94,2,IF(AA4&lt;121,3,IF(AA4&lt;148,4,5)))),"")</f>
        <v>1</v>
      </c>
      <c r="AH4" s="30" t="str">
        <f t="shared" ref="AH4:AH15" si="6">IF(AA4&gt;=56,IF(X4&lt;&gt;0,"зачет",""),"")</f>
        <v/>
      </c>
      <c r="AI4" s="18">
        <v>1</v>
      </c>
      <c r="AJ4" s="36">
        <f t="shared" ref="AJ4:AJ15" si="7">IF(AA4&lt;$I$32*0.5,1,IF(AA4&lt;$I$32,2,IF(AA4&lt;$I$33,3,IF(AA4&lt;$I$35,4,5))))</f>
        <v>2</v>
      </c>
      <c r="AK4" s="44"/>
      <c r="AL4" s="65"/>
    </row>
    <row r="5" spans="1:38" ht="15.95" customHeight="1" x14ac:dyDescent="0.2">
      <c r="A5" s="57">
        <v>2</v>
      </c>
      <c r="B5" s="58" t="s">
        <v>52</v>
      </c>
      <c r="C5" s="91">
        <v>3</v>
      </c>
      <c r="D5" s="92" t="s">
        <v>71</v>
      </c>
      <c r="E5" s="92"/>
      <c r="F5" s="92"/>
      <c r="G5" s="97"/>
      <c r="H5" s="92"/>
      <c r="I5" s="92"/>
      <c r="J5" s="92"/>
      <c r="K5" s="67">
        <v>5</v>
      </c>
      <c r="L5" s="92"/>
      <c r="M5" s="5">
        <f t="shared" si="0"/>
        <v>8</v>
      </c>
      <c r="N5" s="75">
        <v>4</v>
      </c>
      <c r="O5" s="90">
        <v>4</v>
      </c>
      <c r="P5" s="90">
        <v>5</v>
      </c>
      <c r="Q5" s="59">
        <v>5</v>
      </c>
      <c r="R5" s="59">
        <v>5</v>
      </c>
      <c r="S5" s="59">
        <v>5</v>
      </c>
      <c r="T5" s="59">
        <v>5</v>
      </c>
      <c r="U5" s="59">
        <v>5</v>
      </c>
      <c r="V5" s="59">
        <v>5</v>
      </c>
      <c r="W5" s="5">
        <f t="shared" si="1"/>
        <v>43</v>
      </c>
      <c r="X5" s="100">
        <v>1</v>
      </c>
      <c r="Y5" s="16"/>
      <c r="Z5" s="16"/>
      <c r="AA5" s="48">
        <f t="shared" ref="AA5:AA15" si="8">M5+INT(W5/3)+X5+Z5+Y5</f>
        <v>23</v>
      </c>
      <c r="AB5" s="28">
        <f t="shared" ref="AB5:AB12" si="9">100-AA5</f>
        <v>77</v>
      </c>
      <c r="AC5" s="19">
        <f t="shared" si="2"/>
        <v>51</v>
      </c>
      <c r="AD5" s="7">
        <f t="shared" si="3"/>
        <v>51</v>
      </c>
      <c r="AE5" s="34">
        <f>IF(AC5&lt;0,"н/а",IF(AC5&lt;25,1,IF(AC5&lt;43,2,IF(AC5&lt;57,3,IF(AC5&lt;68,4,5)))))</f>
        <v>3</v>
      </c>
      <c r="AF5" s="2">
        <f t="shared" ref="AF5:AF12" si="10">IF(AD5&lt;0,"н/а",IF(AD5&lt;45,1,IF(AD5&lt;70,2,IF(AD5&lt;93,3,IF(AD5&lt;109,4,5)))))</f>
        <v>2</v>
      </c>
      <c r="AG5" s="7">
        <f t="shared" ref="AG5:AG12" si="11">IF(Y5=0,IF(AA5&lt;80,1,IF(AA5&lt;94,2,IF(AA5&lt;121,3,IF(AA5&lt;148,4,5)))),"")</f>
        <v>1</v>
      </c>
      <c r="AH5" s="21" t="str">
        <f t="shared" si="6"/>
        <v/>
      </c>
      <c r="AI5" s="57">
        <v>2</v>
      </c>
      <c r="AJ5" s="36">
        <f t="shared" si="7"/>
        <v>1</v>
      </c>
      <c r="AK5" s="44"/>
      <c r="AL5" s="65"/>
    </row>
    <row r="6" spans="1:38" ht="15.95" customHeight="1" x14ac:dyDescent="0.2">
      <c r="A6" s="57">
        <v>3</v>
      </c>
      <c r="B6" s="58" t="s">
        <v>53</v>
      </c>
      <c r="C6" s="91">
        <v>4</v>
      </c>
      <c r="D6" s="67">
        <v>5</v>
      </c>
      <c r="E6" s="92">
        <v>4</v>
      </c>
      <c r="F6" s="67">
        <v>5</v>
      </c>
      <c r="G6" s="97"/>
      <c r="H6" s="92">
        <v>4</v>
      </c>
      <c r="I6" s="92">
        <v>4</v>
      </c>
      <c r="J6" s="67">
        <v>5</v>
      </c>
      <c r="K6" s="67">
        <v>5</v>
      </c>
      <c r="L6" s="92">
        <v>4</v>
      </c>
      <c r="M6" s="5">
        <f t="shared" si="0"/>
        <v>40</v>
      </c>
      <c r="N6" s="75">
        <v>5</v>
      </c>
      <c r="O6" s="59">
        <v>5</v>
      </c>
      <c r="P6" s="59">
        <v>5</v>
      </c>
      <c r="Q6" s="59">
        <v>5</v>
      </c>
      <c r="R6" s="59">
        <v>5</v>
      </c>
      <c r="S6" s="59">
        <v>5</v>
      </c>
      <c r="T6" s="59">
        <v>5</v>
      </c>
      <c r="U6" s="59">
        <v>5</v>
      </c>
      <c r="V6" s="59">
        <v>5</v>
      </c>
      <c r="W6" s="5">
        <f t="shared" si="1"/>
        <v>45</v>
      </c>
      <c r="X6" s="100">
        <v>1</v>
      </c>
      <c r="Y6" s="16"/>
      <c r="Z6" s="16"/>
      <c r="AA6" s="48">
        <f t="shared" si="8"/>
        <v>56</v>
      </c>
      <c r="AB6" s="28">
        <f t="shared" si="9"/>
        <v>44</v>
      </c>
      <c r="AC6" s="19">
        <f t="shared" si="2"/>
        <v>85</v>
      </c>
      <c r="AD6" s="7">
        <f t="shared" si="3"/>
        <v>85</v>
      </c>
      <c r="AE6" s="34">
        <f t="shared" ref="AE6:AE15" si="12">IF(AC6&lt;0,"н/а",IF(AC6&lt;25,1,IF(AC6&lt;43,2,IF(AC6&lt;57,3,IF(AC6&lt;68,4,5)))))</f>
        <v>5</v>
      </c>
      <c r="AF6" s="2">
        <f t="shared" si="10"/>
        <v>3</v>
      </c>
      <c r="AG6" s="7">
        <f t="shared" si="11"/>
        <v>1</v>
      </c>
      <c r="AH6" s="21" t="str">
        <f t="shared" si="6"/>
        <v>зачет</v>
      </c>
      <c r="AI6" s="57">
        <v>3</v>
      </c>
      <c r="AJ6" s="36">
        <f t="shared" si="7"/>
        <v>2</v>
      </c>
      <c r="AK6" s="44"/>
      <c r="AL6" s="65"/>
    </row>
    <row r="7" spans="1:38" ht="15.95" customHeight="1" x14ac:dyDescent="0.2">
      <c r="A7" s="57">
        <v>4</v>
      </c>
      <c r="B7" s="58" t="s">
        <v>54</v>
      </c>
      <c r="C7" s="91">
        <v>3</v>
      </c>
      <c r="D7" s="67">
        <v>5</v>
      </c>
      <c r="E7" s="67">
        <v>5</v>
      </c>
      <c r="F7" s="67">
        <v>5</v>
      </c>
      <c r="G7" s="97"/>
      <c r="H7" s="92">
        <v>4</v>
      </c>
      <c r="I7" s="67">
        <v>5</v>
      </c>
      <c r="J7" s="67">
        <v>5</v>
      </c>
      <c r="K7" s="67">
        <v>5</v>
      </c>
      <c r="L7" s="67">
        <v>5</v>
      </c>
      <c r="M7" s="5">
        <f t="shared" si="0"/>
        <v>42</v>
      </c>
      <c r="N7" s="75">
        <v>4</v>
      </c>
      <c r="O7" s="59">
        <v>5</v>
      </c>
      <c r="P7" s="59">
        <v>5</v>
      </c>
      <c r="Q7" s="59">
        <v>5</v>
      </c>
      <c r="R7" s="59">
        <v>5</v>
      </c>
      <c r="S7" s="59">
        <v>5</v>
      </c>
      <c r="T7" s="59">
        <v>5</v>
      </c>
      <c r="U7" s="59">
        <v>5</v>
      </c>
      <c r="V7" s="59">
        <v>5</v>
      </c>
      <c r="W7" s="5">
        <f t="shared" si="1"/>
        <v>44</v>
      </c>
      <c r="X7" s="100">
        <v>1</v>
      </c>
      <c r="Y7" s="16"/>
      <c r="Z7" s="16"/>
      <c r="AA7" s="48">
        <f t="shared" si="8"/>
        <v>57</v>
      </c>
      <c r="AB7" s="28">
        <f t="shared" si="9"/>
        <v>43</v>
      </c>
      <c r="AC7" s="19">
        <f t="shared" si="2"/>
        <v>86</v>
      </c>
      <c r="AD7" s="7">
        <f t="shared" si="3"/>
        <v>86</v>
      </c>
      <c r="AE7" s="34">
        <f t="shared" si="12"/>
        <v>5</v>
      </c>
      <c r="AF7" s="2">
        <f t="shared" si="10"/>
        <v>3</v>
      </c>
      <c r="AG7" s="7">
        <f t="shared" si="11"/>
        <v>1</v>
      </c>
      <c r="AH7" s="21" t="str">
        <f t="shared" si="6"/>
        <v>зачет</v>
      </c>
      <c r="AI7" s="57">
        <v>4</v>
      </c>
      <c r="AJ7" s="36">
        <f t="shared" si="7"/>
        <v>2</v>
      </c>
      <c r="AK7" s="44"/>
      <c r="AL7" s="65"/>
    </row>
    <row r="8" spans="1:38" ht="15.95" customHeight="1" x14ac:dyDescent="0.2">
      <c r="A8" s="57">
        <v>5</v>
      </c>
      <c r="B8" s="58" t="s">
        <v>55</v>
      </c>
      <c r="C8" s="91">
        <v>3</v>
      </c>
      <c r="D8" s="67">
        <v>5</v>
      </c>
      <c r="E8" s="67">
        <v>5</v>
      </c>
      <c r="F8" s="67">
        <v>5</v>
      </c>
      <c r="G8" s="97"/>
      <c r="H8" s="67">
        <v>5</v>
      </c>
      <c r="I8" s="67">
        <v>5</v>
      </c>
      <c r="J8" s="67">
        <v>5</v>
      </c>
      <c r="K8" s="67">
        <v>5</v>
      </c>
      <c r="L8" s="67">
        <v>5</v>
      </c>
      <c r="M8" s="5">
        <f t="shared" si="0"/>
        <v>43</v>
      </c>
      <c r="N8" s="75">
        <v>4</v>
      </c>
      <c r="O8" s="59">
        <v>5</v>
      </c>
      <c r="P8" s="59">
        <v>5</v>
      </c>
      <c r="Q8" s="59">
        <v>5</v>
      </c>
      <c r="R8" s="59">
        <v>5</v>
      </c>
      <c r="S8" s="59">
        <v>5</v>
      </c>
      <c r="T8" s="59">
        <v>5</v>
      </c>
      <c r="U8" s="59">
        <v>5</v>
      </c>
      <c r="V8" s="59">
        <v>5</v>
      </c>
      <c r="W8" s="5">
        <f t="shared" si="1"/>
        <v>44</v>
      </c>
      <c r="X8" s="100">
        <v>1</v>
      </c>
      <c r="Y8" s="16"/>
      <c r="Z8" s="16"/>
      <c r="AA8" s="48">
        <f t="shared" si="8"/>
        <v>58</v>
      </c>
      <c r="AB8" s="28">
        <f t="shared" si="9"/>
        <v>42</v>
      </c>
      <c r="AC8" s="19">
        <f t="shared" si="2"/>
        <v>87</v>
      </c>
      <c r="AD8" s="7">
        <f t="shared" si="3"/>
        <v>87</v>
      </c>
      <c r="AE8" s="34">
        <f t="shared" si="12"/>
        <v>5</v>
      </c>
      <c r="AF8" s="2">
        <f t="shared" si="10"/>
        <v>3</v>
      </c>
      <c r="AG8" s="7">
        <f t="shared" si="11"/>
        <v>1</v>
      </c>
      <c r="AH8" s="21" t="str">
        <f t="shared" si="6"/>
        <v>зачет</v>
      </c>
      <c r="AI8" s="57">
        <v>5</v>
      </c>
      <c r="AJ8" s="36">
        <f t="shared" si="7"/>
        <v>2</v>
      </c>
      <c r="AK8" s="44"/>
      <c r="AL8" s="65"/>
    </row>
    <row r="9" spans="1:38" ht="15.95" customHeight="1" x14ac:dyDescent="0.2">
      <c r="A9" s="57">
        <v>6</v>
      </c>
      <c r="B9" s="58" t="s">
        <v>56</v>
      </c>
      <c r="C9" s="91" t="s">
        <v>71</v>
      </c>
      <c r="D9" s="92" t="s">
        <v>71</v>
      </c>
      <c r="E9" s="92" t="s">
        <v>71</v>
      </c>
      <c r="F9" s="92" t="s">
        <v>71</v>
      </c>
      <c r="G9" s="97"/>
      <c r="H9" s="92" t="s">
        <v>71</v>
      </c>
      <c r="I9" s="92" t="s">
        <v>71</v>
      </c>
      <c r="J9" s="92" t="s">
        <v>71</v>
      </c>
      <c r="K9" s="92" t="s">
        <v>71</v>
      </c>
      <c r="L9" s="92" t="s">
        <v>71</v>
      </c>
      <c r="M9" s="5">
        <f t="shared" si="0"/>
        <v>0</v>
      </c>
      <c r="N9" s="106" t="s">
        <v>71</v>
      </c>
      <c r="O9" s="90" t="s">
        <v>71</v>
      </c>
      <c r="P9" s="90" t="s">
        <v>71</v>
      </c>
      <c r="Q9" s="90" t="s">
        <v>71</v>
      </c>
      <c r="R9" s="90" t="s">
        <v>71</v>
      </c>
      <c r="S9" s="90" t="s">
        <v>71</v>
      </c>
      <c r="T9" s="90" t="s">
        <v>71</v>
      </c>
      <c r="U9" s="90" t="s">
        <v>71</v>
      </c>
      <c r="V9" s="90" t="s">
        <v>71</v>
      </c>
      <c r="W9" s="5">
        <f t="shared" si="1"/>
        <v>0</v>
      </c>
      <c r="X9" s="57"/>
      <c r="Y9" s="16"/>
      <c r="Z9" s="16"/>
      <c r="AA9" s="48">
        <f t="shared" si="8"/>
        <v>0</v>
      </c>
      <c r="AB9" s="28">
        <f t="shared" si="9"/>
        <v>100</v>
      </c>
      <c r="AC9" s="19">
        <f t="shared" si="2"/>
        <v>0</v>
      </c>
      <c r="AD9" s="7">
        <f t="shared" si="3"/>
        <v>0</v>
      </c>
      <c r="AE9" s="34">
        <f t="shared" si="12"/>
        <v>1</v>
      </c>
      <c r="AF9" s="2">
        <f t="shared" si="10"/>
        <v>1</v>
      </c>
      <c r="AG9" s="7">
        <f t="shared" si="11"/>
        <v>1</v>
      </c>
      <c r="AH9" s="21" t="str">
        <f t="shared" si="6"/>
        <v/>
      </c>
      <c r="AI9" s="57">
        <v>6</v>
      </c>
      <c r="AJ9" s="36">
        <f>IF(AA9&lt;$I$32*0.5,1,IF(AA9&lt;$I$32,2,IF(AA9&lt;$I$33,3,IF(AA9&lt;$I$35,4,5))))</f>
        <v>1</v>
      </c>
      <c r="AK9" s="44"/>
      <c r="AL9" s="65"/>
    </row>
    <row r="10" spans="1:38" ht="15.95" customHeight="1" x14ac:dyDescent="0.2">
      <c r="A10" s="57">
        <v>7</v>
      </c>
      <c r="B10" s="58" t="s">
        <v>57</v>
      </c>
      <c r="C10" s="91"/>
      <c r="D10" s="67">
        <v>5</v>
      </c>
      <c r="E10" s="92"/>
      <c r="F10" s="92" t="s">
        <v>71</v>
      </c>
      <c r="G10" s="97"/>
      <c r="H10" s="92"/>
      <c r="I10" s="92"/>
      <c r="J10" s="92"/>
      <c r="K10" s="92"/>
      <c r="L10" s="92"/>
      <c r="M10" s="5">
        <f t="shared" si="0"/>
        <v>5</v>
      </c>
      <c r="N10" s="75">
        <v>4</v>
      </c>
      <c r="O10" s="59">
        <v>5</v>
      </c>
      <c r="P10" s="59">
        <v>5</v>
      </c>
      <c r="Q10" s="90" t="s">
        <v>71</v>
      </c>
      <c r="R10" s="90" t="s">
        <v>71</v>
      </c>
      <c r="S10" s="59">
        <v>5</v>
      </c>
      <c r="T10" s="59">
        <v>5</v>
      </c>
      <c r="U10" s="90" t="s">
        <v>71</v>
      </c>
      <c r="V10" s="90" t="s">
        <v>71</v>
      </c>
      <c r="W10" s="5">
        <f t="shared" si="1"/>
        <v>24</v>
      </c>
      <c r="X10" s="57"/>
      <c r="Y10" s="16"/>
      <c r="Z10" s="16"/>
      <c r="AA10" s="48">
        <f t="shared" si="8"/>
        <v>13</v>
      </c>
      <c r="AB10" s="28">
        <f t="shared" si="9"/>
        <v>87</v>
      </c>
      <c r="AC10" s="19">
        <f t="shared" si="2"/>
        <v>29</v>
      </c>
      <c r="AD10" s="7">
        <f t="shared" si="3"/>
        <v>29</v>
      </c>
      <c r="AE10" s="34">
        <f t="shared" si="12"/>
        <v>2</v>
      </c>
      <c r="AF10" s="2">
        <f t="shared" si="10"/>
        <v>1</v>
      </c>
      <c r="AG10" s="7">
        <f t="shared" si="11"/>
        <v>1</v>
      </c>
      <c r="AH10" s="21" t="str">
        <f t="shared" si="6"/>
        <v/>
      </c>
      <c r="AI10" s="57">
        <v>7</v>
      </c>
      <c r="AJ10" s="36">
        <f t="shared" si="7"/>
        <v>1</v>
      </c>
      <c r="AK10" s="44"/>
      <c r="AL10" s="65"/>
    </row>
    <row r="11" spans="1:38" ht="15.95" customHeight="1" x14ac:dyDescent="0.2">
      <c r="A11" s="57">
        <v>8</v>
      </c>
      <c r="B11" s="58" t="s">
        <v>58</v>
      </c>
      <c r="C11" s="91"/>
      <c r="D11" s="67">
        <v>5</v>
      </c>
      <c r="E11" s="92"/>
      <c r="F11" s="92"/>
      <c r="G11" s="97"/>
      <c r="H11" s="92"/>
      <c r="I11" s="92"/>
      <c r="J11" s="67">
        <v>5</v>
      </c>
      <c r="K11" s="67">
        <v>5</v>
      </c>
      <c r="L11" s="92"/>
      <c r="M11" s="5">
        <f t="shared" si="0"/>
        <v>15</v>
      </c>
      <c r="N11" s="75">
        <v>4</v>
      </c>
      <c r="O11" s="59">
        <v>5</v>
      </c>
      <c r="P11" s="59">
        <v>5</v>
      </c>
      <c r="Q11" s="59">
        <v>4</v>
      </c>
      <c r="R11" s="59">
        <v>4</v>
      </c>
      <c r="S11" s="59">
        <v>5</v>
      </c>
      <c r="T11" s="59">
        <v>5</v>
      </c>
      <c r="U11" s="59">
        <v>5</v>
      </c>
      <c r="V11" s="59">
        <v>5</v>
      </c>
      <c r="W11" s="5">
        <f t="shared" si="1"/>
        <v>42</v>
      </c>
      <c r="X11" s="100">
        <v>1</v>
      </c>
      <c r="Y11" s="16"/>
      <c r="Z11" s="16"/>
      <c r="AA11" s="48">
        <f t="shared" si="8"/>
        <v>30</v>
      </c>
      <c r="AB11" s="28">
        <f t="shared" si="9"/>
        <v>70</v>
      </c>
      <c r="AC11" s="19">
        <f t="shared" si="2"/>
        <v>57</v>
      </c>
      <c r="AD11" s="7">
        <f t="shared" si="3"/>
        <v>57</v>
      </c>
      <c r="AE11" s="34">
        <f t="shared" si="12"/>
        <v>4</v>
      </c>
      <c r="AF11" s="2">
        <f t="shared" si="10"/>
        <v>2</v>
      </c>
      <c r="AG11" s="7">
        <f t="shared" si="11"/>
        <v>1</v>
      </c>
      <c r="AH11" s="21" t="str">
        <f t="shared" si="6"/>
        <v/>
      </c>
      <c r="AI11" s="57">
        <v>8</v>
      </c>
      <c r="AJ11" s="36">
        <f t="shared" si="7"/>
        <v>1</v>
      </c>
      <c r="AK11" s="44"/>
      <c r="AL11" s="65"/>
    </row>
    <row r="12" spans="1:38" ht="15.95" customHeight="1" x14ac:dyDescent="0.2">
      <c r="A12" s="57">
        <v>9</v>
      </c>
      <c r="B12" s="58" t="s">
        <v>59</v>
      </c>
      <c r="C12" s="91"/>
      <c r="D12" s="92"/>
      <c r="E12" s="92"/>
      <c r="F12" s="92" t="s">
        <v>71</v>
      </c>
      <c r="G12" s="97"/>
      <c r="H12" s="92"/>
      <c r="I12" s="92"/>
      <c r="J12" s="92"/>
      <c r="K12" s="92"/>
      <c r="L12" s="92"/>
      <c r="M12" s="5">
        <f t="shared" si="0"/>
        <v>0</v>
      </c>
      <c r="N12" s="75">
        <v>4</v>
      </c>
      <c r="O12" s="59">
        <v>4</v>
      </c>
      <c r="P12" s="59">
        <v>5</v>
      </c>
      <c r="Q12" s="90" t="s">
        <v>71</v>
      </c>
      <c r="R12" s="90" t="s">
        <v>71</v>
      </c>
      <c r="S12" s="59">
        <v>5</v>
      </c>
      <c r="T12" s="59">
        <v>5</v>
      </c>
      <c r="U12" s="90" t="s">
        <v>71</v>
      </c>
      <c r="V12" s="90" t="s">
        <v>71</v>
      </c>
      <c r="W12" s="5">
        <f t="shared" si="1"/>
        <v>23</v>
      </c>
      <c r="X12" s="57"/>
      <c r="Y12" s="16"/>
      <c r="Z12" s="16"/>
      <c r="AA12" s="48">
        <f t="shared" si="8"/>
        <v>7</v>
      </c>
      <c r="AB12" s="28">
        <f t="shared" si="9"/>
        <v>93</v>
      </c>
      <c r="AC12" s="19">
        <f t="shared" si="2"/>
        <v>23</v>
      </c>
      <c r="AD12" s="7">
        <f t="shared" si="3"/>
        <v>23</v>
      </c>
      <c r="AE12" s="34">
        <f t="shared" si="12"/>
        <v>1</v>
      </c>
      <c r="AF12" s="2">
        <f t="shared" si="10"/>
        <v>1</v>
      </c>
      <c r="AG12" s="7">
        <f t="shared" si="11"/>
        <v>1</v>
      </c>
      <c r="AH12" s="21" t="str">
        <f t="shared" si="6"/>
        <v/>
      </c>
      <c r="AI12" s="57">
        <v>9</v>
      </c>
      <c r="AJ12" s="36">
        <f t="shared" si="7"/>
        <v>1</v>
      </c>
      <c r="AK12" s="44"/>
      <c r="AL12" s="65"/>
    </row>
    <row r="13" spans="1:38" ht="15.95" customHeight="1" x14ac:dyDescent="0.2">
      <c r="A13" s="57">
        <v>10</v>
      </c>
      <c r="B13" s="50" t="s">
        <v>60</v>
      </c>
      <c r="C13" s="91"/>
      <c r="D13" s="92"/>
      <c r="E13" s="92"/>
      <c r="F13" s="92" t="s">
        <v>71</v>
      </c>
      <c r="G13" s="97"/>
      <c r="H13" s="92" t="s">
        <v>71</v>
      </c>
      <c r="I13" s="92"/>
      <c r="J13" s="92"/>
      <c r="K13" s="92"/>
      <c r="L13" s="92"/>
      <c r="M13" s="5">
        <f t="shared" si="0"/>
        <v>0</v>
      </c>
      <c r="N13" s="76">
        <v>4</v>
      </c>
      <c r="O13" s="4">
        <v>4</v>
      </c>
      <c r="P13" s="103" t="s">
        <v>71</v>
      </c>
      <c r="Q13" s="103" t="s">
        <v>71</v>
      </c>
      <c r="R13" s="103" t="s">
        <v>71</v>
      </c>
      <c r="S13" s="103" t="s">
        <v>71</v>
      </c>
      <c r="T13" s="4">
        <v>4</v>
      </c>
      <c r="U13" s="103" t="s">
        <v>71</v>
      </c>
      <c r="V13" s="103" t="s">
        <v>71</v>
      </c>
      <c r="W13" s="5">
        <f t="shared" si="1"/>
        <v>12</v>
      </c>
      <c r="X13" s="2"/>
      <c r="Y13" s="7"/>
      <c r="Z13" s="7"/>
      <c r="AA13" s="48">
        <f t="shared" si="8"/>
        <v>4</v>
      </c>
      <c r="AB13" s="28">
        <f t="shared" ref="AB13:AB15" si="13">100-AA13</f>
        <v>96</v>
      </c>
      <c r="AC13" s="19">
        <f t="shared" si="2"/>
        <v>12</v>
      </c>
      <c r="AD13" s="7">
        <f t="shared" si="3"/>
        <v>12</v>
      </c>
      <c r="AE13" s="34">
        <f t="shared" si="12"/>
        <v>1</v>
      </c>
      <c r="AF13" s="2">
        <f t="shared" ref="AF13:AF15" si="14">IF(AD13&lt;0,"н/а",IF(AD13&lt;45,1,IF(AD13&lt;70,2,IF(AD13&lt;93,3,IF(AD13&lt;109,4,5)))))</f>
        <v>1</v>
      </c>
      <c r="AG13" s="7">
        <f t="shared" si="5"/>
        <v>1</v>
      </c>
      <c r="AH13" s="21" t="str">
        <f t="shared" si="6"/>
        <v/>
      </c>
      <c r="AI13" s="2">
        <v>11</v>
      </c>
      <c r="AJ13" s="36">
        <f t="shared" si="7"/>
        <v>1</v>
      </c>
      <c r="AK13" s="44"/>
      <c r="AL13" s="65"/>
    </row>
    <row r="14" spans="1:38" ht="15.95" customHeight="1" x14ac:dyDescent="0.2">
      <c r="A14" s="57">
        <v>11</v>
      </c>
      <c r="B14" s="50" t="s">
        <v>61</v>
      </c>
      <c r="C14" s="91"/>
      <c r="D14" s="92" t="s">
        <v>71</v>
      </c>
      <c r="E14" s="92"/>
      <c r="F14" s="67">
        <v>5</v>
      </c>
      <c r="G14" s="97"/>
      <c r="H14" s="92" t="s">
        <v>71</v>
      </c>
      <c r="I14" s="92" t="s">
        <v>71</v>
      </c>
      <c r="J14" s="92" t="s">
        <v>71</v>
      </c>
      <c r="K14" s="92" t="s">
        <v>71</v>
      </c>
      <c r="L14" s="92" t="s">
        <v>71</v>
      </c>
      <c r="M14" s="5">
        <f t="shared" si="0"/>
        <v>5</v>
      </c>
      <c r="N14" s="76">
        <v>4</v>
      </c>
      <c r="O14" s="103" t="s">
        <v>71</v>
      </c>
      <c r="P14" s="4">
        <v>5</v>
      </c>
      <c r="Q14" s="4">
        <v>5</v>
      </c>
      <c r="R14" s="4">
        <v>4</v>
      </c>
      <c r="S14" s="103" t="s">
        <v>71</v>
      </c>
      <c r="T14" s="103" t="s">
        <v>71</v>
      </c>
      <c r="U14" s="103" t="s">
        <v>71</v>
      </c>
      <c r="V14" s="103" t="s">
        <v>71</v>
      </c>
      <c r="W14" s="5">
        <f t="shared" si="1"/>
        <v>18</v>
      </c>
      <c r="X14" s="2"/>
      <c r="Y14" s="7"/>
      <c r="Z14" s="7"/>
      <c r="AA14" s="48">
        <f t="shared" si="8"/>
        <v>11</v>
      </c>
      <c r="AB14" s="28">
        <f t="shared" si="13"/>
        <v>89</v>
      </c>
      <c r="AC14" s="19">
        <f t="shared" si="2"/>
        <v>23</v>
      </c>
      <c r="AD14" s="7">
        <f t="shared" si="3"/>
        <v>23</v>
      </c>
      <c r="AE14" s="34">
        <f t="shared" si="12"/>
        <v>1</v>
      </c>
      <c r="AF14" s="2">
        <f t="shared" si="14"/>
        <v>1</v>
      </c>
      <c r="AG14" s="7">
        <f t="shared" si="5"/>
        <v>1</v>
      </c>
      <c r="AH14" s="21" t="str">
        <f t="shared" si="6"/>
        <v/>
      </c>
      <c r="AI14" s="2">
        <v>12</v>
      </c>
      <c r="AJ14" s="36">
        <f t="shared" si="7"/>
        <v>1</v>
      </c>
      <c r="AK14" s="44"/>
      <c r="AL14" s="65"/>
    </row>
    <row r="15" spans="1:38" ht="15.95" customHeight="1" thickBot="1" x14ac:dyDescent="0.25">
      <c r="A15" s="57">
        <v>12</v>
      </c>
      <c r="B15" s="60" t="s">
        <v>62</v>
      </c>
      <c r="C15" s="107" t="s">
        <v>75</v>
      </c>
      <c r="D15" s="102"/>
      <c r="E15" s="102"/>
      <c r="F15" s="102" t="s">
        <v>71</v>
      </c>
      <c r="G15" s="98"/>
      <c r="H15" s="102" t="s">
        <v>71</v>
      </c>
      <c r="I15" s="102" t="s">
        <v>71</v>
      </c>
      <c r="J15" s="102"/>
      <c r="K15" s="102"/>
      <c r="L15" s="102"/>
      <c r="M15" s="9">
        <f t="shared" si="0"/>
        <v>0</v>
      </c>
      <c r="N15" s="77">
        <v>4</v>
      </c>
      <c r="O15" s="10">
        <v>4</v>
      </c>
      <c r="P15" s="104" t="s">
        <v>71</v>
      </c>
      <c r="Q15" s="104" t="s">
        <v>71</v>
      </c>
      <c r="R15" s="104" t="s">
        <v>71</v>
      </c>
      <c r="S15" s="104" t="s">
        <v>71</v>
      </c>
      <c r="T15" s="104" t="s">
        <v>71</v>
      </c>
      <c r="U15" s="104" t="s">
        <v>71</v>
      </c>
      <c r="V15" s="104" t="s">
        <v>71</v>
      </c>
      <c r="W15" s="9">
        <f t="shared" si="1"/>
        <v>8</v>
      </c>
      <c r="X15" s="3"/>
      <c r="Y15" s="8"/>
      <c r="Z15" s="8"/>
      <c r="AA15" s="49">
        <f t="shared" si="8"/>
        <v>2</v>
      </c>
      <c r="AB15" s="29">
        <f t="shared" si="13"/>
        <v>98</v>
      </c>
      <c r="AC15" s="20">
        <f t="shared" si="2"/>
        <v>8</v>
      </c>
      <c r="AD15" s="8">
        <f t="shared" si="3"/>
        <v>8</v>
      </c>
      <c r="AE15" s="34">
        <f t="shared" si="12"/>
        <v>1</v>
      </c>
      <c r="AF15" s="2">
        <f t="shared" si="14"/>
        <v>1</v>
      </c>
      <c r="AG15" s="7">
        <f t="shared" si="5"/>
        <v>1</v>
      </c>
      <c r="AH15" s="21" t="str">
        <f t="shared" si="6"/>
        <v/>
      </c>
      <c r="AI15" s="2">
        <v>13</v>
      </c>
      <c r="AJ15" s="36">
        <f t="shared" si="7"/>
        <v>1</v>
      </c>
      <c r="AK15" s="44"/>
      <c r="AL15" s="65"/>
    </row>
    <row r="16" spans="1:38" ht="12.75" x14ac:dyDescent="0.2">
      <c r="A16" s="6"/>
      <c r="B16" s="27" t="s">
        <v>14</v>
      </c>
      <c r="C16" s="24">
        <f t="shared" ref="C16:L16" si="15">AVERAGE(C4:C15)</f>
        <v>3.2</v>
      </c>
      <c r="D16" s="24">
        <f t="shared" si="15"/>
        <v>4.666666666666667</v>
      </c>
      <c r="E16" s="24">
        <f t="shared" si="15"/>
        <v>4.25</v>
      </c>
      <c r="F16" s="24">
        <f t="shared" si="15"/>
        <v>5</v>
      </c>
      <c r="G16" s="24" t="e">
        <f t="shared" si="15"/>
        <v>#DIV/0!</v>
      </c>
      <c r="H16" s="24">
        <f t="shared" si="15"/>
        <v>4.333333333333333</v>
      </c>
      <c r="I16" s="24">
        <f t="shared" si="15"/>
        <v>4.666666666666667</v>
      </c>
      <c r="J16" s="24">
        <f t="shared" si="15"/>
        <v>5</v>
      </c>
      <c r="K16" s="24">
        <f t="shared" si="15"/>
        <v>5</v>
      </c>
      <c r="L16" s="24">
        <f t="shared" si="15"/>
        <v>4.666666666666667</v>
      </c>
      <c r="M16" s="13" t="s">
        <v>0</v>
      </c>
      <c r="N16" s="13">
        <f>AVERAGE(N4:N15)</f>
        <v>4.0909090909090908</v>
      </c>
      <c r="O16" s="13">
        <f t="shared" ref="O16:V16" si="16">AVERAGE(O4:O15)</f>
        <v>4.5</v>
      </c>
      <c r="P16" s="13">
        <f t="shared" si="16"/>
        <v>5</v>
      </c>
      <c r="Q16" s="13">
        <f t="shared" si="16"/>
        <v>4.8571428571428568</v>
      </c>
      <c r="R16" s="13">
        <f t="shared" si="16"/>
        <v>4.7142857142857144</v>
      </c>
      <c r="S16" s="13">
        <f t="shared" si="16"/>
        <v>5</v>
      </c>
      <c r="T16" s="13">
        <f t="shared" si="16"/>
        <v>4.8888888888888893</v>
      </c>
      <c r="U16" s="13">
        <f t="shared" si="16"/>
        <v>5</v>
      </c>
      <c r="V16" s="13">
        <f t="shared" si="16"/>
        <v>5</v>
      </c>
      <c r="W16" s="13" t="s">
        <v>0</v>
      </c>
      <c r="X16" s="24"/>
      <c r="Y16" s="24"/>
      <c r="Z16" s="13"/>
      <c r="AA16" s="24">
        <f>AVERAGE(AA4:AA15)</f>
        <v>24.583333333333332</v>
      </c>
      <c r="AB16" s="13"/>
      <c r="AE16" s="11">
        <f>AVERAGE(AE4:AE15)</f>
        <v>2.75</v>
      </c>
      <c r="AF16" s="11">
        <f>AVERAGE(AF4:AF15)</f>
        <v>1.75</v>
      </c>
      <c r="AG16" s="11">
        <f>AVERAGE(AG4:AG15)</f>
        <v>1</v>
      </c>
      <c r="AJ16" s="11">
        <f>ROUND(AVERAGE(AJ4:AJ15),1)</f>
        <v>1.3</v>
      </c>
    </row>
    <row r="17" spans="1:36" ht="12" thickBot="1" x14ac:dyDescent="0.25">
      <c r="C17" s="70" t="s">
        <v>41</v>
      </c>
      <c r="D17" s="70" t="s">
        <v>40</v>
      </c>
      <c r="E17" s="54" t="s">
        <v>63</v>
      </c>
      <c r="F17" s="54" t="s">
        <v>64</v>
      </c>
      <c r="G17" s="95" t="s">
        <v>65</v>
      </c>
      <c r="H17" s="54" t="s">
        <v>66</v>
      </c>
      <c r="I17" s="54" t="s">
        <v>67</v>
      </c>
      <c r="J17" s="54" t="s">
        <v>68</v>
      </c>
      <c r="K17" s="54" t="s">
        <v>69</v>
      </c>
      <c r="L17" s="61" t="s">
        <v>70</v>
      </c>
      <c r="N17" s="70" t="s">
        <v>39</v>
      </c>
      <c r="O17" s="70" t="s">
        <v>40</v>
      </c>
      <c r="P17" s="70" t="s">
        <v>63</v>
      </c>
      <c r="Q17" s="71" t="s">
        <v>64</v>
      </c>
      <c r="R17" s="71" t="s">
        <v>72</v>
      </c>
      <c r="S17" s="71" t="s">
        <v>73</v>
      </c>
      <c r="T17" s="71" t="s">
        <v>67</v>
      </c>
      <c r="U17" s="71" t="s">
        <v>74</v>
      </c>
      <c r="V17" s="71" t="s">
        <v>70</v>
      </c>
    </row>
    <row r="18" spans="1:36" ht="12" thickBot="1" x14ac:dyDescent="0.25">
      <c r="A18" s="108" t="s">
        <v>3</v>
      </c>
      <c r="B18" s="110" t="s">
        <v>1</v>
      </c>
      <c r="C18" s="112" t="s">
        <v>25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3" t="s">
        <v>18</v>
      </c>
      <c r="O18" s="114"/>
      <c r="P18" s="114"/>
      <c r="Q18" s="114"/>
      <c r="R18" s="114"/>
      <c r="S18" s="114"/>
      <c r="T18" s="114"/>
      <c r="U18" s="114"/>
      <c r="V18" s="114"/>
      <c r="W18" s="115"/>
      <c r="X18" s="118" t="s">
        <v>2</v>
      </c>
      <c r="Y18" s="110" t="s">
        <v>17</v>
      </c>
      <c r="Z18" s="18" t="s">
        <v>15</v>
      </c>
      <c r="AA18" s="116" t="s">
        <v>5</v>
      </c>
      <c r="AB18" s="26" t="s">
        <v>12</v>
      </c>
      <c r="AC18" s="122" t="s">
        <v>8</v>
      </c>
      <c r="AD18" s="122" t="s">
        <v>9</v>
      </c>
      <c r="AE18" s="124" t="s">
        <v>6</v>
      </c>
      <c r="AF18" s="122" t="s">
        <v>7</v>
      </c>
      <c r="AG18" s="126" t="s">
        <v>11</v>
      </c>
      <c r="AH18" s="128" t="s">
        <v>10</v>
      </c>
      <c r="AI18" s="120" t="s">
        <v>3</v>
      </c>
      <c r="AJ18" s="1" t="s">
        <v>23</v>
      </c>
    </row>
    <row r="19" spans="1:36" ht="12" thickBot="1" x14ac:dyDescent="0.25">
      <c r="A19" s="109"/>
      <c r="B19" s="111"/>
      <c r="C19" s="62">
        <v>1</v>
      </c>
      <c r="D19" s="72">
        <v>2</v>
      </c>
      <c r="E19" s="72">
        <v>3</v>
      </c>
      <c r="F19" s="72">
        <v>4</v>
      </c>
      <c r="G19" s="72">
        <v>5</v>
      </c>
      <c r="H19" s="72">
        <v>6</v>
      </c>
      <c r="I19" s="72">
        <v>7</v>
      </c>
      <c r="J19" s="72">
        <v>8</v>
      </c>
      <c r="K19" s="72">
        <v>9</v>
      </c>
      <c r="L19" s="72">
        <v>10</v>
      </c>
      <c r="M19" s="63" t="s">
        <v>0</v>
      </c>
      <c r="N19" s="12">
        <v>1</v>
      </c>
      <c r="O19" s="14">
        <v>2</v>
      </c>
      <c r="P19" s="14">
        <v>3</v>
      </c>
      <c r="Q19" s="14">
        <v>4</v>
      </c>
      <c r="R19" s="14">
        <v>5</v>
      </c>
      <c r="S19" s="14">
        <v>6</v>
      </c>
      <c r="T19" s="14">
        <v>7</v>
      </c>
      <c r="U19" s="14">
        <v>8</v>
      </c>
      <c r="V19" s="14">
        <v>9</v>
      </c>
      <c r="W19" s="15" t="s">
        <v>0</v>
      </c>
      <c r="X19" s="119"/>
      <c r="Y19" s="111"/>
      <c r="Z19" s="32" t="s">
        <v>16</v>
      </c>
      <c r="AA19" s="117"/>
      <c r="AB19" s="33" t="s">
        <v>13</v>
      </c>
      <c r="AC19" s="123"/>
      <c r="AD19" s="123"/>
      <c r="AE19" s="125"/>
      <c r="AF19" s="123"/>
      <c r="AG19" s="127"/>
      <c r="AH19" s="129"/>
      <c r="AI19" s="121"/>
      <c r="AJ19" s="1" t="s">
        <v>24</v>
      </c>
    </row>
    <row r="20" spans="1:36" ht="12.75" x14ac:dyDescent="0.2">
      <c r="A20" s="18">
        <v>1</v>
      </c>
      <c r="B20" s="55" t="s">
        <v>42</v>
      </c>
      <c r="C20" s="99">
        <v>3</v>
      </c>
      <c r="D20" s="73">
        <v>5</v>
      </c>
      <c r="E20" s="93">
        <v>4</v>
      </c>
      <c r="F20" s="93">
        <v>4</v>
      </c>
      <c r="G20" s="96"/>
      <c r="H20" s="73">
        <v>5</v>
      </c>
      <c r="I20" s="73">
        <v>5</v>
      </c>
      <c r="J20" s="73">
        <v>5</v>
      </c>
      <c r="K20" s="73">
        <v>5</v>
      </c>
      <c r="L20" s="73">
        <v>5</v>
      </c>
      <c r="M20" s="17">
        <f t="shared" ref="M20:M28" si="17">SUM(C20:L20)</f>
        <v>41</v>
      </c>
      <c r="N20" s="74">
        <v>5</v>
      </c>
      <c r="O20" s="23">
        <v>5</v>
      </c>
      <c r="P20" s="94">
        <v>5</v>
      </c>
      <c r="Q20" s="23">
        <v>5</v>
      </c>
      <c r="R20" s="23">
        <v>5</v>
      </c>
      <c r="S20" s="23">
        <v>4</v>
      </c>
      <c r="T20" s="23">
        <v>5</v>
      </c>
      <c r="U20" s="23">
        <v>5</v>
      </c>
      <c r="V20" s="23">
        <v>5</v>
      </c>
      <c r="W20" s="17">
        <f t="shared" ref="W20:W28" si="18">SUM(N20:V20)</f>
        <v>44</v>
      </c>
      <c r="X20" s="101">
        <v>1</v>
      </c>
      <c r="Y20" s="69"/>
      <c r="Z20" s="68"/>
      <c r="AA20" s="47">
        <f t="shared" ref="AA20:AA28" si="19">M20+INT(W20/3)+X20+Z20+Y20</f>
        <v>56</v>
      </c>
      <c r="AB20" s="56">
        <f>100-AA20</f>
        <v>44</v>
      </c>
      <c r="AC20" s="25">
        <f t="shared" ref="AC20:AC28" si="20">SUM(C20:L20,N20:V20)</f>
        <v>85</v>
      </c>
      <c r="AD20" s="69">
        <f t="shared" ref="AD20:AD28" si="21">SUM(C20:L20,N20:V20,Z20)</f>
        <v>85</v>
      </c>
      <c r="AE20" s="68">
        <f t="shared" ref="AE20" si="22">IF(AC20&lt;0,"н/а",IF(AC20&lt;25,1,IF(AC20&lt;43,2,IF(AC20&lt;57,3,IF(AC20&lt;68,4,5)))))</f>
        <v>5</v>
      </c>
      <c r="AF20" s="18">
        <f>IF(AD20&lt;0,"н/а",IF(AD20&lt;45,1,IF(AD20&lt;70,2,IF(AD20&lt;93,3,IF(AD20&lt;109,4,5)))))</f>
        <v>3</v>
      </c>
      <c r="AG20" s="69">
        <f t="shared" ref="AG20:AG28" si="23">IF(Y20=0,IF(AA20&lt;80,1,IF(AA20&lt;94,2,IF(AA20&lt;121,3,IF(AA20&lt;148,4,5)))),"")</f>
        <v>1</v>
      </c>
      <c r="AH20" s="30" t="str">
        <f>IF(AA20&gt;=56,IF(X20&lt;&gt;0,"зачет",""),"")</f>
        <v>зачет</v>
      </c>
      <c r="AI20" s="18">
        <v>1</v>
      </c>
      <c r="AJ20" s="36">
        <f>IF(AA20&lt;$I$32*0.5,1,IF(AA20&lt;$I$32,2,IF(AA20&lt;$I$33,3,IF(AA20&lt;$I$35,4,5))))</f>
        <v>2</v>
      </c>
    </row>
    <row r="21" spans="1:36" ht="12.75" x14ac:dyDescent="0.2">
      <c r="A21" s="57">
        <v>2</v>
      </c>
      <c r="B21" s="58" t="s">
        <v>43</v>
      </c>
      <c r="C21" s="91">
        <v>3</v>
      </c>
      <c r="D21" s="92">
        <v>3</v>
      </c>
      <c r="E21" s="92">
        <v>3</v>
      </c>
      <c r="F21" s="92">
        <v>3</v>
      </c>
      <c r="G21" s="97"/>
      <c r="H21" s="92">
        <v>3</v>
      </c>
      <c r="I21" s="67">
        <v>5</v>
      </c>
      <c r="J21" s="92">
        <v>3</v>
      </c>
      <c r="K21" s="92"/>
      <c r="L21" s="92"/>
      <c r="M21" s="5">
        <f t="shared" si="17"/>
        <v>23</v>
      </c>
      <c r="N21" s="75">
        <v>4</v>
      </c>
      <c r="O21" s="59">
        <v>5</v>
      </c>
      <c r="P21" s="59">
        <v>5</v>
      </c>
      <c r="Q21" s="59">
        <v>5</v>
      </c>
      <c r="R21" s="59">
        <v>5</v>
      </c>
      <c r="S21" s="59">
        <v>5</v>
      </c>
      <c r="T21" s="59">
        <v>4</v>
      </c>
      <c r="U21" s="90">
        <v>3</v>
      </c>
      <c r="V21" s="90">
        <v>3</v>
      </c>
      <c r="W21" s="5">
        <f t="shared" si="18"/>
        <v>39</v>
      </c>
      <c r="X21" s="57"/>
      <c r="Y21" s="16"/>
      <c r="Z21" s="78"/>
      <c r="AA21" s="48">
        <f t="shared" si="19"/>
        <v>36</v>
      </c>
      <c r="AB21" s="28">
        <f t="shared" ref="AB21:AB28" si="24">100-AA21</f>
        <v>64</v>
      </c>
      <c r="AC21" s="19">
        <f t="shared" si="20"/>
        <v>62</v>
      </c>
      <c r="AD21" s="7">
        <f t="shared" si="21"/>
        <v>62</v>
      </c>
      <c r="AE21" s="34">
        <f>IF(AC21&lt;0,"н/а",IF(AC21&lt;25,1,IF(AC21&lt;43,2,IF(AC21&lt;57,3,IF(AC21&lt;68,4,5)))))</f>
        <v>4</v>
      </c>
      <c r="AF21" s="2">
        <f t="shared" ref="AF21:AF28" si="25">IF(AD21&lt;0,"н/а",IF(AD21&lt;45,1,IF(AD21&lt;70,2,IF(AD21&lt;93,3,IF(AD21&lt;109,4,5)))))</f>
        <v>2</v>
      </c>
      <c r="AG21" s="7">
        <f t="shared" si="23"/>
        <v>1</v>
      </c>
      <c r="AH21" s="21" t="str">
        <f t="shared" ref="AH21:AH28" si="26">IF(AA21&gt;=56,IF(X21&lt;&gt;0,"зачет",""),"")</f>
        <v/>
      </c>
      <c r="AI21" s="57">
        <v>2</v>
      </c>
      <c r="AJ21" s="36">
        <f t="shared" ref="AJ21:AJ28" si="27">IF(AA21&lt;$I$32*0.5,1,IF(AA21&lt;$I$32,2,IF(AA21&lt;$I$33,3,IF(AA21&lt;$I$35,4,5))))</f>
        <v>2</v>
      </c>
    </row>
    <row r="22" spans="1:36" ht="12.75" x14ac:dyDescent="0.2">
      <c r="A22" s="57">
        <v>3</v>
      </c>
      <c r="B22" s="58" t="s">
        <v>44</v>
      </c>
      <c r="C22" s="91">
        <v>3</v>
      </c>
      <c r="D22" s="92">
        <v>3</v>
      </c>
      <c r="E22" s="67">
        <v>5</v>
      </c>
      <c r="F22" s="92">
        <v>4</v>
      </c>
      <c r="G22" s="97"/>
      <c r="H22" s="92"/>
      <c r="I22" s="92">
        <v>4</v>
      </c>
      <c r="J22" s="92"/>
      <c r="K22" s="92" t="s">
        <v>71</v>
      </c>
      <c r="L22" s="92" t="s">
        <v>71</v>
      </c>
      <c r="M22" s="5">
        <f t="shared" si="17"/>
        <v>19</v>
      </c>
      <c r="N22" s="75">
        <v>4</v>
      </c>
      <c r="O22" s="59">
        <v>5</v>
      </c>
      <c r="P22" s="59">
        <v>5</v>
      </c>
      <c r="Q22" s="59">
        <v>5</v>
      </c>
      <c r="R22" s="59">
        <v>5</v>
      </c>
      <c r="S22" s="59">
        <v>5</v>
      </c>
      <c r="T22" s="90">
        <v>4</v>
      </c>
      <c r="U22" s="90">
        <v>4</v>
      </c>
      <c r="V22" s="90">
        <v>4</v>
      </c>
      <c r="W22" s="5">
        <f t="shared" si="18"/>
        <v>41</v>
      </c>
      <c r="X22" s="57"/>
      <c r="Y22" s="16"/>
      <c r="Z22" s="78"/>
      <c r="AA22" s="48">
        <f t="shared" si="19"/>
        <v>32</v>
      </c>
      <c r="AB22" s="28">
        <f t="shared" si="24"/>
        <v>68</v>
      </c>
      <c r="AC22" s="19">
        <f t="shared" si="20"/>
        <v>60</v>
      </c>
      <c r="AD22" s="7">
        <f t="shared" si="21"/>
        <v>60</v>
      </c>
      <c r="AE22" s="34">
        <f t="shared" ref="AE22:AE28" si="28">IF(AC22&lt;0,"н/а",IF(AC22&lt;25,1,IF(AC22&lt;43,2,IF(AC22&lt;57,3,IF(AC22&lt;68,4,5)))))</f>
        <v>4</v>
      </c>
      <c r="AF22" s="2">
        <f t="shared" si="25"/>
        <v>2</v>
      </c>
      <c r="AG22" s="7">
        <f t="shared" si="23"/>
        <v>1</v>
      </c>
      <c r="AH22" s="21" t="str">
        <f t="shared" si="26"/>
        <v/>
      </c>
      <c r="AI22" s="57">
        <v>3</v>
      </c>
      <c r="AJ22" s="36">
        <f t="shared" si="27"/>
        <v>2</v>
      </c>
    </row>
    <row r="23" spans="1:36" ht="12.75" x14ac:dyDescent="0.2">
      <c r="A23" s="57">
        <v>4</v>
      </c>
      <c r="B23" s="58" t="s">
        <v>45</v>
      </c>
      <c r="C23" s="91">
        <v>4</v>
      </c>
      <c r="D23" s="92">
        <v>4</v>
      </c>
      <c r="E23" s="67">
        <v>5</v>
      </c>
      <c r="F23" s="67">
        <v>5</v>
      </c>
      <c r="G23" s="97"/>
      <c r="H23" s="67">
        <v>5</v>
      </c>
      <c r="I23" s="92">
        <v>5</v>
      </c>
      <c r="J23" s="92">
        <v>5</v>
      </c>
      <c r="K23" s="92">
        <v>4</v>
      </c>
      <c r="L23" s="92">
        <v>4</v>
      </c>
      <c r="M23" s="5">
        <f t="shared" si="17"/>
        <v>41</v>
      </c>
      <c r="N23" s="75">
        <v>5</v>
      </c>
      <c r="O23" s="59">
        <v>5</v>
      </c>
      <c r="P23" s="59">
        <v>5</v>
      </c>
      <c r="Q23" s="59">
        <v>5</v>
      </c>
      <c r="R23" s="59">
        <v>5</v>
      </c>
      <c r="S23" s="59">
        <v>5</v>
      </c>
      <c r="T23" s="90">
        <v>4</v>
      </c>
      <c r="U23" s="59">
        <v>5</v>
      </c>
      <c r="V23" s="59">
        <v>5</v>
      </c>
      <c r="W23" s="5">
        <f t="shared" si="18"/>
        <v>44</v>
      </c>
      <c r="X23" s="100">
        <v>1</v>
      </c>
      <c r="Y23" s="16"/>
      <c r="Z23" s="78"/>
      <c r="AA23" s="48">
        <f t="shared" si="19"/>
        <v>56</v>
      </c>
      <c r="AB23" s="28">
        <f t="shared" si="24"/>
        <v>44</v>
      </c>
      <c r="AC23" s="19">
        <f t="shared" si="20"/>
        <v>85</v>
      </c>
      <c r="AD23" s="7">
        <f t="shared" si="21"/>
        <v>85</v>
      </c>
      <c r="AE23" s="34">
        <f t="shared" si="28"/>
        <v>5</v>
      </c>
      <c r="AF23" s="2">
        <f t="shared" si="25"/>
        <v>3</v>
      </c>
      <c r="AG23" s="7">
        <f t="shared" si="23"/>
        <v>1</v>
      </c>
      <c r="AH23" s="21" t="str">
        <f t="shared" si="26"/>
        <v>зачет</v>
      </c>
      <c r="AI23" s="57">
        <v>4</v>
      </c>
      <c r="AJ23" s="36">
        <f t="shared" si="27"/>
        <v>2</v>
      </c>
    </row>
    <row r="24" spans="1:36" ht="12.75" x14ac:dyDescent="0.2">
      <c r="A24" s="57">
        <v>5</v>
      </c>
      <c r="B24" s="58" t="s">
        <v>46</v>
      </c>
      <c r="C24" s="91">
        <v>3</v>
      </c>
      <c r="D24" s="67">
        <v>5</v>
      </c>
      <c r="E24" s="67">
        <v>5</v>
      </c>
      <c r="F24" s="92">
        <v>4</v>
      </c>
      <c r="G24" s="97"/>
      <c r="H24" s="67">
        <v>5</v>
      </c>
      <c r="I24" s="92">
        <v>4</v>
      </c>
      <c r="J24" s="67">
        <v>5</v>
      </c>
      <c r="K24" s="92">
        <v>4</v>
      </c>
      <c r="L24" s="92">
        <v>5</v>
      </c>
      <c r="M24" s="5">
        <f t="shared" si="17"/>
        <v>40</v>
      </c>
      <c r="N24" s="75">
        <v>5</v>
      </c>
      <c r="O24" s="59">
        <v>5</v>
      </c>
      <c r="P24" s="59">
        <v>5</v>
      </c>
      <c r="Q24" s="59">
        <v>5</v>
      </c>
      <c r="R24" s="59">
        <v>5</v>
      </c>
      <c r="S24" s="59">
        <v>5</v>
      </c>
      <c r="T24" s="59">
        <v>5</v>
      </c>
      <c r="U24" s="59">
        <v>5</v>
      </c>
      <c r="V24" s="59">
        <v>5</v>
      </c>
      <c r="W24" s="5">
        <f t="shared" si="18"/>
        <v>45</v>
      </c>
      <c r="X24" s="100">
        <v>1</v>
      </c>
      <c r="Y24" s="16"/>
      <c r="Z24" s="78"/>
      <c r="AA24" s="48">
        <f t="shared" si="19"/>
        <v>56</v>
      </c>
      <c r="AB24" s="28">
        <f t="shared" si="24"/>
        <v>44</v>
      </c>
      <c r="AC24" s="19">
        <f t="shared" si="20"/>
        <v>85</v>
      </c>
      <c r="AD24" s="7">
        <f t="shared" si="21"/>
        <v>85</v>
      </c>
      <c r="AE24" s="34">
        <f t="shared" si="28"/>
        <v>5</v>
      </c>
      <c r="AF24" s="2">
        <f t="shared" si="25"/>
        <v>3</v>
      </c>
      <c r="AG24" s="7">
        <f t="shared" si="23"/>
        <v>1</v>
      </c>
      <c r="AH24" s="21" t="str">
        <f t="shared" si="26"/>
        <v>зачет</v>
      </c>
      <c r="AI24" s="57">
        <v>5</v>
      </c>
      <c r="AJ24" s="36">
        <f t="shared" si="27"/>
        <v>2</v>
      </c>
    </row>
    <row r="25" spans="1:36" ht="12.75" x14ac:dyDescent="0.2">
      <c r="A25" s="57">
        <v>6</v>
      </c>
      <c r="B25" s="58" t="s">
        <v>47</v>
      </c>
      <c r="C25" s="91"/>
      <c r="D25" s="92"/>
      <c r="E25" s="67">
        <v>5</v>
      </c>
      <c r="F25" s="92"/>
      <c r="G25" s="97"/>
      <c r="H25" s="92"/>
      <c r="I25" s="92"/>
      <c r="J25" s="67">
        <v>5</v>
      </c>
      <c r="K25" s="92"/>
      <c r="L25" s="92"/>
      <c r="M25" s="5">
        <f t="shared" si="17"/>
        <v>10</v>
      </c>
      <c r="N25" s="75">
        <v>4</v>
      </c>
      <c r="O25" s="59">
        <v>5</v>
      </c>
      <c r="P25" s="59">
        <v>5</v>
      </c>
      <c r="Q25" s="59">
        <v>5</v>
      </c>
      <c r="R25" s="59">
        <v>5</v>
      </c>
      <c r="S25" s="59">
        <v>5</v>
      </c>
      <c r="T25" s="59">
        <v>5</v>
      </c>
      <c r="U25" s="59">
        <v>5</v>
      </c>
      <c r="V25" s="59">
        <v>5</v>
      </c>
      <c r="W25" s="5">
        <f t="shared" si="18"/>
        <v>44</v>
      </c>
      <c r="X25" s="100">
        <v>1</v>
      </c>
      <c r="Y25" s="16"/>
      <c r="Z25" s="78"/>
      <c r="AA25" s="48">
        <f t="shared" si="19"/>
        <v>25</v>
      </c>
      <c r="AB25" s="28">
        <f t="shared" si="24"/>
        <v>75</v>
      </c>
      <c r="AC25" s="19">
        <f t="shared" si="20"/>
        <v>54</v>
      </c>
      <c r="AD25" s="7">
        <f t="shared" si="21"/>
        <v>54</v>
      </c>
      <c r="AE25" s="34">
        <f t="shared" si="28"/>
        <v>3</v>
      </c>
      <c r="AF25" s="2">
        <f t="shared" si="25"/>
        <v>2</v>
      </c>
      <c r="AG25" s="7">
        <f t="shared" si="23"/>
        <v>1</v>
      </c>
      <c r="AH25" s="21" t="str">
        <f t="shared" si="26"/>
        <v/>
      </c>
      <c r="AI25" s="57">
        <v>6</v>
      </c>
      <c r="AJ25" s="36">
        <f t="shared" si="27"/>
        <v>1</v>
      </c>
    </row>
    <row r="26" spans="1:36" ht="12.75" x14ac:dyDescent="0.2">
      <c r="A26" s="57">
        <v>7</v>
      </c>
      <c r="B26" s="58" t="s">
        <v>48</v>
      </c>
      <c r="C26" s="91"/>
      <c r="D26" s="92"/>
      <c r="E26" s="92"/>
      <c r="F26" s="92"/>
      <c r="G26" s="97"/>
      <c r="H26" s="92"/>
      <c r="I26" s="92"/>
      <c r="J26" s="67">
        <v>5</v>
      </c>
      <c r="K26" s="92"/>
      <c r="L26" s="92"/>
      <c r="M26" s="5">
        <f t="shared" si="17"/>
        <v>5</v>
      </c>
      <c r="N26" s="75">
        <v>4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">
        <f t="shared" si="18"/>
        <v>44</v>
      </c>
      <c r="X26" s="100">
        <v>1</v>
      </c>
      <c r="Y26" s="16"/>
      <c r="Z26" s="78"/>
      <c r="AA26" s="48">
        <f t="shared" si="19"/>
        <v>20</v>
      </c>
      <c r="AB26" s="28">
        <f t="shared" si="24"/>
        <v>80</v>
      </c>
      <c r="AC26" s="19">
        <f t="shared" si="20"/>
        <v>49</v>
      </c>
      <c r="AD26" s="7">
        <f t="shared" si="21"/>
        <v>49</v>
      </c>
      <c r="AE26" s="34">
        <f t="shared" si="28"/>
        <v>3</v>
      </c>
      <c r="AF26" s="2">
        <f t="shared" si="25"/>
        <v>2</v>
      </c>
      <c r="AG26" s="7">
        <f t="shared" si="23"/>
        <v>1</v>
      </c>
      <c r="AH26" s="21" t="str">
        <f t="shared" si="26"/>
        <v/>
      </c>
      <c r="AI26" s="57">
        <v>7</v>
      </c>
      <c r="AJ26" s="36">
        <f t="shared" si="27"/>
        <v>1</v>
      </c>
    </row>
    <row r="27" spans="1:36" ht="12.75" x14ac:dyDescent="0.2">
      <c r="A27" s="57">
        <v>8</v>
      </c>
      <c r="B27" s="58" t="s">
        <v>49</v>
      </c>
      <c r="C27" s="91">
        <v>3</v>
      </c>
      <c r="D27" s="92">
        <v>3</v>
      </c>
      <c r="E27" s="92"/>
      <c r="F27" s="92" t="s">
        <v>71</v>
      </c>
      <c r="G27" s="97"/>
      <c r="H27" s="92"/>
      <c r="I27" s="92"/>
      <c r="J27" s="67">
        <v>5</v>
      </c>
      <c r="K27" s="92"/>
      <c r="L27" s="92"/>
      <c r="M27" s="5">
        <f t="shared" si="17"/>
        <v>11</v>
      </c>
      <c r="N27" s="75">
        <v>4</v>
      </c>
      <c r="O27" s="105">
        <v>4</v>
      </c>
      <c r="P27" s="90">
        <v>4</v>
      </c>
      <c r="Q27" s="90">
        <v>4</v>
      </c>
      <c r="R27" s="90">
        <v>4</v>
      </c>
      <c r="S27" s="59">
        <v>5</v>
      </c>
      <c r="T27" s="59">
        <v>5</v>
      </c>
      <c r="U27" s="59">
        <v>5</v>
      </c>
      <c r="V27" s="59">
        <v>5</v>
      </c>
      <c r="W27" s="5">
        <f t="shared" si="18"/>
        <v>40</v>
      </c>
      <c r="X27" s="57"/>
      <c r="Y27" s="16"/>
      <c r="Z27" s="78"/>
      <c r="AA27" s="48">
        <f t="shared" si="19"/>
        <v>24</v>
      </c>
      <c r="AB27" s="28">
        <f t="shared" si="24"/>
        <v>76</v>
      </c>
      <c r="AC27" s="19">
        <f t="shared" si="20"/>
        <v>51</v>
      </c>
      <c r="AD27" s="7">
        <f t="shared" si="21"/>
        <v>51</v>
      </c>
      <c r="AE27" s="34">
        <f t="shared" si="28"/>
        <v>3</v>
      </c>
      <c r="AF27" s="2">
        <f t="shared" si="25"/>
        <v>2</v>
      </c>
      <c r="AG27" s="7">
        <f t="shared" si="23"/>
        <v>1</v>
      </c>
      <c r="AH27" s="21" t="str">
        <f t="shared" si="26"/>
        <v/>
      </c>
      <c r="AI27" s="57">
        <v>8</v>
      </c>
      <c r="AJ27" s="36">
        <f t="shared" si="27"/>
        <v>1</v>
      </c>
    </row>
    <row r="28" spans="1:36" ht="13.5" thickBot="1" x14ac:dyDescent="0.25">
      <c r="A28" s="57">
        <v>9</v>
      </c>
      <c r="B28" s="58" t="s">
        <v>50</v>
      </c>
      <c r="C28" s="91"/>
      <c r="D28" s="67">
        <v>5</v>
      </c>
      <c r="E28" s="92"/>
      <c r="F28" s="92"/>
      <c r="G28" s="97"/>
      <c r="H28" s="92" t="s">
        <v>71</v>
      </c>
      <c r="I28" s="92"/>
      <c r="J28" s="92"/>
      <c r="K28" s="92"/>
      <c r="L28" s="92"/>
      <c r="M28" s="5">
        <f t="shared" si="17"/>
        <v>5</v>
      </c>
      <c r="N28" s="75">
        <v>5</v>
      </c>
      <c r="O28" s="59">
        <v>5</v>
      </c>
      <c r="P28" s="59">
        <v>5</v>
      </c>
      <c r="Q28" s="59">
        <v>5</v>
      </c>
      <c r="R28" s="59">
        <v>5</v>
      </c>
      <c r="S28" s="59">
        <v>5</v>
      </c>
      <c r="T28" s="90">
        <v>4</v>
      </c>
      <c r="U28" s="59">
        <v>5</v>
      </c>
      <c r="V28" s="59">
        <v>5</v>
      </c>
      <c r="W28" s="5">
        <f t="shared" si="18"/>
        <v>44</v>
      </c>
      <c r="X28" s="64"/>
      <c r="Y28" s="79"/>
      <c r="Z28" s="66"/>
      <c r="AA28" s="49">
        <f t="shared" si="19"/>
        <v>19</v>
      </c>
      <c r="AB28" s="29">
        <f t="shared" si="24"/>
        <v>81</v>
      </c>
      <c r="AC28" s="20">
        <f t="shared" si="20"/>
        <v>49</v>
      </c>
      <c r="AD28" s="8">
        <f t="shared" si="21"/>
        <v>49</v>
      </c>
      <c r="AE28" s="35">
        <f t="shared" si="28"/>
        <v>3</v>
      </c>
      <c r="AF28" s="3">
        <f t="shared" si="25"/>
        <v>2</v>
      </c>
      <c r="AG28" s="8">
        <f t="shared" si="23"/>
        <v>1</v>
      </c>
      <c r="AH28" s="22" t="str">
        <f t="shared" si="26"/>
        <v/>
      </c>
      <c r="AI28" s="64">
        <v>9</v>
      </c>
      <c r="AJ28" s="36">
        <f t="shared" si="27"/>
        <v>1</v>
      </c>
    </row>
    <row r="29" spans="1:36" ht="12.75" x14ac:dyDescent="0.2">
      <c r="A29" s="6"/>
      <c r="B29" s="27" t="s">
        <v>14</v>
      </c>
      <c r="C29" s="24">
        <f>AVERAGE(C20:C28)</f>
        <v>3.1666666666666665</v>
      </c>
      <c r="D29" s="24">
        <f t="shared" ref="D29:L29" si="29">AVERAGE(D20:D28)</f>
        <v>4</v>
      </c>
      <c r="E29" s="24">
        <f t="shared" si="29"/>
        <v>4.5</v>
      </c>
      <c r="F29" s="24">
        <f t="shared" si="29"/>
        <v>4</v>
      </c>
      <c r="G29" s="24" t="e">
        <f t="shared" si="29"/>
        <v>#DIV/0!</v>
      </c>
      <c r="H29" s="24">
        <f t="shared" si="29"/>
        <v>4.5</v>
      </c>
      <c r="I29" s="24">
        <f t="shared" si="29"/>
        <v>4.5999999999999996</v>
      </c>
      <c r="J29" s="24">
        <f t="shared" si="29"/>
        <v>4.7142857142857144</v>
      </c>
      <c r="K29" s="24">
        <f t="shared" si="29"/>
        <v>4.333333333333333</v>
      </c>
      <c r="L29" s="24">
        <f t="shared" si="29"/>
        <v>4.666666666666667</v>
      </c>
      <c r="M29" s="13" t="s">
        <v>0</v>
      </c>
      <c r="N29" s="13">
        <f>SUM(N20:N28)</f>
        <v>40</v>
      </c>
      <c r="O29" s="13">
        <f t="shared" ref="O29:V29" si="30">SUM(O20:O28)</f>
        <v>44</v>
      </c>
      <c r="P29" s="13">
        <f t="shared" si="30"/>
        <v>44</v>
      </c>
      <c r="Q29" s="13">
        <f t="shared" si="30"/>
        <v>44</v>
      </c>
      <c r="R29" s="13">
        <f t="shared" si="30"/>
        <v>44</v>
      </c>
      <c r="S29" s="13">
        <f t="shared" si="30"/>
        <v>44</v>
      </c>
      <c r="T29" s="13">
        <f t="shared" si="30"/>
        <v>41</v>
      </c>
      <c r="U29" s="13">
        <f t="shared" si="30"/>
        <v>42</v>
      </c>
      <c r="V29" s="13">
        <f t="shared" si="30"/>
        <v>42</v>
      </c>
      <c r="W29" s="13" t="s">
        <v>0</v>
      </c>
      <c r="X29" s="24"/>
      <c r="Y29" s="24"/>
      <c r="Z29" s="13"/>
      <c r="AA29" s="24">
        <f>AVERAGE(AA17:AA28)</f>
        <v>36</v>
      </c>
      <c r="AB29" s="13"/>
      <c r="AC29" s="70"/>
      <c r="AD29" s="70"/>
      <c r="AE29" s="70">
        <f>AVERAGE(AE17:AE28)</f>
        <v>3.8888888888888888</v>
      </c>
      <c r="AF29" s="70">
        <f>AVERAGE(AF17:AF28)</f>
        <v>2.3333333333333335</v>
      </c>
      <c r="AG29" s="70">
        <f>AVERAGE(AG17:AG28)</f>
        <v>1</v>
      </c>
      <c r="AH29" s="70"/>
      <c r="AI29" s="70"/>
      <c r="AJ29" s="70">
        <f>ROUND(AVERAGE(AJ17:AJ28),1)</f>
        <v>1.6</v>
      </c>
    </row>
    <row r="30" spans="1:36" x14ac:dyDescent="0.2">
      <c r="C30" s="71" t="s">
        <v>41</v>
      </c>
      <c r="D30" s="71" t="s">
        <v>40</v>
      </c>
      <c r="E30" s="71" t="s">
        <v>63</v>
      </c>
      <c r="F30" s="71" t="s">
        <v>64</v>
      </c>
      <c r="G30" s="95" t="s">
        <v>65</v>
      </c>
      <c r="H30" s="71" t="s">
        <v>66</v>
      </c>
      <c r="I30" s="71" t="s">
        <v>67</v>
      </c>
      <c r="J30" s="71" t="s">
        <v>68</v>
      </c>
      <c r="K30" s="71" t="s">
        <v>69</v>
      </c>
      <c r="L30" s="71" t="s">
        <v>70</v>
      </c>
      <c r="M30" s="70"/>
      <c r="N30" s="70" t="s">
        <v>39</v>
      </c>
      <c r="O30" s="70" t="s">
        <v>40</v>
      </c>
      <c r="P30" s="70" t="s">
        <v>63</v>
      </c>
      <c r="Q30" s="71" t="s">
        <v>64</v>
      </c>
      <c r="R30" s="71" t="s">
        <v>72</v>
      </c>
      <c r="S30" s="71" t="s">
        <v>73</v>
      </c>
      <c r="T30" s="71" t="s">
        <v>67</v>
      </c>
      <c r="U30" s="71" t="s">
        <v>74</v>
      </c>
      <c r="V30" s="71" t="s">
        <v>70</v>
      </c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</row>
    <row r="31" spans="1:36" ht="12" customHeight="1" thickBot="1" x14ac:dyDescent="0.25">
      <c r="B31" s="27" t="s">
        <v>38</v>
      </c>
      <c r="J31" s="51"/>
      <c r="K31" s="51"/>
      <c r="L31" s="51"/>
    </row>
    <row r="32" spans="1:36" ht="15" x14ac:dyDescent="0.2">
      <c r="B32" s="82" t="s">
        <v>19</v>
      </c>
      <c r="C32" s="83"/>
      <c r="D32" s="83"/>
      <c r="E32" s="83"/>
      <c r="F32" s="83"/>
      <c r="G32" s="83"/>
      <c r="H32" s="83"/>
      <c r="I32" s="87">
        <f>COUNT(C6:L6)*3+COUNT(N6:V6)*4</f>
        <v>63</v>
      </c>
      <c r="J32" s="80"/>
      <c r="K32" s="80"/>
      <c r="L32" s="80"/>
      <c r="M32" s="81"/>
    </row>
    <row r="33" spans="2:13" ht="15" x14ac:dyDescent="0.2">
      <c r="B33" s="84" t="s">
        <v>20</v>
      </c>
      <c r="C33" s="37"/>
      <c r="D33" s="37"/>
      <c r="E33" s="37"/>
      <c r="F33" s="37"/>
      <c r="G33" s="37"/>
      <c r="H33" s="37"/>
      <c r="I33" s="88">
        <f>COUNT(C6:L6)*4+COUNT(N6:V6)*4</f>
        <v>72</v>
      </c>
      <c r="J33" s="80"/>
      <c r="K33" s="80"/>
      <c r="L33" s="80"/>
      <c r="M33" s="81"/>
    </row>
    <row r="34" spans="2:13" ht="15" x14ac:dyDescent="0.2">
      <c r="B34" s="84" t="s">
        <v>21</v>
      </c>
      <c r="C34" s="37"/>
      <c r="D34" s="37"/>
      <c r="E34" s="37"/>
      <c r="F34" s="37"/>
      <c r="G34" s="37"/>
      <c r="H34" s="37"/>
      <c r="I34" s="88">
        <f>COUNT(C6:L6)*5+COUNT(N6:V6)*5</f>
        <v>90</v>
      </c>
      <c r="J34" s="80"/>
      <c r="K34" s="80"/>
      <c r="L34" s="80"/>
      <c r="M34" s="81"/>
    </row>
    <row r="35" spans="2:13" ht="15.75" thickBot="1" x14ac:dyDescent="0.25">
      <c r="B35" s="85" t="s">
        <v>22</v>
      </c>
      <c r="C35" s="86"/>
      <c r="D35" s="86"/>
      <c r="E35" s="86"/>
      <c r="F35" s="86"/>
      <c r="G35" s="86"/>
      <c r="H35" s="86"/>
      <c r="I35" s="89">
        <f>(I33+I34)/2</f>
        <v>81</v>
      </c>
      <c r="J35" s="80"/>
      <c r="K35" s="80"/>
      <c r="L35" s="80"/>
      <c r="M35" s="81"/>
    </row>
    <row r="36" spans="2:13" x14ac:dyDescent="0.2">
      <c r="B36" s="27"/>
      <c r="L36" s="31"/>
    </row>
  </sheetData>
  <autoFilter ref="A1:AI16"/>
  <mergeCells count="28">
    <mergeCell ref="AC18:AC19"/>
    <mergeCell ref="AI18:AI19"/>
    <mergeCell ref="AD18:AD19"/>
    <mergeCell ref="AE18:AE19"/>
    <mergeCell ref="AF18:AF19"/>
    <mergeCell ref="AG18:AG19"/>
    <mergeCell ref="AH18:AH19"/>
    <mergeCell ref="AI2:AI3"/>
    <mergeCell ref="AC2:AC3"/>
    <mergeCell ref="AD2:AD3"/>
    <mergeCell ref="AE2:AE3"/>
    <mergeCell ref="AF2:AF3"/>
    <mergeCell ref="AG2:AG3"/>
    <mergeCell ref="AH2:AH3"/>
    <mergeCell ref="A18:A19"/>
    <mergeCell ref="B18:B19"/>
    <mergeCell ref="C18:M18"/>
    <mergeCell ref="N2:W2"/>
    <mergeCell ref="AA2:AA3"/>
    <mergeCell ref="X2:X3"/>
    <mergeCell ref="Y2:Y3"/>
    <mergeCell ref="A2:A3"/>
    <mergeCell ref="B2:B3"/>
    <mergeCell ref="C2:M2"/>
    <mergeCell ref="N18:W18"/>
    <mergeCell ref="X18:X19"/>
    <mergeCell ref="Y18:Y19"/>
    <mergeCell ref="AA18:AA19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3" sqref="A3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132" t="s">
        <v>26</v>
      </c>
      <c r="B1" s="132"/>
      <c r="C1" s="132"/>
      <c r="D1" s="132"/>
      <c r="E1" s="132"/>
      <c r="F1" s="38"/>
      <c r="G1" s="38"/>
      <c r="H1" s="38"/>
      <c r="I1" s="38"/>
      <c r="J1" s="38"/>
      <c r="K1" s="38"/>
    </row>
    <row r="2" spans="1:11" ht="19.5" thickBot="1" x14ac:dyDescent="0.3">
      <c r="A2" s="39" t="s">
        <v>27</v>
      </c>
      <c r="B2" s="40" t="s">
        <v>28</v>
      </c>
      <c r="C2" s="40" t="s">
        <v>29</v>
      </c>
      <c r="D2" s="40" t="s">
        <v>30</v>
      </c>
      <c r="E2" s="40" t="s">
        <v>31</v>
      </c>
      <c r="F2" s="38"/>
      <c r="G2" s="38"/>
      <c r="H2" s="38"/>
      <c r="I2" s="38"/>
      <c r="J2" s="38"/>
      <c r="K2" s="38"/>
    </row>
    <row r="3" spans="1:11" ht="19.5" thickBot="1" x14ac:dyDescent="0.3">
      <c r="A3" s="41">
        <v>5</v>
      </c>
      <c r="B3" s="42">
        <v>1</v>
      </c>
      <c r="C3" s="42">
        <v>5</v>
      </c>
      <c r="D3" s="42">
        <v>2</v>
      </c>
      <c r="E3" s="42">
        <v>5</v>
      </c>
      <c r="F3" s="38"/>
      <c r="G3" s="38"/>
      <c r="H3" s="38"/>
      <c r="I3" s="38"/>
      <c r="J3" s="38"/>
      <c r="K3" s="38"/>
    </row>
    <row r="4" spans="1:11" ht="24" customHeight="1" thickBot="1" x14ac:dyDescent="0.3">
      <c r="A4" s="41">
        <v>4</v>
      </c>
      <c r="B4" s="42">
        <v>0</v>
      </c>
      <c r="C4" s="42" t="s">
        <v>33</v>
      </c>
      <c r="D4" s="42">
        <v>1</v>
      </c>
      <c r="E4" s="42">
        <v>4</v>
      </c>
      <c r="F4" s="38"/>
      <c r="G4" s="38"/>
      <c r="H4" s="38"/>
      <c r="I4" s="38"/>
      <c r="J4" s="38"/>
      <c r="K4" s="38"/>
    </row>
    <row r="5" spans="1:11" ht="19.5" thickBot="1" x14ac:dyDescent="0.3">
      <c r="A5" s="41">
        <v>3</v>
      </c>
      <c r="B5" s="42">
        <v>0</v>
      </c>
      <c r="C5" s="42">
        <f>-1+1</f>
        <v>0</v>
      </c>
      <c r="D5" s="42">
        <v>0</v>
      </c>
      <c r="E5" s="42">
        <v>3</v>
      </c>
      <c r="F5" s="38"/>
      <c r="G5" s="38"/>
      <c r="H5" s="38"/>
      <c r="I5" s="38"/>
      <c r="J5" s="38"/>
      <c r="K5" s="38"/>
    </row>
    <row r="6" spans="1:11" ht="24" customHeight="1" thickBot="1" x14ac:dyDescent="0.3">
      <c r="A6" s="41">
        <v>2</v>
      </c>
      <c r="B6" s="42">
        <v>-1</v>
      </c>
      <c r="C6" s="42" t="s">
        <v>37</v>
      </c>
      <c r="D6" s="42">
        <v>-1</v>
      </c>
      <c r="E6" s="42">
        <v>2</v>
      </c>
      <c r="F6" s="38"/>
      <c r="G6" s="38"/>
      <c r="H6" s="38"/>
      <c r="I6" s="38"/>
      <c r="J6" s="38"/>
      <c r="K6" s="38"/>
    </row>
    <row r="7" spans="1:11" ht="24.75" customHeight="1" thickBot="1" x14ac:dyDescent="0.3">
      <c r="A7" s="41" t="s">
        <v>32</v>
      </c>
      <c r="B7" s="42">
        <v>-2</v>
      </c>
      <c r="C7" s="42">
        <v>-5</v>
      </c>
      <c r="D7" s="42">
        <v>-2</v>
      </c>
      <c r="E7" s="42">
        <v>0</v>
      </c>
      <c r="F7" s="38"/>
      <c r="G7" s="38"/>
      <c r="H7" s="38"/>
      <c r="I7" s="38"/>
      <c r="J7" s="38"/>
      <c r="K7" s="38"/>
    </row>
    <row r="8" spans="1:11" ht="18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18.75" x14ac:dyDescent="0.3">
      <c r="A9" s="43" t="s">
        <v>34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1" ht="48" customHeight="1" x14ac:dyDescent="0.3">
      <c r="A10" s="130" t="s">
        <v>36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</row>
    <row r="11" spans="1:11" ht="63.75" customHeight="1" x14ac:dyDescent="0.3">
      <c r="A11" s="130" t="s">
        <v>35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</row>
  </sheetData>
  <mergeCells count="3">
    <mergeCell ref="A10:K10"/>
    <mergeCell ref="A11:K11"/>
    <mergeCell ref="A1:E1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 матем+физ</vt:lpstr>
      <vt:lpstr>Баллы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Елена Ю. Жохова</cp:lastModifiedBy>
  <cp:lastPrinted>2013-04-09T09:51:48Z</cp:lastPrinted>
  <dcterms:created xsi:type="dcterms:W3CDTF">1998-10-17T17:00:57Z</dcterms:created>
  <dcterms:modified xsi:type="dcterms:W3CDTF">2016-09-21T08:20:18Z</dcterms:modified>
</cp:coreProperties>
</file>