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ЖоховаЕЮ\Численные методы 3М+Ф\"/>
    </mc:Choice>
  </mc:AlternateContent>
  <bookViews>
    <workbookView xWindow="240" yWindow="15" windowWidth="9150" windowHeight="4065"/>
  </bookViews>
  <sheets>
    <sheet name="3 матем+физ" sheetId="4" r:id="rId1"/>
    <sheet name="Баллы" sheetId="16" r:id="rId2"/>
  </sheets>
  <definedNames>
    <definedName name="_xlnm._FilterDatabase" localSheetId="0" hidden="1">'3 матем+физ'!$A$1:$AH$19</definedName>
  </definedNames>
  <calcPr calcId="152511" refMode="R1C1"/>
</workbook>
</file>

<file path=xl/calcChain.xml><?xml version="1.0" encoding="utf-8"?>
<calcChain xmlns="http://schemas.openxmlformats.org/spreadsheetml/2006/main">
  <c r="AG26" i="4" l="1"/>
  <c r="AG25" i="4"/>
  <c r="AG24" i="4"/>
  <c r="I36" i="4" l="1"/>
  <c r="I35" i="4"/>
  <c r="I34" i="4"/>
  <c r="I33" i="4"/>
  <c r="M8" i="4" l="1"/>
  <c r="W8" i="4"/>
  <c r="AB8" i="4"/>
  <c r="AD8" i="4" s="1"/>
  <c r="AC8" i="4"/>
  <c r="AE8" i="4" s="1"/>
  <c r="M9" i="4"/>
  <c r="W9" i="4"/>
  <c r="AB9" i="4"/>
  <c r="AD9" i="4" s="1"/>
  <c r="AC9" i="4"/>
  <c r="AE9" i="4" s="1"/>
  <c r="M10" i="4"/>
  <c r="W10" i="4"/>
  <c r="AB10" i="4"/>
  <c r="AD10" i="4" s="1"/>
  <c r="AC10" i="4"/>
  <c r="AE10" i="4" s="1"/>
  <c r="M11" i="4"/>
  <c r="W11" i="4"/>
  <c r="AB11" i="4"/>
  <c r="AD11" i="4" s="1"/>
  <c r="AC11" i="4"/>
  <c r="AE11" i="4" s="1"/>
  <c r="M12" i="4"/>
  <c r="W12" i="4"/>
  <c r="AB12" i="4"/>
  <c r="AD12" i="4" s="1"/>
  <c r="AC12" i="4"/>
  <c r="AE12" i="4" s="1"/>
  <c r="M13" i="4"/>
  <c r="W13" i="4"/>
  <c r="AB13" i="4"/>
  <c r="AD13" i="4" s="1"/>
  <c r="AC13" i="4"/>
  <c r="AE13" i="4" s="1"/>
  <c r="M14" i="4"/>
  <c r="W14" i="4"/>
  <c r="AB14" i="4"/>
  <c r="AD14" i="4" s="1"/>
  <c r="AC14" i="4"/>
  <c r="AE14" i="4" s="1"/>
  <c r="M15" i="4"/>
  <c r="W15" i="4"/>
  <c r="AB15" i="4"/>
  <c r="AD15" i="4" s="1"/>
  <c r="AC15" i="4"/>
  <c r="AE15" i="4" s="1"/>
  <c r="M16" i="4"/>
  <c r="W16" i="4"/>
  <c r="AB16" i="4"/>
  <c r="AD16" i="4" s="1"/>
  <c r="AC16" i="4"/>
  <c r="AE16" i="4" s="1"/>
  <c r="M17" i="4"/>
  <c r="W17" i="4"/>
  <c r="AB17" i="4"/>
  <c r="AD17" i="4" s="1"/>
  <c r="AC17" i="4"/>
  <c r="AE17" i="4" s="1"/>
  <c r="AA10" i="4" l="1"/>
  <c r="AG10" i="4" s="1"/>
  <c r="AA11" i="4"/>
  <c r="AF11" i="4" s="1"/>
  <c r="AA9" i="4"/>
  <c r="AG9" i="4" s="1"/>
  <c r="AA8" i="4"/>
  <c r="AG8" i="4" s="1"/>
  <c r="AA14" i="4"/>
  <c r="AG14" i="4" s="1"/>
  <c r="AA12" i="4"/>
  <c r="AG12" i="4" s="1"/>
  <c r="AA16" i="4"/>
  <c r="AF16" i="4" s="1"/>
  <c r="AA17" i="4"/>
  <c r="AG17" i="4" s="1"/>
  <c r="AA15" i="4"/>
  <c r="AF15" i="4" s="1"/>
  <c r="AA13" i="4"/>
  <c r="AF13" i="4" s="1"/>
  <c r="AB24" i="4"/>
  <c r="AD24" i="4" s="1"/>
  <c r="AC24" i="4"/>
  <c r="AE24" i="4" s="1"/>
  <c r="AB25" i="4"/>
  <c r="AD25" i="4" s="1"/>
  <c r="AC25" i="4"/>
  <c r="AE25" i="4" s="1"/>
  <c r="AB26" i="4"/>
  <c r="AD26" i="4" s="1"/>
  <c r="AC26" i="4"/>
  <c r="AE26" i="4" s="1"/>
  <c r="W24" i="4"/>
  <c r="W25" i="4"/>
  <c r="W26" i="4"/>
  <c r="M24" i="4"/>
  <c r="M25" i="4"/>
  <c r="M26" i="4"/>
  <c r="AF10" i="4" l="1"/>
  <c r="AG16" i="4"/>
  <c r="AF9" i="4"/>
  <c r="AG11" i="4"/>
  <c r="AG15" i="4"/>
  <c r="AG13" i="4"/>
  <c r="AF14" i="4"/>
  <c r="AF8" i="4"/>
  <c r="AF17" i="4"/>
  <c r="AF12" i="4"/>
  <c r="AA24" i="4"/>
  <c r="AF24" i="4" s="1"/>
  <c r="AA25" i="4"/>
  <c r="AF25" i="4" s="1"/>
  <c r="AA26" i="4"/>
  <c r="AF26" i="4" s="1"/>
  <c r="AB18" i="4" l="1"/>
  <c r="AD18" i="4" s="1"/>
  <c r="AC18" i="4"/>
  <c r="AE18" i="4" s="1"/>
  <c r="W18" i="4"/>
  <c r="M18" i="4"/>
  <c r="U30" i="4"/>
  <c r="U19" i="4"/>
  <c r="N19" i="4"/>
  <c r="O19" i="4"/>
  <c r="P19" i="4"/>
  <c r="Q19" i="4"/>
  <c r="R19" i="4"/>
  <c r="S19" i="4"/>
  <c r="T19" i="4"/>
  <c r="V19" i="4"/>
  <c r="D30" i="4"/>
  <c r="E30" i="4"/>
  <c r="F30" i="4"/>
  <c r="G30" i="4"/>
  <c r="H30" i="4"/>
  <c r="I30" i="4"/>
  <c r="J30" i="4"/>
  <c r="K30" i="4"/>
  <c r="L30" i="4"/>
  <c r="C30" i="4"/>
  <c r="AA18" i="4" l="1"/>
  <c r="O30" i="4"/>
  <c r="P30" i="4"/>
  <c r="Q30" i="4"/>
  <c r="R30" i="4"/>
  <c r="S30" i="4"/>
  <c r="T30" i="4"/>
  <c r="V30" i="4"/>
  <c r="N30" i="4"/>
  <c r="AC29" i="4"/>
  <c r="AE29" i="4" s="1"/>
  <c r="AB29" i="4"/>
  <c r="AD29" i="4" s="1"/>
  <c r="W29" i="4"/>
  <c r="M29" i="4"/>
  <c r="AC28" i="4"/>
  <c r="AE28" i="4" s="1"/>
  <c r="AB28" i="4"/>
  <c r="AD28" i="4" s="1"/>
  <c r="W28" i="4"/>
  <c r="M28" i="4"/>
  <c r="AC27" i="4"/>
  <c r="AE27" i="4" s="1"/>
  <c r="AB27" i="4"/>
  <c r="AD27" i="4" s="1"/>
  <c r="W27" i="4"/>
  <c r="M27" i="4"/>
  <c r="AC23" i="4"/>
  <c r="AE23" i="4" s="1"/>
  <c r="AB23" i="4"/>
  <c r="AD23" i="4" s="1"/>
  <c r="W23" i="4"/>
  <c r="M23" i="4"/>
  <c r="AB5" i="4"/>
  <c r="AC5" i="4"/>
  <c r="AB6" i="4"/>
  <c r="AC6" i="4"/>
  <c r="AB7" i="4"/>
  <c r="AC7" i="4"/>
  <c r="AC4" i="4"/>
  <c r="AB4" i="4"/>
  <c r="AD4" i="4" s="1"/>
  <c r="AI15" i="4" l="1"/>
  <c r="AI10" i="4"/>
  <c r="AI14" i="4"/>
  <c r="AI9" i="4"/>
  <c r="AI8" i="4"/>
  <c r="AI16" i="4"/>
  <c r="AI13" i="4"/>
  <c r="AI11" i="4"/>
  <c r="AI17" i="4"/>
  <c r="AI12" i="4"/>
  <c r="AI25" i="4"/>
  <c r="AI26" i="4"/>
  <c r="AI24" i="4"/>
  <c r="AI18" i="4"/>
  <c r="AA29" i="4"/>
  <c r="AG29" i="4" s="1"/>
  <c r="AA27" i="4"/>
  <c r="AG27" i="4" s="1"/>
  <c r="AA28" i="4"/>
  <c r="AG28" i="4" s="1"/>
  <c r="AA23" i="4"/>
  <c r="AG23" i="4" s="1"/>
  <c r="AF18" i="4"/>
  <c r="AG18" i="4"/>
  <c r="AD30" i="4"/>
  <c r="AE30" i="4"/>
  <c r="AD7" i="4"/>
  <c r="AD6" i="4"/>
  <c r="AD5" i="4"/>
  <c r="AE7" i="4"/>
  <c r="AE6" i="4"/>
  <c r="AE5" i="4"/>
  <c r="AE4" i="4"/>
  <c r="W5" i="4"/>
  <c r="W6" i="4"/>
  <c r="W7" i="4"/>
  <c r="M7" i="4"/>
  <c r="M6" i="4"/>
  <c r="M5" i="4"/>
  <c r="M4" i="4"/>
  <c r="W4" i="4"/>
  <c r="L19" i="4"/>
  <c r="K19" i="4"/>
  <c r="C5" i="16"/>
  <c r="J19" i="4"/>
  <c r="I19" i="4"/>
  <c r="D19" i="4"/>
  <c r="E19" i="4"/>
  <c r="F19" i="4"/>
  <c r="G19" i="4"/>
  <c r="H19" i="4"/>
  <c r="C19" i="4"/>
  <c r="AA6" i="4" l="1"/>
  <c r="AG6" i="4" s="1"/>
  <c r="AA5" i="4"/>
  <c r="AA7" i="4"/>
  <c r="AG7" i="4" s="1"/>
  <c r="AA4" i="4"/>
  <c r="AF27" i="4"/>
  <c r="AI28" i="4"/>
  <c r="AI27" i="4"/>
  <c r="AI23" i="4"/>
  <c r="AF29" i="4"/>
  <c r="AF28" i="4"/>
  <c r="AI29" i="4"/>
  <c r="AA30" i="4"/>
  <c r="AF23" i="4"/>
  <c r="AD19" i="4"/>
  <c r="AE19" i="4"/>
  <c r="AG5" i="4" l="1"/>
  <c r="AF5" i="4"/>
  <c r="AI4" i="4"/>
  <c r="AG4" i="4"/>
  <c r="AF6" i="4"/>
  <c r="AI7" i="4"/>
  <c r="AF30" i="4"/>
  <c r="AI5" i="4"/>
  <c r="AI6" i="4"/>
  <c r="AF7" i="4"/>
  <c r="AF4" i="4"/>
  <c r="AA19" i="4"/>
  <c r="AF19" i="4" l="1"/>
</calcChain>
</file>

<file path=xl/sharedStrings.xml><?xml version="1.0" encoding="utf-8"?>
<sst xmlns="http://schemas.openxmlformats.org/spreadsheetml/2006/main" count="131" uniqueCount="82">
  <si>
    <t>Сумма</t>
  </si>
  <si>
    <t>Фамилия</t>
  </si>
  <si>
    <t>К/раб</t>
  </si>
  <si>
    <t>№</t>
  </si>
  <si>
    <t>1 семестр</t>
  </si>
  <si>
    <t>Итог
сумма</t>
  </si>
  <si>
    <t>Атт
1</t>
  </si>
  <si>
    <t>Атт
2</t>
  </si>
  <si>
    <t>Сумма
к атт 1</t>
  </si>
  <si>
    <t>Сумма
к атт 2</t>
  </si>
  <si>
    <t>зачет</t>
  </si>
  <si>
    <t>Экз</t>
  </si>
  <si>
    <t>Средний балл</t>
  </si>
  <si>
    <t>Доп</t>
  </si>
  <si>
    <t>балл</t>
  </si>
  <si>
    <t>Отр</t>
  </si>
  <si>
    <t>Контр-щие программы</t>
  </si>
  <si>
    <t>Текущий норматив на оценку 3</t>
  </si>
  <si>
    <t>Текущий норматив на оценку 4</t>
  </si>
  <si>
    <t>Максимум</t>
  </si>
  <si>
    <t>Текущий норматив на оценку 5</t>
  </si>
  <si>
    <t>Текущая оценка за работу</t>
  </si>
  <si>
    <t>для ориентира студентов</t>
  </si>
  <si>
    <t>Лабораторные работы (номер по порядку)</t>
  </si>
  <si>
    <t>БАЛЛЫ</t>
  </si>
  <si>
    <t>Оценка</t>
  </si>
  <si>
    <t>К/П</t>
  </si>
  <si>
    <t>К/Р</t>
  </si>
  <si>
    <t>С/Р</t>
  </si>
  <si>
    <t>Л/Р</t>
  </si>
  <si>
    <t>не явился</t>
  </si>
  <si>
    <t>от+2 до+4</t>
  </si>
  <si>
    <t>Замечание:</t>
  </si>
  <si>
    <t>б) при пропуске самостоятельной работы или контролирующей программы выставляется балл (-2)
 (независимо от причины пропуска).</t>
  </si>
  <si>
    <t>а) при отработке пропущенных лабораторных работ оценка снижается на 1 балл
(независимо от причины пропуска).</t>
  </si>
  <si>
    <t>от-4 до -2</t>
  </si>
  <si>
    <t>№ лаб.работы в папке</t>
  </si>
  <si>
    <t>ур</t>
  </si>
  <si>
    <t>Лагр</t>
  </si>
  <si>
    <t>РУр</t>
  </si>
  <si>
    <t>S</t>
  </si>
  <si>
    <t>dx</t>
  </si>
  <si>
    <t>ext</t>
  </si>
  <si>
    <t>МНК</t>
  </si>
  <si>
    <t>Гсс</t>
  </si>
  <si>
    <t>МКК</t>
  </si>
  <si>
    <t>Прг</t>
  </si>
  <si>
    <t>Сим</t>
  </si>
  <si>
    <t>мнк</t>
  </si>
  <si>
    <t>dx2</t>
  </si>
  <si>
    <t>КвК</t>
  </si>
  <si>
    <t>Физ</t>
  </si>
  <si>
    <t>Винокурова Алина Андреевна</t>
  </si>
  <si>
    <t>Гамаев Артём Николаевич</t>
  </si>
  <si>
    <t>Зуева Екатерина Сергеевна</t>
  </si>
  <si>
    <t>Кокора Дарья Валерьевна</t>
  </si>
  <si>
    <t>Никонова Татьяна Алексеевна</t>
  </si>
  <si>
    <t>Павлова Анастасия Константиновна</t>
  </si>
  <si>
    <r>
      <t xml:space="preserve">Пахомычева Виктория Эдуардовна     </t>
    </r>
    <r>
      <rPr>
        <b/>
        <i/>
        <sz val="8"/>
        <color rgb="FF000000"/>
        <rFont val="Times New Roman"/>
        <family val="1"/>
        <charset val="204"/>
      </rPr>
      <t xml:space="preserve"> староста 8-910-974-91-88</t>
    </r>
  </si>
  <si>
    <t>Алексеев Евгений Сергеевич</t>
  </si>
  <si>
    <t>Войнов Илья Александрович</t>
  </si>
  <si>
    <t>Доманова Полина Игоревна</t>
  </si>
  <si>
    <t>Егорова Анна Константиновна</t>
  </si>
  <si>
    <t>Зыкова Дарья Евгеньевна</t>
  </si>
  <si>
    <t>Иващенко Диана Александровна</t>
  </si>
  <si>
    <t>Ильина Дарья Алексеевна</t>
  </si>
  <si>
    <t>Кабальнова Елена Сергеевна</t>
  </si>
  <si>
    <t>Камкина Марина Андреевна</t>
  </si>
  <si>
    <t>Лебедева Елена Сергеевна</t>
  </si>
  <si>
    <t>Огнева Полина Алексеевна</t>
  </si>
  <si>
    <t>Побрус Алеся Сергеевна</t>
  </si>
  <si>
    <t>Степанова Яна Александровна</t>
  </si>
  <si>
    <r>
      <t xml:space="preserve">Бакарягина Анна Ивановна            </t>
    </r>
    <r>
      <rPr>
        <b/>
        <i/>
        <sz val="8"/>
        <color rgb="FF000000"/>
        <rFont val="Times New Roman"/>
        <family val="1"/>
        <charset val="204"/>
      </rPr>
      <t xml:space="preserve">                             8-980-651-86-57</t>
    </r>
  </si>
  <si>
    <r>
      <t xml:space="preserve">Волкова Любовь Анатольевна                 </t>
    </r>
    <r>
      <rPr>
        <b/>
        <i/>
        <sz val="8"/>
        <color rgb="FF000000"/>
        <rFont val="Times New Roman"/>
        <family val="1"/>
        <charset val="204"/>
      </rPr>
      <t>староста 8-920-131-04-58</t>
    </r>
  </si>
  <si>
    <t>Нахождение экстремумов</t>
  </si>
  <si>
    <t>Вычислить абсциссы экстремальных точек для кубического многочлена</t>
  </si>
  <si>
    <t>,</t>
  </si>
  <si>
    <t>где i-номер по списку.</t>
  </si>
  <si>
    <t>f(x)=(x-i)(x+i)(x-i/5)</t>
  </si>
  <si>
    <t>Всем сдать контрольную работу до 20 декабря!</t>
  </si>
  <si>
    <t>Варианты КР в папке.</t>
  </si>
  <si>
    <t>задачи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</si>
</sst>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b/>
      <u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indexed="63"/>
      <name val="Calibri"/>
      <family val="2"/>
      <charset val="204"/>
    </font>
    <font>
      <sz val="8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sz val="20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1" applyFill="0">
      <alignment horizontal="center"/>
    </xf>
  </cellStyleXfs>
  <cellXfs count="150">
    <xf numFmtId="0" fontId="0" fillId="0" borderId="0" xfId="0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7" fillId="0" borderId="19" xfId="0" applyFont="1" applyFill="1" applyBorder="1" applyAlignment="1">
      <alignment horizontal="center"/>
    </xf>
    <xf numFmtId="0" fontId="2" fillId="0" borderId="0" xfId="0" quotePrefix="1" applyFont="1" applyFill="1" applyAlignment="1"/>
    <xf numFmtId="0" fontId="2" fillId="0" borderId="23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29" xfId="0" applyFont="1" applyFill="1" applyBorder="1"/>
    <xf numFmtId="0" fontId="11" fillId="0" borderId="0" xfId="0" applyFont="1"/>
    <xf numFmtId="0" fontId="8" fillId="0" borderId="35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0" fontId="8" fillId="0" borderId="37" xfId="0" applyFont="1" applyBorder="1" applyAlignment="1">
      <alignment horizontal="center" vertical="top" wrapText="1"/>
    </xf>
    <xf numFmtId="0" fontId="8" fillId="0" borderId="38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32" xfId="0" applyFont="1" applyFill="1" applyBorder="1"/>
    <xf numFmtId="0" fontId="10" fillId="0" borderId="40" xfId="0" applyFont="1" applyFill="1" applyBorder="1"/>
    <xf numFmtId="0" fontId="10" fillId="0" borderId="49" xfId="0" applyFont="1" applyFill="1" applyBorder="1"/>
    <xf numFmtId="0" fontId="10" fillId="0" borderId="50" xfId="0" applyFont="1" applyFill="1" applyBorder="1"/>
    <xf numFmtId="0" fontId="10" fillId="0" borderId="47" xfId="0" applyFont="1" applyFill="1" applyBorder="1"/>
    <xf numFmtId="0" fontId="9" fillId="0" borderId="33" xfId="0" applyFont="1" applyFill="1" applyBorder="1"/>
    <xf numFmtId="0" fontId="9" fillId="0" borderId="7" xfId="0" applyFont="1" applyFill="1" applyBorder="1"/>
    <xf numFmtId="0" fontId="9" fillId="0" borderId="38" xfId="0" applyFont="1" applyFill="1" applyBorder="1"/>
    <xf numFmtId="0" fontId="5" fillId="0" borderId="11" xfId="0" applyFont="1" applyFill="1" applyBorder="1" applyAlignment="1">
      <alignment horizontal="center"/>
    </xf>
    <xf numFmtId="0" fontId="6" fillId="0" borderId="51" xfId="0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56" xfId="0" applyFont="1" applyFill="1" applyBorder="1" applyAlignment="1">
      <alignment horizontal="center"/>
    </xf>
    <xf numFmtId="0" fontId="7" fillId="0" borderId="57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16" fillId="0" borderId="18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8" fillId="0" borderId="0" xfId="0" applyFont="1" applyFill="1" applyAlignment="1">
      <alignment horizontal="left"/>
    </xf>
    <xf numFmtId="0" fontId="5" fillId="3" borderId="5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4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/>
    </xf>
    <xf numFmtId="0" fontId="2" fillId="0" borderId="33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top"/>
    </xf>
    <xf numFmtId="0" fontId="2" fillId="0" borderId="37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47" xfId="0" applyFont="1" applyBorder="1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5" xfId="4"/>
    <cellStyle name="Обычный 6" xfId="5"/>
    <cellStyle name="Обычный 7" xfId="6"/>
    <cellStyle name="Обычный 8" xfId="7"/>
    <cellStyle name="Стиль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tabSelected="1" topLeftCell="A19" workbookViewId="0">
      <selection activeCell="Z23" sqref="Z23"/>
    </sheetView>
  </sheetViews>
  <sheetFormatPr defaultRowHeight="11.25" x14ac:dyDescent="0.2"/>
  <cols>
    <col min="1" max="1" width="3.42578125" style="1" bestFit="1" customWidth="1"/>
    <col min="2" max="2" width="17.7109375" style="1" customWidth="1"/>
    <col min="3" max="6" width="3.140625" style="9" customWidth="1"/>
    <col min="7" max="7" width="3.140625" style="55" customWidth="1"/>
    <col min="8" max="8" width="3.140625" style="9" customWidth="1"/>
    <col min="9" max="10" width="3.28515625" style="9" customWidth="1"/>
    <col min="11" max="12" width="3.140625" style="9" customWidth="1"/>
    <col min="13" max="13" width="6" style="9" customWidth="1"/>
    <col min="14" max="14" width="3.42578125" style="9" customWidth="1"/>
    <col min="15" max="17" width="3.42578125" style="54" customWidth="1"/>
    <col min="18" max="20" width="3.42578125" style="9" customWidth="1"/>
    <col min="21" max="21" width="3.42578125" style="55" customWidth="1"/>
    <col min="22" max="22" width="3.42578125" style="9" customWidth="1"/>
    <col min="23" max="23" width="6.5703125" style="9" customWidth="1"/>
    <col min="24" max="26" width="5" style="9" customWidth="1"/>
    <col min="27" max="27" width="5.5703125" style="9" customWidth="1"/>
    <col min="28" max="29" width="6.7109375" style="9" customWidth="1"/>
    <col min="30" max="30" width="4.7109375" style="9" customWidth="1"/>
    <col min="31" max="31" width="4.5703125" style="9" customWidth="1"/>
    <col min="32" max="32" width="3.28515625" style="9" customWidth="1"/>
    <col min="33" max="33" width="4.5703125" style="9" customWidth="1"/>
    <col min="34" max="34" width="2.7109375" style="9" customWidth="1"/>
    <col min="35" max="16384" width="9.140625" style="1"/>
  </cols>
  <sheetData>
    <row r="1" spans="1:37" ht="12" thickBot="1" x14ac:dyDescent="0.25">
      <c r="A1" s="1" t="s">
        <v>4</v>
      </c>
      <c r="C1" s="9">
        <v>2</v>
      </c>
      <c r="D1" s="9">
        <v>1</v>
      </c>
      <c r="E1" s="9">
        <v>0</v>
      </c>
    </row>
    <row r="2" spans="1:37" ht="12.75" customHeight="1" thickBot="1" x14ac:dyDescent="0.35">
      <c r="A2" s="140" t="s">
        <v>3</v>
      </c>
      <c r="B2" s="116" t="s">
        <v>1</v>
      </c>
      <c r="C2" s="142" t="s">
        <v>23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4" t="s">
        <v>16</v>
      </c>
      <c r="O2" s="145"/>
      <c r="P2" s="145"/>
      <c r="Q2" s="145"/>
      <c r="R2" s="145"/>
      <c r="S2" s="145"/>
      <c r="T2" s="145"/>
      <c r="U2" s="145"/>
      <c r="V2" s="145"/>
      <c r="W2" s="146"/>
      <c r="X2" s="118" t="s">
        <v>2</v>
      </c>
      <c r="Y2" s="116" t="s">
        <v>15</v>
      </c>
      <c r="Z2" s="16" t="s">
        <v>13</v>
      </c>
      <c r="AA2" s="121" t="s">
        <v>5</v>
      </c>
      <c r="AB2" s="125" t="s">
        <v>8</v>
      </c>
      <c r="AC2" s="125" t="s">
        <v>9</v>
      </c>
      <c r="AD2" s="127" t="s">
        <v>6</v>
      </c>
      <c r="AE2" s="125" t="s">
        <v>7</v>
      </c>
      <c r="AF2" s="129" t="s">
        <v>11</v>
      </c>
      <c r="AG2" s="131" t="s">
        <v>10</v>
      </c>
      <c r="AH2" s="123" t="s">
        <v>3</v>
      </c>
      <c r="AI2" s="1" t="s">
        <v>21</v>
      </c>
      <c r="AJ2" s="39"/>
    </row>
    <row r="3" spans="1:37" ht="13.5" customHeight="1" thickBot="1" x14ac:dyDescent="0.35">
      <c r="A3" s="141"/>
      <c r="B3" s="120"/>
      <c r="C3" s="78">
        <v>1</v>
      </c>
      <c r="D3" s="56">
        <v>2</v>
      </c>
      <c r="E3" s="56">
        <v>3</v>
      </c>
      <c r="F3" s="56">
        <v>4</v>
      </c>
      <c r="G3" s="56">
        <v>5</v>
      </c>
      <c r="H3" s="56">
        <v>6</v>
      </c>
      <c r="I3" s="56">
        <v>7</v>
      </c>
      <c r="J3" s="56">
        <v>8</v>
      </c>
      <c r="K3" s="56">
        <v>9</v>
      </c>
      <c r="L3" s="56">
        <v>10</v>
      </c>
      <c r="M3" s="49" t="s">
        <v>0</v>
      </c>
      <c r="N3" s="95">
        <v>1</v>
      </c>
      <c r="O3" s="96">
        <v>2</v>
      </c>
      <c r="P3" s="96">
        <v>3</v>
      </c>
      <c r="Q3" s="96">
        <v>4</v>
      </c>
      <c r="R3" s="96">
        <v>5</v>
      </c>
      <c r="S3" s="96">
        <v>6</v>
      </c>
      <c r="T3" s="96">
        <v>7</v>
      </c>
      <c r="U3" s="96">
        <v>8</v>
      </c>
      <c r="V3" s="96">
        <v>9</v>
      </c>
      <c r="W3" s="97" t="s">
        <v>0</v>
      </c>
      <c r="X3" s="139"/>
      <c r="Y3" s="117"/>
      <c r="Z3" s="3" t="s">
        <v>14</v>
      </c>
      <c r="AA3" s="138"/>
      <c r="AB3" s="126"/>
      <c r="AC3" s="126"/>
      <c r="AD3" s="128"/>
      <c r="AE3" s="126"/>
      <c r="AF3" s="130"/>
      <c r="AG3" s="132"/>
      <c r="AH3" s="124"/>
      <c r="AI3" s="1" t="s">
        <v>22</v>
      </c>
      <c r="AJ3" s="40"/>
    </row>
    <row r="4" spans="1:37" ht="20.100000000000001" customHeight="1" x14ac:dyDescent="0.2">
      <c r="A4" s="76">
        <v>1</v>
      </c>
      <c r="B4" s="102" t="s">
        <v>59</v>
      </c>
      <c r="C4" s="88">
        <v>5</v>
      </c>
      <c r="D4" s="89">
        <v>5</v>
      </c>
      <c r="E4" s="89">
        <v>4</v>
      </c>
      <c r="F4" s="89">
        <v>5</v>
      </c>
      <c r="G4" s="107">
        <v>3</v>
      </c>
      <c r="H4" s="89">
        <v>3</v>
      </c>
      <c r="I4" s="89">
        <v>3</v>
      </c>
      <c r="J4" s="89">
        <v>5</v>
      </c>
      <c r="K4" s="89">
        <v>5</v>
      </c>
      <c r="L4" s="89">
        <v>5</v>
      </c>
      <c r="M4" s="90">
        <f t="shared" ref="M4:M18" si="0">SUM(C4:L4)</f>
        <v>43</v>
      </c>
      <c r="N4" s="59">
        <v>5</v>
      </c>
      <c r="O4" s="47">
        <v>5</v>
      </c>
      <c r="P4" s="47">
        <v>5</v>
      </c>
      <c r="Q4" s="47">
        <v>5</v>
      </c>
      <c r="R4" s="47">
        <v>5</v>
      </c>
      <c r="S4" s="47">
        <v>5</v>
      </c>
      <c r="T4" s="47">
        <v>5</v>
      </c>
      <c r="U4" s="47">
        <v>5</v>
      </c>
      <c r="V4" s="47"/>
      <c r="W4" s="90">
        <f t="shared" ref="W4:W18" si="1">SUM(N4:V4)</f>
        <v>40</v>
      </c>
      <c r="X4" s="111">
        <v>1</v>
      </c>
      <c r="Y4" s="14"/>
      <c r="Z4" s="14"/>
      <c r="AA4" s="91">
        <f>M4+INT(W4/1.5)+X4+Z4+Y4</f>
        <v>70</v>
      </c>
      <c r="AB4" s="92">
        <f t="shared" ref="AB4:AB18" si="2">SUM(C4:L4,N4:V4)</f>
        <v>83</v>
      </c>
      <c r="AC4" s="14">
        <f t="shared" ref="AC4:AC18" si="3">SUM(C4:L4,N4:V4,Z4)</f>
        <v>83</v>
      </c>
      <c r="AD4" s="60">
        <f>IF(AB4&lt;0,"н/а",IF(AB4&lt;25,1,IF(AB4&lt;43,2,IF(AB4&lt;57,3,IF(AB4&lt;68,4,5)))))</f>
        <v>5</v>
      </c>
      <c r="AE4" s="46">
        <f>IF(AC4&lt;0,"н/а",IF(AC4&lt;45,1,IF(AC4&lt;70,2,IF(AC4&lt;93,3,IF(AC4&lt;109,4,5)))))</f>
        <v>3</v>
      </c>
      <c r="AF4" s="14">
        <f t="shared" ref="AF4:AF18" si="4">IF(Y4=0,IF(AA4&lt;80,1,IF(AA4&lt;94,2,IF(AA4&lt;121,3,IF(AA4&lt;148,4,5)))),"")</f>
        <v>1</v>
      </c>
      <c r="AG4" s="93" t="str">
        <f t="shared" ref="AG4:AG18" si="5">IF(AA4&gt;=56,IF(X4&lt;&gt;0,"зачет",""),"")</f>
        <v>зачет</v>
      </c>
      <c r="AH4" s="46">
        <v>1</v>
      </c>
      <c r="AI4" s="30">
        <f>IF(AA4&lt;$I$33*0.5,1,IF(AA4&lt;$I$33,2,IF(AA4&lt;$I$34,3,IF(AA4&lt;$I$36,4,5))))</f>
        <v>4</v>
      </c>
      <c r="AJ4" s="38"/>
      <c r="AK4" s="51"/>
    </row>
    <row r="5" spans="1:37" ht="20.100000000000001" customHeight="1" x14ac:dyDescent="0.2">
      <c r="A5" s="76">
        <v>2</v>
      </c>
      <c r="B5" s="103" t="s">
        <v>72</v>
      </c>
      <c r="C5" s="84">
        <v>3</v>
      </c>
      <c r="D5" s="53">
        <v>0</v>
      </c>
      <c r="E5" s="53">
        <v>0</v>
      </c>
      <c r="F5" s="53">
        <v>0</v>
      </c>
      <c r="G5" s="108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4">
        <f t="shared" si="0"/>
        <v>3</v>
      </c>
      <c r="N5" s="59">
        <v>5</v>
      </c>
      <c r="O5" s="47">
        <v>5</v>
      </c>
      <c r="P5" s="47">
        <v>0</v>
      </c>
      <c r="Q5" s="47">
        <v>0</v>
      </c>
      <c r="R5" s="47">
        <v>0</v>
      </c>
      <c r="S5" s="47">
        <v>0</v>
      </c>
      <c r="T5" s="47">
        <v>0</v>
      </c>
      <c r="U5" s="47">
        <v>0</v>
      </c>
      <c r="V5" s="47"/>
      <c r="W5" s="4">
        <f t="shared" si="1"/>
        <v>10</v>
      </c>
      <c r="X5" s="111">
        <v>1</v>
      </c>
      <c r="Y5" s="14"/>
      <c r="Z5" s="14"/>
      <c r="AA5" s="42">
        <f t="shared" ref="AA5" si="6">M5+INT(W5/1.5)+X5+Z5+Y5</f>
        <v>10</v>
      </c>
      <c r="AB5" s="17">
        <f t="shared" si="2"/>
        <v>13</v>
      </c>
      <c r="AC5" s="6">
        <f t="shared" si="3"/>
        <v>13</v>
      </c>
      <c r="AD5" s="28">
        <f>IF(AB5&lt;0,"н/а",IF(AB5&lt;25,1,IF(AB5&lt;43,2,IF(AB5&lt;57,3,IF(AB5&lt;68,4,5)))))</f>
        <v>1</v>
      </c>
      <c r="AE5" s="2">
        <f t="shared" ref="AE5:AE7" si="7">IF(AC5&lt;0,"н/а",IF(AC5&lt;45,1,IF(AC5&lt;70,2,IF(AC5&lt;93,3,IF(AC5&lt;109,4,5)))))</f>
        <v>1</v>
      </c>
      <c r="AF5" s="6">
        <f t="shared" si="4"/>
        <v>1</v>
      </c>
      <c r="AG5" s="19" t="str">
        <f t="shared" si="5"/>
        <v/>
      </c>
      <c r="AH5" s="46">
        <v>2</v>
      </c>
      <c r="AI5" s="75">
        <f>IF(AA5&lt;$I$33*0.5,1,IF(AA5&lt;$I$33,2,IF(AA5&lt;$I$34,3,IF(AA5&lt;$I$36,4,5))))</f>
        <v>1</v>
      </c>
      <c r="AJ5" s="38"/>
      <c r="AK5" s="51"/>
    </row>
    <row r="6" spans="1:37" ht="20.100000000000001" customHeight="1" x14ac:dyDescent="0.2">
      <c r="A6" s="76">
        <v>3</v>
      </c>
      <c r="B6" s="103" t="s">
        <v>60</v>
      </c>
      <c r="C6" s="84">
        <v>5</v>
      </c>
      <c r="D6" s="53">
        <v>5</v>
      </c>
      <c r="E6" s="53">
        <v>4</v>
      </c>
      <c r="F6" s="53">
        <v>3</v>
      </c>
      <c r="G6" s="108">
        <v>3</v>
      </c>
      <c r="H6" s="53">
        <v>3</v>
      </c>
      <c r="I6" s="53">
        <v>3</v>
      </c>
      <c r="J6" s="53">
        <v>3</v>
      </c>
      <c r="K6" s="53">
        <v>3</v>
      </c>
      <c r="L6" s="53">
        <v>5</v>
      </c>
      <c r="M6" s="4">
        <f t="shared" si="0"/>
        <v>37</v>
      </c>
      <c r="N6" s="59">
        <v>5</v>
      </c>
      <c r="O6" s="47">
        <v>5</v>
      </c>
      <c r="P6" s="47">
        <v>5</v>
      </c>
      <c r="Q6" s="47">
        <v>5</v>
      </c>
      <c r="R6" s="47">
        <v>5</v>
      </c>
      <c r="S6" s="47">
        <v>5</v>
      </c>
      <c r="T6" s="47">
        <v>5</v>
      </c>
      <c r="U6" s="47">
        <v>5</v>
      </c>
      <c r="V6" s="47"/>
      <c r="W6" s="4">
        <f t="shared" si="1"/>
        <v>40</v>
      </c>
      <c r="X6" s="111">
        <v>1</v>
      </c>
      <c r="Y6" s="14"/>
      <c r="Z6" s="14"/>
      <c r="AA6" s="42">
        <f>M6+INT(W6/1.5)+X6+Z6+Y6</f>
        <v>64</v>
      </c>
      <c r="AB6" s="17">
        <f t="shared" si="2"/>
        <v>77</v>
      </c>
      <c r="AC6" s="6">
        <f t="shared" si="3"/>
        <v>77</v>
      </c>
      <c r="AD6" s="28">
        <f t="shared" ref="AD6:AD7" si="8">IF(AB6&lt;0,"н/а",IF(AB6&lt;25,1,IF(AB6&lt;43,2,IF(AB6&lt;57,3,IF(AB6&lt;68,4,5)))))</f>
        <v>5</v>
      </c>
      <c r="AE6" s="2">
        <f t="shared" si="7"/>
        <v>3</v>
      </c>
      <c r="AF6" s="6">
        <f t="shared" si="4"/>
        <v>1</v>
      </c>
      <c r="AG6" s="19" t="str">
        <f t="shared" si="5"/>
        <v>зачет</v>
      </c>
      <c r="AH6" s="46">
        <v>3</v>
      </c>
      <c r="AI6" s="30">
        <f>IF(AA6&lt;$I$33*0.5,1,IF(AA6&lt;$I$33,2,IF(AA6&lt;$I$34,3,IF(AA6&lt;$I$36,4,5))))</f>
        <v>4</v>
      </c>
      <c r="AJ6" s="38"/>
      <c r="AK6" s="51"/>
    </row>
    <row r="7" spans="1:37" ht="20.100000000000001" customHeight="1" x14ac:dyDescent="0.2">
      <c r="A7" s="76">
        <v>4</v>
      </c>
      <c r="B7" s="105" t="s">
        <v>73</v>
      </c>
      <c r="C7" s="84">
        <v>5</v>
      </c>
      <c r="D7" s="53">
        <v>5</v>
      </c>
      <c r="E7" s="53">
        <v>4</v>
      </c>
      <c r="F7" s="53">
        <v>0</v>
      </c>
      <c r="G7" s="108">
        <v>3</v>
      </c>
      <c r="H7" s="53">
        <v>3</v>
      </c>
      <c r="I7" s="53">
        <v>5</v>
      </c>
      <c r="J7" s="53">
        <v>5</v>
      </c>
      <c r="K7" s="53">
        <v>5</v>
      </c>
      <c r="L7" s="53">
        <v>5</v>
      </c>
      <c r="M7" s="4">
        <f t="shared" si="0"/>
        <v>40</v>
      </c>
      <c r="N7" s="59">
        <v>5</v>
      </c>
      <c r="O7" s="47">
        <v>4</v>
      </c>
      <c r="P7" s="47">
        <v>5</v>
      </c>
      <c r="Q7" s="47">
        <v>5</v>
      </c>
      <c r="R7" s="47">
        <v>5</v>
      </c>
      <c r="S7" s="47">
        <v>4</v>
      </c>
      <c r="T7" s="47">
        <v>5</v>
      </c>
      <c r="U7" s="47">
        <v>5</v>
      </c>
      <c r="V7" s="47"/>
      <c r="W7" s="4">
        <f t="shared" si="1"/>
        <v>38</v>
      </c>
      <c r="X7" s="111">
        <v>1</v>
      </c>
      <c r="Y7" s="14"/>
      <c r="Z7" s="14"/>
      <c r="AA7" s="42">
        <f t="shared" ref="AA7:AA18" si="9">M7+INT(W7/1.5)+X7+Z7+Y7</f>
        <v>66</v>
      </c>
      <c r="AB7" s="17">
        <f t="shared" si="2"/>
        <v>78</v>
      </c>
      <c r="AC7" s="6">
        <f t="shared" si="3"/>
        <v>78</v>
      </c>
      <c r="AD7" s="28">
        <f t="shared" si="8"/>
        <v>5</v>
      </c>
      <c r="AE7" s="2">
        <f t="shared" si="7"/>
        <v>3</v>
      </c>
      <c r="AF7" s="6">
        <f t="shared" si="4"/>
        <v>1</v>
      </c>
      <c r="AG7" s="19" t="str">
        <f t="shared" si="5"/>
        <v>зачет</v>
      </c>
      <c r="AH7" s="46">
        <v>4</v>
      </c>
      <c r="AI7" s="30">
        <f>IF(AA7&lt;$I$33*0.5,1,IF(AA7&lt;$I$33,2,IF(AA7&lt;$I$34,3,IF(AA7&lt;$I$36,4,5))))</f>
        <v>4</v>
      </c>
      <c r="AJ7" s="38"/>
      <c r="AK7" s="51"/>
    </row>
    <row r="8" spans="1:37" ht="20.100000000000001" customHeight="1" x14ac:dyDescent="0.2">
      <c r="A8" s="76">
        <v>5</v>
      </c>
      <c r="B8" s="103" t="s">
        <v>61</v>
      </c>
      <c r="C8" s="84">
        <v>5</v>
      </c>
      <c r="D8" s="53">
        <v>5</v>
      </c>
      <c r="E8" s="53">
        <v>5</v>
      </c>
      <c r="F8" s="53">
        <v>5</v>
      </c>
      <c r="G8" s="108">
        <v>4</v>
      </c>
      <c r="H8" s="53">
        <v>5</v>
      </c>
      <c r="I8" s="53">
        <v>4</v>
      </c>
      <c r="J8" s="53">
        <v>5</v>
      </c>
      <c r="K8" s="53">
        <v>5</v>
      </c>
      <c r="L8" s="53">
        <v>5</v>
      </c>
      <c r="M8" s="4">
        <f t="shared" ref="M8:M17" si="10">SUM(C8:L8)</f>
        <v>48</v>
      </c>
      <c r="N8" s="59">
        <v>5</v>
      </c>
      <c r="O8" s="47">
        <v>5</v>
      </c>
      <c r="P8" s="47">
        <v>5</v>
      </c>
      <c r="Q8" s="47">
        <v>5</v>
      </c>
      <c r="R8" s="47">
        <v>5</v>
      </c>
      <c r="S8" s="47">
        <v>5</v>
      </c>
      <c r="T8" s="47">
        <v>5</v>
      </c>
      <c r="U8" s="47">
        <v>5</v>
      </c>
      <c r="V8" s="47"/>
      <c r="W8" s="4">
        <f t="shared" ref="W8:W17" si="11">SUM(N8:V8)</f>
        <v>40</v>
      </c>
      <c r="X8" s="111">
        <v>1</v>
      </c>
      <c r="Y8" s="14"/>
      <c r="Z8" s="14"/>
      <c r="AA8" s="42">
        <f t="shared" si="9"/>
        <v>75</v>
      </c>
      <c r="AB8" s="17">
        <f t="shared" ref="AB8:AB17" si="12">SUM(C8:L8,N8:V8)</f>
        <v>88</v>
      </c>
      <c r="AC8" s="6">
        <f t="shared" ref="AC8:AC17" si="13">SUM(C8:L8,N8:V8,Z8)</f>
        <v>88</v>
      </c>
      <c r="AD8" s="28">
        <f t="shared" ref="AD8:AD17" si="14">IF(AB8&lt;0,"н/а",IF(AB8&lt;25,1,IF(AB8&lt;43,2,IF(AB8&lt;57,3,IF(AB8&lt;68,4,5)))))</f>
        <v>5</v>
      </c>
      <c r="AE8" s="2">
        <f t="shared" ref="AE8:AE17" si="15">IF(AC8&lt;0,"н/а",IF(AC8&lt;45,1,IF(AC8&lt;70,2,IF(AC8&lt;93,3,IF(AC8&lt;109,4,5)))))</f>
        <v>3</v>
      </c>
      <c r="AF8" s="6">
        <f t="shared" ref="AF8:AF17" si="16">IF(Y8=0,IF(AA8&lt;80,1,IF(AA8&lt;94,2,IF(AA8&lt;121,3,IF(AA8&lt;148,4,5)))),"")</f>
        <v>1</v>
      </c>
      <c r="AG8" s="19" t="str">
        <f t="shared" ref="AG8:AG17" si="17">IF(AA8&gt;=56,IF(X8&lt;&gt;0,"зачет",""),"")</f>
        <v>зачет</v>
      </c>
      <c r="AH8" s="46">
        <v>5</v>
      </c>
      <c r="AI8" s="30">
        <f t="shared" ref="AI8:AI17" si="18">IF(AA8&lt;$I$33*0.5,1,IF(AA8&lt;$I$33,2,IF(AA8&lt;$I$34,3,IF(AA8&lt;$I$36,4,5))))</f>
        <v>5</v>
      </c>
      <c r="AJ8" s="38"/>
      <c r="AK8" s="55"/>
    </row>
    <row r="9" spans="1:37" ht="20.100000000000001" customHeight="1" x14ac:dyDescent="0.2">
      <c r="A9" s="76">
        <v>6</v>
      </c>
      <c r="B9" s="103" t="s">
        <v>62</v>
      </c>
      <c r="C9" s="84">
        <v>5</v>
      </c>
      <c r="D9" s="53">
        <v>5</v>
      </c>
      <c r="E9" s="53">
        <v>5</v>
      </c>
      <c r="F9" s="53">
        <v>5</v>
      </c>
      <c r="G9" s="108">
        <v>4</v>
      </c>
      <c r="H9" s="53">
        <v>5</v>
      </c>
      <c r="I9" s="53">
        <v>5</v>
      </c>
      <c r="J9" s="53">
        <v>5</v>
      </c>
      <c r="K9" s="53">
        <v>5</v>
      </c>
      <c r="L9" s="53">
        <v>5</v>
      </c>
      <c r="M9" s="4">
        <f t="shared" si="10"/>
        <v>49</v>
      </c>
      <c r="N9" s="59">
        <v>5</v>
      </c>
      <c r="O9" s="47">
        <v>5</v>
      </c>
      <c r="P9" s="47">
        <v>5</v>
      </c>
      <c r="Q9" s="47">
        <v>5</v>
      </c>
      <c r="R9" s="47">
        <v>5</v>
      </c>
      <c r="S9" s="47">
        <v>5</v>
      </c>
      <c r="T9" s="47">
        <v>5</v>
      </c>
      <c r="U9" s="47">
        <v>5</v>
      </c>
      <c r="V9" s="47"/>
      <c r="W9" s="4">
        <f t="shared" si="11"/>
        <v>40</v>
      </c>
      <c r="X9" s="111">
        <v>1</v>
      </c>
      <c r="Y9" s="14"/>
      <c r="Z9" s="14"/>
      <c r="AA9" s="42">
        <f t="shared" ref="AA9:AA17" si="19">M9+INT(W9/1.5)+X9+Z9+Y9</f>
        <v>76</v>
      </c>
      <c r="AB9" s="17">
        <f t="shared" si="12"/>
        <v>89</v>
      </c>
      <c r="AC9" s="6">
        <f t="shared" si="13"/>
        <v>89</v>
      </c>
      <c r="AD9" s="28">
        <f t="shared" si="14"/>
        <v>5</v>
      </c>
      <c r="AE9" s="2">
        <f t="shared" si="15"/>
        <v>3</v>
      </c>
      <c r="AF9" s="6">
        <f t="shared" si="16"/>
        <v>1</v>
      </c>
      <c r="AG9" s="19" t="str">
        <f t="shared" si="17"/>
        <v>зачет</v>
      </c>
      <c r="AH9" s="46">
        <v>6</v>
      </c>
      <c r="AI9" s="30">
        <f t="shared" si="18"/>
        <v>5</v>
      </c>
      <c r="AJ9" s="38"/>
      <c r="AK9" s="55"/>
    </row>
    <row r="10" spans="1:37" ht="20.100000000000001" customHeight="1" x14ac:dyDescent="0.2">
      <c r="A10" s="76">
        <v>7</v>
      </c>
      <c r="B10" s="103" t="s">
        <v>63</v>
      </c>
      <c r="C10" s="84">
        <v>5</v>
      </c>
      <c r="D10" s="53">
        <v>5</v>
      </c>
      <c r="E10" s="53">
        <v>5</v>
      </c>
      <c r="F10" s="53">
        <v>5</v>
      </c>
      <c r="G10" s="108">
        <v>5</v>
      </c>
      <c r="H10" s="53">
        <v>4</v>
      </c>
      <c r="I10" s="53">
        <v>5</v>
      </c>
      <c r="J10" s="53">
        <v>5</v>
      </c>
      <c r="K10" s="53">
        <v>5</v>
      </c>
      <c r="L10" s="53">
        <v>5</v>
      </c>
      <c r="M10" s="4">
        <f t="shared" si="10"/>
        <v>49</v>
      </c>
      <c r="N10" s="59">
        <v>5</v>
      </c>
      <c r="O10" s="47">
        <v>5</v>
      </c>
      <c r="P10" s="47">
        <v>5</v>
      </c>
      <c r="Q10" s="47">
        <v>5</v>
      </c>
      <c r="R10" s="47">
        <v>5</v>
      </c>
      <c r="S10" s="47">
        <v>5</v>
      </c>
      <c r="T10" s="47">
        <v>5</v>
      </c>
      <c r="U10" s="47">
        <v>5</v>
      </c>
      <c r="V10" s="47"/>
      <c r="W10" s="4">
        <f t="shared" si="11"/>
        <v>40</v>
      </c>
      <c r="X10" s="111">
        <v>1</v>
      </c>
      <c r="Y10" s="14"/>
      <c r="Z10" s="14"/>
      <c r="AA10" s="42">
        <f t="shared" si="19"/>
        <v>76</v>
      </c>
      <c r="AB10" s="17">
        <f t="shared" si="12"/>
        <v>89</v>
      </c>
      <c r="AC10" s="6">
        <f t="shared" si="13"/>
        <v>89</v>
      </c>
      <c r="AD10" s="28">
        <f t="shared" si="14"/>
        <v>5</v>
      </c>
      <c r="AE10" s="2">
        <f t="shared" si="15"/>
        <v>3</v>
      </c>
      <c r="AF10" s="6">
        <f t="shared" si="16"/>
        <v>1</v>
      </c>
      <c r="AG10" s="19" t="str">
        <f t="shared" si="17"/>
        <v>зачет</v>
      </c>
      <c r="AH10" s="46">
        <v>7</v>
      </c>
      <c r="AI10" s="30">
        <f t="shared" si="18"/>
        <v>5</v>
      </c>
      <c r="AJ10" s="38"/>
      <c r="AK10" s="55"/>
    </row>
    <row r="11" spans="1:37" ht="20.100000000000001" customHeight="1" x14ac:dyDescent="0.2">
      <c r="A11" s="76">
        <v>8</v>
      </c>
      <c r="B11" s="103" t="s">
        <v>64</v>
      </c>
      <c r="C11" s="84">
        <v>4</v>
      </c>
      <c r="D11" s="53">
        <v>5</v>
      </c>
      <c r="E11" s="53">
        <v>5</v>
      </c>
      <c r="F11" s="53">
        <v>5</v>
      </c>
      <c r="G11" s="108">
        <v>3</v>
      </c>
      <c r="H11" s="53">
        <v>4</v>
      </c>
      <c r="I11" s="53">
        <v>4</v>
      </c>
      <c r="J11" s="53">
        <v>5</v>
      </c>
      <c r="K11" s="53">
        <v>5</v>
      </c>
      <c r="L11" s="53">
        <v>5</v>
      </c>
      <c r="M11" s="4">
        <f t="shared" si="10"/>
        <v>45</v>
      </c>
      <c r="N11" s="59">
        <v>5</v>
      </c>
      <c r="O11" s="47">
        <v>5</v>
      </c>
      <c r="P11" s="47">
        <v>5</v>
      </c>
      <c r="Q11" s="47">
        <v>5</v>
      </c>
      <c r="R11" s="47">
        <v>5</v>
      </c>
      <c r="S11" s="47">
        <v>5</v>
      </c>
      <c r="T11" s="47">
        <v>5</v>
      </c>
      <c r="U11" s="47">
        <v>5</v>
      </c>
      <c r="V11" s="47"/>
      <c r="W11" s="4">
        <f t="shared" si="11"/>
        <v>40</v>
      </c>
      <c r="X11" s="111">
        <v>1</v>
      </c>
      <c r="Y11" s="14"/>
      <c r="Z11" s="14"/>
      <c r="AA11" s="42">
        <f t="shared" si="19"/>
        <v>72</v>
      </c>
      <c r="AB11" s="17">
        <f t="shared" si="12"/>
        <v>85</v>
      </c>
      <c r="AC11" s="6">
        <f t="shared" si="13"/>
        <v>85</v>
      </c>
      <c r="AD11" s="28">
        <f t="shared" si="14"/>
        <v>5</v>
      </c>
      <c r="AE11" s="2">
        <f t="shared" si="15"/>
        <v>3</v>
      </c>
      <c r="AF11" s="6">
        <f t="shared" si="16"/>
        <v>1</v>
      </c>
      <c r="AG11" s="19" t="str">
        <f t="shared" si="17"/>
        <v>зачет</v>
      </c>
      <c r="AH11" s="46">
        <v>8</v>
      </c>
      <c r="AI11" s="30">
        <f t="shared" si="18"/>
        <v>4</v>
      </c>
      <c r="AJ11" s="38"/>
      <c r="AK11" s="51"/>
    </row>
    <row r="12" spans="1:37" ht="20.100000000000001" customHeight="1" x14ac:dyDescent="0.2">
      <c r="A12" s="76">
        <v>9</v>
      </c>
      <c r="B12" s="103" t="s">
        <v>65</v>
      </c>
      <c r="C12" s="84">
        <v>5</v>
      </c>
      <c r="D12" s="53">
        <v>5</v>
      </c>
      <c r="E12" s="53">
        <v>5</v>
      </c>
      <c r="F12" s="53">
        <v>5</v>
      </c>
      <c r="G12" s="108">
        <v>5</v>
      </c>
      <c r="H12" s="53">
        <v>4</v>
      </c>
      <c r="I12" s="53">
        <v>5</v>
      </c>
      <c r="J12" s="53">
        <v>5</v>
      </c>
      <c r="K12" s="53">
        <v>5</v>
      </c>
      <c r="L12" s="53">
        <v>5</v>
      </c>
      <c r="M12" s="4">
        <f t="shared" si="10"/>
        <v>49</v>
      </c>
      <c r="N12" s="59">
        <v>5</v>
      </c>
      <c r="O12" s="47">
        <v>5</v>
      </c>
      <c r="P12" s="47">
        <v>5</v>
      </c>
      <c r="Q12" s="47">
        <v>5</v>
      </c>
      <c r="R12" s="47">
        <v>5</v>
      </c>
      <c r="S12" s="47">
        <v>5</v>
      </c>
      <c r="T12" s="47">
        <v>5</v>
      </c>
      <c r="U12" s="47">
        <v>5</v>
      </c>
      <c r="V12" s="47"/>
      <c r="W12" s="4">
        <f t="shared" si="11"/>
        <v>40</v>
      </c>
      <c r="X12" s="111">
        <v>1</v>
      </c>
      <c r="Y12" s="14"/>
      <c r="Z12" s="14"/>
      <c r="AA12" s="42">
        <f t="shared" si="19"/>
        <v>76</v>
      </c>
      <c r="AB12" s="17">
        <f t="shared" si="12"/>
        <v>89</v>
      </c>
      <c r="AC12" s="6">
        <f t="shared" si="13"/>
        <v>89</v>
      </c>
      <c r="AD12" s="28">
        <f t="shared" si="14"/>
        <v>5</v>
      </c>
      <c r="AE12" s="2">
        <f t="shared" si="15"/>
        <v>3</v>
      </c>
      <c r="AF12" s="6">
        <f t="shared" si="16"/>
        <v>1</v>
      </c>
      <c r="AG12" s="19" t="str">
        <f t="shared" si="17"/>
        <v>зачет</v>
      </c>
      <c r="AH12" s="46">
        <v>9</v>
      </c>
      <c r="AI12" s="30">
        <f t="shared" si="18"/>
        <v>5</v>
      </c>
      <c r="AJ12" s="38"/>
      <c r="AK12" s="51"/>
    </row>
    <row r="13" spans="1:37" ht="20.100000000000001" customHeight="1" x14ac:dyDescent="0.2">
      <c r="A13" s="76">
        <v>10</v>
      </c>
      <c r="B13" s="103" t="s">
        <v>66</v>
      </c>
      <c r="C13" s="84">
        <v>5</v>
      </c>
      <c r="D13" s="53">
        <v>5</v>
      </c>
      <c r="E13" s="53">
        <v>5</v>
      </c>
      <c r="F13" s="53">
        <v>5</v>
      </c>
      <c r="G13" s="108">
        <v>5</v>
      </c>
      <c r="H13" s="53">
        <v>4</v>
      </c>
      <c r="I13" s="53">
        <v>4</v>
      </c>
      <c r="J13" s="53">
        <v>5</v>
      </c>
      <c r="K13" s="53">
        <v>5</v>
      </c>
      <c r="L13" s="53">
        <v>5</v>
      </c>
      <c r="M13" s="4">
        <f t="shared" si="10"/>
        <v>48</v>
      </c>
      <c r="N13" s="59">
        <v>5</v>
      </c>
      <c r="O13" s="47">
        <v>5</v>
      </c>
      <c r="P13" s="47">
        <v>5</v>
      </c>
      <c r="Q13" s="47">
        <v>5</v>
      </c>
      <c r="R13" s="47">
        <v>5</v>
      </c>
      <c r="S13" s="47">
        <v>5</v>
      </c>
      <c r="T13" s="47">
        <v>5</v>
      </c>
      <c r="U13" s="47">
        <v>5</v>
      </c>
      <c r="V13" s="47"/>
      <c r="W13" s="4">
        <f t="shared" si="11"/>
        <v>40</v>
      </c>
      <c r="X13" s="111">
        <v>1</v>
      </c>
      <c r="Y13" s="14"/>
      <c r="Z13" s="14"/>
      <c r="AA13" s="42">
        <f t="shared" si="19"/>
        <v>75</v>
      </c>
      <c r="AB13" s="17">
        <f t="shared" si="12"/>
        <v>88</v>
      </c>
      <c r="AC13" s="6">
        <f t="shared" si="13"/>
        <v>88</v>
      </c>
      <c r="AD13" s="28">
        <f t="shared" si="14"/>
        <v>5</v>
      </c>
      <c r="AE13" s="2">
        <f t="shared" si="15"/>
        <v>3</v>
      </c>
      <c r="AF13" s="6">
        <f t="shared" si="16"/>
        <v>1</v>
      </c>
      <c r="AG13" s="19" t="str">
        <f t="shared" si="17"/>
        <v>зачет</v>
      </c>
      <c r="AH13" s="46">
        <v>10</v>
      </c>
      <c r="AI13" s="30">
        <f t="shared" si="18"/>
        <v>5</v>
      </c>
      <c r="AJ13" s="38"/>
      <c r="AK13" s="51"/>
    </row>
    <row r="14" spans="1:37" ht="20.100000000000001" customHeight="1" x14ac:dyDescent="0.2">
      <c r="A14" s="76">
        <v>11</v>
      </c>
      <c r="B14" s="103" t="s">
        <v>67</v>
      </c>
      <c r="C14" s="84">
        <v>5</v>
      </c>
      <c r="D14" s="53">
        <v>5</v>
      </c>
      <c r="E14" s="53">
        <v>5</v>
      </c>
      <c r="F14" s="53">
        <v>5</v>
      </c>
      <c r="G14" s="108">
        <v>5</v>
      </c>
      <c r="H14" s="53">
        <v>4</v>
      </c>
      <c r="I14" s="53">
        <v>5</v>
      </c>
      <c r="J14" s="53">
        <v>5</v>
      </c>
      <c r="K14" s="53">
        <v>5</v>
      </c>
      <c r="L14" s="53">
        <v>5</v>
      </c>
      <c r="M14" s="4">
        <f t="shared" si="10"/>
        <v>49</v>
      </c>
      <c r="N14" s="59">
        <v>5</v>
      </c>
      <c r="O14" s="47">
        <v>5</v>
      </c>
      <c r="P14" s="47">
        <v>5</v>
      </c>
      <c r="Q14" s="47">
        <v>4</v>
      </c>
      <c r="R14" s="47">
        <v>5</v>
      </c>
      <c r="S14" s="47">
        <v>5</v>
      </c>
      <c r="T14" s="47">
        <v>5</v>
      </c>
      <c r="U14" s="47">
        <v>5</v>
      </c>
      <c r="V14" s="47"/>
      <c r="W14" s="4">
        <f t="shared" si="11"/>
        <v>39</v>
      </c>
      <c r="X14" s="111">
        <v>1</v>
      </c>
      <c r="Y14" s="14"/>
      <c r="Z14" s="14"/>
      <c r="AA14" s="42">
        <f t="shared" si="19"/>
        <v>76</v>
      </c>
      <c r="AB14" s="17">
        <f t="shared" si="12"/>
        <v>88</v>
      </c>
      <c r="AC14" s="6">
        <f t="shared" si="13"/>
        <v>88</v>
      </c>
      <c r="AD14" s="28">
        <f t="shared" si="14"/>
        <v>5</v>
      </c>
      <c r="AE14" s="2">
        <f t="shared" si="15"/>
        <v>3</v>
      </c>
      <c r="AF14" s="6">
        <f t="shared" si="16"/>
        <v>1</v>
      </c>
      <c r="AG14" s="19" t="str">
        <f t="shared" si="17"/>
        <v>зачет</v>
      </c>
      <c r="AH14" s="46">
        <v>11</v>
      </c>
      <c r="AI14" s="30">
        <f t="shared" si="18"/>
        <v>5</v>
      </c>
      <c r="AJ14" s="38"/>
      <c r="AK14" s="51"/>
    </row>
    <row r="15" spans="1:37" ht="20.100000000000001" customHeight="1" x14ac:dyDescent="0.2">
      <c r="A15" s="76">
        <v>12</v>
      </c>
      <c r="B15" s="103" t="s">
        <v>68</v>
      </c>
      <c r="C15" s="84">
        <v>4</v>
      </c>
      <c r="D15" s="53">
        <v>5</v>
      </c>
      <c r="E15" s="53">
        <v>5</v>
      </c>
      <c r="F15" s="53">
        <v>5</v>
      </c>
      <c r="G15" s="108">
        <v>3</v>
      </c>
      <c r="H15" s="53">
        <v>4</v>
      </c>
      <c r="I15" s="53">
        <v>4</v>
      </c>
      <c r="J15" s="53">
        <v>5</v>
      </c>
      <c r="K15" s="53">
        <v>5</v>
      </c>
      <c r="L15" s="53">
        <v>5</v>
      </c>
      <c r="M15" s="4">
        <f t="shared" si="10"/>
        <v>45</v>
      </c>
      <c r="N15" s="59">
        <v>5</v>
      </c>
      <c r="O15" s="47">
        <v>5</v>
      </c>
      <c r="P15" s="47">
        <v>5</v>
      </c>
      <c r="Q15" s="47">
        <v>5</v>
      </c>
      <c r="R15" s="47">
        <v>5</v>
      </c>
      <c r="S15" s="47">
        <v>5</v>
      </c>
      <c r="T15" s="47">
        <v>5</v>
      </c>
      <c r="U15" s="47">
        <v>5</v>
      </c>
      <c r="V15" s="47"/>
      <c r="W15" s="4">
        <f t="shared" si="11"/>
        <v>40</v>
      </c>
      <c r="X15" s="111">
        <v>1</v>
      </c>
      <c r="Y15" s="14"/>
      <c r="Z15" s="14"/>
      <c r="AA15" s="42">
        <f t="shared" si="19"/>
        <v>72</v>
      </c>
      <c r="AB15" s="17">
        <f t="shared" si="12"/>
        <v>85</v>
      </c>
      <c r="AC15" s="6">
        <f t="shared" si="13"/>
        <v>85</v>
      </c>
      <c r="AD15" s="28">
        <f t="shared" si="14"/>
        <v>5</v>
      </c>
      <c r="AE15" s="2">
        <f t="shared" si="15"/>
        <v>3</v>
      </c>
      <c r="AF15" s="6">
        <f t="shared" si="16"/>
        <v>1</v>
      </c>
      <c r="AG15" s="19" t="str">
        <f t="shared" si="17"/>
        <v>зачет</v>
      </c>
      <c r="AH15" s="46">
        <v>12</v>
      </c>
      <c r="AI15" s="30">
        <f t="shared" si="18"/>
        <v>4</v>
      </c>
      <c r="AJ15" s="38"/>
      <c r="AK15" s="55"/>
    </row>
    <row r="16" spans="1:37" ht="20.100000000000001" customHeight="1" x14ac:dyDescent="0.2">
      <c r="A16" s="76">
        <v>13</v>
      </c>
      <c r="B16" s="103" t="s">
        <v>69</v>
      </c>
      <c r="C16" s="84">
        <v>5</v>
      </c>
      <c r="D16" s="53">
        <v>5</v>
      </c>
      <c r="E16" s="53">
        <v>5</v>
      </c>
      <c r="F16" s="53">
        <v>5</v>
      </c>
      <c r="G16" s="108">
        <v>5</v>
      </c>
      <c r="H16" s="53">
        <v>4</v>
      </c>
      <c r="I16" s="53">
        <v>5</v>
      </c>
      <c r="J16" s="53">
        <v>5</v>
      </c>
      <c r="K16" s="53">
        <v>5</v>
      </c>
      <c r="L16" s="53">
        <v>5</v>
      </c>
      <c r="M16" s="4">
        <f t="shared" si="10"/>
        <v>49</v>
      </c>
      <c r="N16" s="59">
        <v>5</v>
      </c>
      <c r="O16" s="47">
        <v>4</v>
      </c>
      <c r="P16" s="47">
        <v>5</v>
      </c>
      <c r="Q16" s="47">
        <v>5</v>
      </c>
      <c r="R16" s="47">
        <v>5</v>
      </c>
      <c r="S16" s="47">
        <v>5</v>
      </c>
      <c r="T16" s="47">
        <v>5</v>
      </c>
      <c r="U16" s="47">
        <v>4</v>
      </c>
      <c r="V16" s="47"/>
      <c r="W16" s="4">
        <f t="shared" si="11"/>
        <v>38</v>
      </c>
      <c r="X16" s="111">
        <v>1</v>
      </c>
      <c r="Y16" s="14"/>
      <c r="Z16" s="14"/>
      <c r="AA16" s="42">
        <f t="shared" si="19"/>
        <v>75</v>
      </c>
      <c r="AB16" s="17">
        <f t="shared" si="12"/>
        <v>87</v>
      </c>
      <c r="AC16" s="6">
        <f t="shared" si="13"/>
        <v>87</v>
      </c>
      <c r="AD16" s="28">
        <f t="shared" si="14"/>
        <v>5</v>
      </c>
      <c r="AE16" s="2">
        <f t="shared" si="15"/>
        <v>3</v>
      </c>
      <c r="AF16" s="6">
        <f t="shared" si="16"/>
        <v>1</v>
      </c>
      <c r="AG16" s="19" t="str">
        <f t="shared" si="17"/>
        <v>зачет</v>
      </c>
      <c r="AH16" s="46">
        <v>13</v>
      </c>
      <c r="AI16" s="30">
        <f t="shared" si="18"/>
        <v>5</v>
      </c>
      <c r="AJ16" s="38"/>
      <c r="AK16" s="55"/>
    </row>
    <row r="17" spans="1:37" ht="20.100000000000001" customHeight="1" x14ac:dyDescent="0.2">
      <c r="A17" s="76">
        <v>14</v>
      </c>
      <c r="B17" s="103" t="s">
        <v>70</v>
      </c>
      <c r="C17" s="84">
        <v>3</v>
      </c>
      <c r="D17" s="53">
        <v>5</v>
      </c>
      <c r="E17" s="53">
        <v>5</v>
      </c>
      <c r="F17" s="53">
        <v>5</v>
      </c>
      <c r="G17" s="108">
        <v>5</v>
      </c>
      <c r="H17" s="53">
        <v>4</v>
      </c>
      <c r="I17" s="53">
        <v>5</v>
      </c>
      <c r="J17" s="53">
        <v>5</v>
      </c>
      <c r="K17" s="53">
        <v>5</v>
      </c>
      <c r="L17" s="53">
        <v>5</v>
      </c>
      <c r="M17" s="4">
        <f t="shared" si="10"/>
        <v>47</v>
      </c>
      <c r="N17" s="59">
        <v>4</v>
      </c>
      <c r="O17" s="47">
        <v>5</v>
      </c>
      <c r="P17" s="47">
        <v>5</v>
      </c>
      <c r="Q17" s="47">
        <v>5</v>
      </c>
      <c r="R17" s="47">
        <v>5</v>
      </c>
      <c r="S17" s="47">
        <v>5</v>
      </c>
      <c r="T17" s="47">
        <v>5</v>
      </c>
      <c r="U17" s="47">
        <v>5</v>
      </c>
      <c r="V17" s="47"/>
      <c r="W17" s="4">
        <f t="shared" si="11"/>
        <v>39</v>
      </c>
      <c r="X17" s="111">
        <v>1</v>
      </c>
      <c r="Y17" s="14"/>
      <c r="Z17" s="14"/>
      <c r="AA17" s="42">
        <f t="shared" si="19"/>
        <v>74</v>
      </c>
      <c r="AB17" s="17">
        <f t="shared" si="12"/>
        <v>86</v>
      </c>
      <c r="AC17" s="6">
        <f t="shared" si="13"/>
        <v>86</v>
      </c>
      <c r="AD17" s="28">
        <f t="shared" si="14"/>
        <v>5</v>
      </c>
      <c r="AE17" s="2">
        <f t="shared" si="15"/>
        <v>3</v>
      </c>
      <c r="AF17" s="6">
        <f t="shared" si="16"/>
        <v>1</v>
      </c>
      <c r="AG17" s="19" t="str">
        <f t="shared" si="17"/>
        <v>зачет</v>
      </c>
      <c r="AH17" s="46">
        <v>14</v>
      </c>
      <c r="AI17" s="30">
        <f t="shared" si="18"/>
        <v>4</v>
      </c>
      <c r="AJ17" s="38"/>
      <c r="AK17" s="55"/>
    </row>
    <row r="18" spans="1:37" ht="20.100000000000001" customHeight="1" thickBot="1" x14ac:dyDescent="0.25">
      <c r="A18" s="79">
        <v>15</v>
      </c>
      <c r="B18" s="104" t="s">
        <v>71</v>
      </c>
      <c r="C18" s="80">
        <v>3</v>
      </c>
      <c r="D18" s="72">
        <v>5</v>
      </c>
      <c r="E18" s="72">
        <v>5</v>
      </c>
      <c r="F18" s="72">
        <v>5</v>
      </c>
      <c r="G18" s="109">
        <v>5</v>
      </c>
      <c r="H18" s="72">
        <v>4</v>
      </c>
      <c r="I18" s="72">
        <v>5</v>
      </c>
      <c r="J18" s="72">
        <v>5</v>
      </c>
      <c r="K18" s="72">
        <v>5</v>
      </c>
      <c r="L18" s="72">
        <v>5</v>
      </c>
      <c r="M18" s="8">
        <f t="shared" si="0"/>
        <v>47</v>
      </c>
      <c r="N18" s="73">
        <v>5</v>
      </c>
      <c r="O18" s="74">
        <v>5</v>
      </c>
      <c r="P18" s="74">
        <v>5</v>
      </c>
      <c r="Q18" s="74">
        <v>5</v>
      </c>
      <c r="R18" s="74">
        <v>5</v>
      </c>
      <c r="S18" s="74">
        <v>5</v>
      </c>
      <c r="T18" s="74">
        <v>5</v>
      </c>
      <c r="U18" s="74">
        <v>5</v>
      </c>
      <c r="V18" s="74"/>
      <c r="W18" s="8">
        <f t="shared" si="1"/>
        <v>40</v>
      </c>
      <c r="X18" s="112">
        <v>1</v>
      </c>
      <c r="Y18" s="61"/>
      <c r="Z18" s="61"/>
      <c r="AA18" s="43">
        <f t="shared" si="9"/>
        <v>74</v>
      </c>
      <c r="AB18" s="18">
        <f t="shared" si="2"/>
        <v>87</v>
      </c>
      <c r="AC18" s="7">
        <f t="shared" si="3"/>
        <v>87</v>
      </c>
      <c r="AD18" s="29">
        <f t="shared" ref="AD18" si="20">IF(AB18&lt;0,"н/а",IF(AB18&lt;25,1,IF(AB18&lt;43,2,IF(AB18&lt;57,3,IF(AB18&lt;68,4,5)))))</f>
        <v>5</v>
      </c>
      <c r="AE18" s="3">
        <f t="shared" ref="AE18" si="21">IF(AC18&lt;0,"н/а",IF(AC18&lt;45,1,IF(AC18&lt;70,2,IF(AC18&lt;93,3,IF(AC18&lt;109,4,5)))))</f>
        <v>3</v>
      </c>
      <c r="AF18" s="7">
        <f t="shared" si="4"/>
        <v>1</v>
      </c>
      <c r="AG18" s="20" t="str">
        <f t="shared" si="5"/>
        <v>зачет</v>
      </c>
      <c r="AH18" s="50">
        <v>12</v>
      </c>
      <c r="AI18" s="30">
        <f>IF(AA18&lt;$I$33*0.5,1,IF(AA18&lt;$I$33,2,IF(AA18&lt;$I$34,3,IF(AA18&lt;$I$36,4,5))))</f>
        <v>4</v>
      </c>
      <c r="AJ18" s="38"/>
      <c r="AK18" s="55"/>
    </row>
    <row r="19" spans="1:37" ht="12.75" x14ac:dyDescent="0.2">
      <c r="A19" s="5"/>
      <c r="B19" s="24" t="s">
        <v>12</v>
      </c>
      <c r="C19" s="22">
        <f t="shared" ref="C19:L19" si="22">AVERAGE(C4:C18)</f>
        <v>4.4666666666666668</v>
      </c>
      <c r="D19" s="22">
        <f t="shared" si="22"/>
        <v>4.666666666666667</v>
      </c>
      <c r="E19" s="22">
        <f t="shared" si="22"/>
        <v>4.4666666666666668</v>
      </c>
      <c r="F19" s="22">
        <f t="shared" si="22"/>
        <v>4.2</v>
      </c>
      <c r="G19" s="22">
        <f t="shared" si="22"/>
        <v>3.8666666666666667</v>
      </c>
      <c r="H19" s="22">
        <f t="shared" si="22"/>
        <v>3.6666666666666665</v>
      </c>
      <c r="I19" s="22">
        <f t="shared" si="22"/>
        <v>4.1333333333333337</v>
      </c>
      <c r="J19" s="22">
        <f t="shared" si="22"/>
        <v>4.5333333333333332</v>
      </c>
      <c r="K19" s="22">
        <f t="shared" si="22"/>
        <v>4.5333333333333332</v>
      </c>
      <c r="L19" s="22">
        <f t="shared" si="22"/>
        <v>4.666666666666667</v>
      </c>
      <c r="M19" s="11" t="s">
        <v>0</v>
      </c>
      <c r="N19" s="11">
        <f t="shared" ref="N19:V19" si="23">AVERAGE(N4:N18)</f>
        <v>4.9333333333333336</v>
      </c>
      <c r="O19" s="11">
        <f t="shared" si="23"/>
        <v>4.8666666666666663</v>
      </c>
      <c r="P19" s="11">
        <f t="shared" si="23"/>
        <v>4.666666666666667</v>
      </c>
      <c r="Q19" s="11">
        <f t="shared" si="23"/>
        <v>4.5999999999999996</v>
      </c>
      <c r="R19" s="11">
        <f t="shared" si="23"/>
        <v>4.666666666666667</v>
      </c>
      <c r="S19" s="11">
        <f t="shared" si="23"/>
        <v>4.5999999999999996</v>
      </c>
      <c r="T19" s="11">
        <f t="shared" si="23"/>
        <v>4.666666666666667</v>
      </c>
      <c r="U19" s="11">
        <f t="shared" si="23"/>
        <v>4.5999999999999996</v>
      </c>
      <c r="V19" s="11" t="e">
        <f t="shared" si="23"/>
        <v>#DIV/0!</v>
      </c>
      <c r="W19" s="11" t="s">
        <v>0</v>
      </c>
      <c r="X19" s="22"/>
      <c r="Y19" s="22"/>
      <c r="Z19" s="11"/>
      <c r="AA19" s="22">
        <f>AVERAGE(AA4:AA18)</f>
        <v>68.733333333333334</v>
      </c>
      <c r="AD19" s="9">
        <f>AVERAGE(AD4:AD18)</f>
        <v>4.7333333333333334</v>
      </c>
      <c r="AE19" s="9">
        <f>AVERAGE(AE4:AE18)</f>
        <v>2.8666666666666667</v>
      </c>
      <c r="AF19" s="9">
        <f>AVERAGE(AF4:AF18)</f>
        <v>1</v>
      </c>
      <c r="AI19" s="9"/>
    </row>
    <row r="20" spans="1:37" ht="12" thickBot="1" x14ac:dyDescent="0.25">
      <c r="C20" s="54" t="s">
        <v>39</v>
      </c>
      <c r="D20" s="54" t="s">
        <v>38</v>
      </c>
      <c r="E20" s="45" t="s">
        <v>40</v>
      </c>
      <c r="F20" s="45" t="s">
        <v>41</v>
      </c>
      <c r="G20" s="94" t="s">
        <v>42</v>
      </c>
      <c r="H20" s="45" t="s">
        <v>43</v>
      </c>
      <c r="I20" s="45" t="s">
        <v>44</v>
      </c>
      <c r="J20" s="45" t="s">
        <v>45</v>
      </c>
      <c r="K20" s="45" t="s">
        <v>46</v>
      </c>
      <c r="L20" s="48" t="s">
        <v>47</v>
      </c>
      <c r="N20" s="54" t="s">
        <v>37</v>
      </c>
      <c r="O20" s="54" t="s">
        <v>38</v>
      </c>
      <c r="P20" s="54" t="s">
        <v>40</v>
      </c>
      <c r="Q20" s="55" t="s">
        <v>41</v>
      </c>
      <c r="R20" s="55" t="s">
        <v>48</v>
      </c>
      <c r="S20" s="55" t="s">
        <v>49</v>
      </c>
      <c r="T20" s="55" t="s">
        <v>44</v>
      </c>
      <c r="U20" s="55" t="s">
        <v>50</v>
      </c>
      <c r="V20" s="55" t="s">
        <v>47</v>
      </c>
    </row>
    <row r="21" spans="1:37" ht="12" thickBot="1" x14ac:dyDescent="0.25">
      <c r="A21" s="140" t="s">
        <v>3</v>
      </c>
      <c r="B21" s="116" t="s">
        <v>1</v>
      </c>
      <c r="C21" s="142" t="s">
        <v>23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4" t="s">
        <v>16</v>
      </c>
      <c r="O21" s="145"/>
      <c r="P21" s="145"/>
      <c r="Q21" s="145"/>
      <c r="R21" s="145"/>
      <c r="S21" s="145"/>
      <c r="T21" s="145"/>
      <c r="U21" s="145"/>
      <c r="V21" s="145"/>
      <c r="W21" s="146"/>
      <c r="X21" s="118" t="s">
        <v>2</v>
      </c>
      <c r="Y21" s="116" t="s">
        <v>15</v>
      </c>
      <c r="Z21" s="16" t="s">
        <v>51</v>
      </c>
      <c r="AA21" s="121" t="s">
        <v>5</v>
      </c>
      <c r="AB21" s="125" t="s">
        <v>8</v>
      </c>
      <c r="AC21" s="125" t="s">
        <v>9</v>
      </c>
      <c r="AD21" s="127" t="s">
        <v>6</v>
      </c>
      <c r="AE21" s="125" t="s">
        <v>7</v>
      </c>
      <c r="AF21" s="136" t="s">
        <v>11</v>
      </c>
      <c r="AG21" s="116" t="s">
        <v>10</v>
      </c>
      <c r="AH21" s="123" t="s">
        <v>3</v>
      </c>
      <c r="AI21" s="1" t="s">
        <v>21</v>
      </c>
    </row>
    <row r="22" spans="1:37" ht="12" thickBot="1" x14ac:dyDescent="0.25">
      <c r="A22" s="143"/>
      <c r="B22" s="120"/>
      <c r="C22" s="81">
        <v>1</v>
      </c>
      <c r="D22" s="82">
        <v>2</v>
      </c>
      <c r="E22" s="82">
        <v>3</v>
      </c>
      <c r="F22" s="82">
        <v>4</v>
      </c>
      <c r="G22" s="82">
        <v>5</v>
      </c>
      <c r="H22" s="82">
        <v>6</v>
      </c>
      <c r="I22" s="82">
        <v>7</v>
      </c>
      <c r="J22" s="82">
        <v>8</v>
      </c>
      <c r="K22" s="82">
        <v>9</v>
      </c>
      <c r="L22" s="82">
        <v>10</v>
      </c>
      <c r="M22" s="83" t="s">
        <v>0</v>
      </c>
      <c r="N22" s="10">
        <v>1</v>
      </c>
      <c r="O22" s="12">
        <v>2</v>
      </c>
      <c r="P22" s="12">
        <v>3</v>
      </c>
      <c r="Q22" s="12">
        <v>4</v>
      </c>
      <c r="R22" s="12">
        <v>5</v>
      </c>
      <c r="S22" s="12">
        <v>6</v>
      </c>
      <c r="T22" s="12">
        <v>7</v>
      </c>
      <c r="U22" s="12">
        <v>8</v>
      </c>
      <c r="V22" s="12">
        <v>9</v>
      </c>
      <c r="W22" s="13" t="s">
        <v>0</v>
      </c>
      <c r="X22" s="119"/>
      <c r="Y22" s="120"/>
      <c r="Z22" s="27" t="s">
        <v>81</v>
      </c>
      <c r="AA22" s="122"/>
      <c r="AB22" s="133"/>
      <c r="AC22" s="133"/>
      <c r="AD22" s="135"/>
      <c r="AE22" s="133"/>
      <c r="AF22" s="137"/>
      <c r="AG22" s="117"/>
      <c r="AH22" s="134"/>
      <c r="AI22" s="1" t="s">
        <v>22</v>
      </c>
    </row>
    <row r="23" spans="1:37" ht="20.100000000000001" customHeight="1" x14ac:dyDescent="0.2">
      <c r="A23" s="85">
        <v>1</v>
      </c>
      <c r="B23" s="99" t="s">
        <v>52</v>
      </c>
      <c r="C23" s="77">
        <v>5</v>
      </c>
      <c r="D23" s="57">
        <v>5</v>
      </c>
      <c r="E23" s="57">
        <v>5</v>
      </c>
      <c r="F23" s="57">
        <v>5</v>
      </c>
      <c r="G23" s="110">
        <v>5</v>
      </c>
      <c r="H23" s="57">
        <v>5</v>
      </c>
      <c r="I23" s="57">
        <v>5</v>
      </c>
      <c r="J23" s="57">
        <v>5</v>
      </c>
      <c r="K23" s="57">
        <v>5</v>
      </c>
      <c r="L23" s="57">
        <v>5</v>
      </c>
      <c r="M23" s="15">
        <f t="shared" ref="M23:M29" si="24">SUM(C23:L23)</f>
        <v>50</v>
      </c>
      <c r="N23" s="58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15">
        <f t="shared" ref="W23:W29" si="25">SUM(N23:V23)</f>
        <v>45</v>
      </c>
      <c r="X23" s="113">
        <v>1</v>
      </c>
      <c r="Y23" s="87"/>
      <c r="Z23" s="86">
        <v>5</v>
      </c>
      <c r="AA23" s="41">
        <f t="shared" ref="AA23:AA29" si="26">M23+INT(W23/1.5)+X23+Z23+Y23</f>
        <v>86</v>
      </c>
      <c r="AB23" s="23">
        <f t="shared" ref="AB23:AB29" si="27">SUM(C23:L23,N23:V23)</f>
        <v>95</v>
      </c>
      <c r="AC23" s="87">
        <f t="shared" ref="AC23:AC29" si="28">SUM(C23:L23,N23:V23,Z23)</f>
        <v>100</v>
      </c>
      <c r="AD23" s="86">
        <f t="shared" ref="AD23:AD26" si="29">IF(AB23&lt;0,"н/а",IF(AB23&lt;25,1,IF(AB23&lt;43,2,IF(AB23&lt;57,3,IF(AB23&lt;68,4,5)))))</f>
        <v>5</v>
      </c>
      <c r="AE23" s="16">
        <f>IF(AC23&lt;0,"н/а",IF(AC23&lt;45,1,IF(AC23&lt;70,2,IF(AC23&lt;93,3,IF(AC23&lt;109,4,5)))))</f>
        <v>4</v>
      </c>
      <c r="AF23" s="87">
        <f t="shared" ref="AF23:AF29" si="30">IF(Y23=0,IF(AA23&lt;80,1,IF(AA23&lt;94,2,IF(AA23&lt;121,3,IF(AA23&lt;148,4,5)))),"")</f>
        <v>2</v>
      </c>
      <c r="AG23" s="25" t="str">
        <f t="shared" ref="AG23:AG29" si="31">IF(AA23&gt;=56,IF(X23&lt;&gt;0,"зачет",""),"")</f>
        <v>зачет</v>
      </c>
      <c r="AH23" s="16">
        <v>1</v>
      </c>
      <c r="AI23" s="30">
        <f t="shared" ref="AI23:AI29" si="32">IF(AA23&lt;$I$33*0.5,1,IF(AA23&lt;$I$33,2,IF(AA23&lt;$I$34,3,IF(AA23&lt;$I$36,4,5))))</f>
        <v>5</v>
      </c>
    </row>
    <row r="24" spans="1:37" ht="20.100000000000001" customHeight="1" x14ac:dyDescent="0.2">
      <c r="A24" s="76">
        <v>2</v>
      </c>
      <c r="B24" s="100" t="s">
        <v>53</v>
      </c>
      <c r="C24" s="88">
        <v>5</v>
      </c>
      <c r="D24" s="89">
        <v>5</v>
      </c>
      <c r="E24" s="89">
        <v>5</v>
      </c>
      <c r="F24" s="89">
        <v>5</v>
      </c>
      <c r="G24" s="107">
        <v>5</v>
      </c>
      <c r="H24" s="89">
        <v>5</v>
      </c>
      <c r="I24" s="89">
        <v>5</v>
      </c>
      <c r="J24" s="89">
        <v>5</v>
      </c>
      <c r="K24" s="89">
        <v>5</v>
      </c>
      <c r="L24" s="89">
        <v>5</v>
      </c>
      <c r="M24" s="4">
        <f t="shared" si="24"/>
        <v>50</v>
      </c>
      <c r="N24" s="59">
        <v>5</v>
      </c>
      <c r="O24" s="47">
        <v>5</v>
      </c>
      <c r="P24" s="47">
        <v>5</v>
      </c>
      <c r="Q24" s="47">
        <v>5</v>
      </c>
      <c r="R24" s="47">
        <v>5</v>
      </c>
      <c r="S24" s="47">
        <v>5</v>
      </c>
      <c r="T24" s="47">
        <v>5</v>
      </c>
      <c r="U24" s="47">
        <v>5</v>
      </c>
      <c r="V24" s="47">
        <v>5</v>
      </c>
      <c r="W24" s="4">
        <f t="shared" si="25"/>
        <v>45</v>
      </c>
      <c r="X24" s="111">
        <v>1</v>
      </c>
      <c r="Y24" s="14"/>
      <c r="Z24" s="60">
        <v>5</v>
      </c>
      <c r="AA24" s="42">
        <f>M24+INT(W24/1.5)+X24+Z24+Y24</f>
        <v>86</v>
      </c>
      <c r="AB24" s="17">
        <f t="shared" ref="AB24:AB26" si="33">SUM(C24:L24,N24:V24)</f>
        <v>95</v>
      </c>
      <c r="AC24" s="6">
        <f t="shared" ref="AC24:AC26" si="34">SUM(C24:L24,N24:V24,Z24)</f>
        <v>100</v>
      </c>
      <c r="AD24" s="28">
        <f t="shared" si="29"/>
        <v>5</v>
      </c>
      <c r="AE24" s="2">
        <f t="shared" ref="AE24:AE26" si="35">IF(AC24&lt;0,"н/а",IF(AC24&lt;45,1,IF(AC24&lt;70,2,IF(AC24&lt;93,3,IF(AC24&lt;109,4,5)))))</f>
        <v>4</v>
      </c>
      <c r="AF24" s="6">
        <f t="shared" ref="AF24:AF26" si="36">IF(Y24=0,IF(AA24&lt;80,1,IF(AA24&lt;94,2,IF(AA24&lt;121,3,IF(AA24&lt;148,4,5)))),"")</f>
        <v>2</v>
      </c>
      <c r="AG24" s="93" t="str">
        <f t="shared" si="31"/>
        <v>зачет</v>
      </c>
      <c r="AH24" s="46">
        <v>2</v>
      </c>
      <c r="AI24" s="30">
        <f t="shared" si="32"/>
        <v>5</v>
      </c>
    </row>
    <row r="25" spans="1:37" ht="20.100000000000001" customHeight="1" x14ac:dyDescent="0.2">
      <c r="A25" s="76">
        <v>3</v>
      </c>
      <c r="B25" s="100" t="s">
        <v>54</v>
      </c>
      <c r="C25" s="88">
        <v>4</v>
      </c>
      <c r="D25" s="89">
        <v>5</v>
      </c>
      <c r="E25" s="89">
        <v>5</v>
      </c>
      <c r="F25" s="89">
        <v>5</v>
      </c>
      <c r="G25" s="107">
        <v>5</v>
      </c>
      <c r="H25" s="89">
        <v>5</v>
      </c>
      <c r="I25" s="89">
        <v>5</v>
      </c>
      <c r="J25" s="89">
        <v>5</v>
      </c>
      <c r="K25" s="89">
        <v>5</v>
      </c>
      <c r="L25" s="89">
        <v>5</v>
      </c>
      <c r="M25" s="4">
        <f t="shared" si="24"/>
        <v>49</v>
      </c>
      <c r="N25" s="59">
        <v>5</v>
      </c>
      <c r="O25" s="47">
        <v>4</v>
      </c>
      <c r="P25" s="47">
        <v>5</v>
      </c>
      <c r="Q25" s="47">
        <v>5</v>
      </c>
      <c r="R25" s="47">
        <v>5</v>
      </c>
      <c r="S25" s="47">
        <v>5</v>
      </c>
      <c r="T25" s="47">
        <v>5</v>
      </c>
      <c r="U25" s="47">
        <v>5</v>
      </c>
      <c r="V25" s="47">
        <v>5</v>
      </c>
      <c r="W25" s="4">
        <f t="shared" si="25"/>
        <v>44</v>
      </c>
      <c r="X25" s="111">
        <v>1</v>
      </c>
      <c r="Y25" s="14"/>
      <c r="Z25" s="60">
        <v>5</v>
      </c>
      <c r="AA25" s="42">
        <f t="shared" ref="AA25:AA26" si="37">M25+INT(W25/1.5)+X25+Z25+Y25</f>
        <v>84</v>
      </c>
      <c r="AB25" s="17">
        <f t="shared" si="33"/>
        <v>93</v>
      </c>
      <c r="AC25" s="6">
        <f t="shared" si="34"/>
        <v>98</v>
      </c>
      <c r="AD25" s="28">
        <f t="shared" si="29"/>
        <v>5</v>
      </c>
      <c r="AE25" s="2">
        <f t="shared" si="35"/>
        <v>4</v>
      </c>
      <c r="AF25" s="6">
        <f t="shared" si="36"/>
        <v>2</v>
      </c>
      <c r="AG25" s="93" t="str">
        <f t="shared" si="31"/>
        <v>зачет</v>
      </c>
      <c r="AH25" s="46">
        <v>3</v>
      </c>
      <c r="AI25" s="30">
        <f t="shared" si="32"/>
        <v>5</v>
      </c>
    </row>
    <row r="26" spans="1:37" ht="20.100000000000001" customHeight="1" x14ac:dyDescent="0.2">
      <c r="A26" s="76">
        <v>4</v>
      </c>
      <c r="B26" s="100" t="s">
        <v>55</v>
      </c>
      <c r="C26" s="88">
        <v>5</v>
      </c>
      <c r="D26" s="89">
        <v>5</v>
      </c>
      <c r="E26" s="89">
        <v>5</v>
      </c>
      <c r="F26" s="89">
        <v>5</v>
      </c>
      <c r="G26" s="107">
        <v>5</v>
      </c>
      <c r="H26" s="89">
        <v>5</v>
      </c>
      <c r="I26" s="89">
        <v>5</v>
      </c>
      <c r="J26" s="89">
        <v>5</v>
      </c>
      <c r="K26" s="89">
        <v>5</v>
      </c>
      <c r="L26" s="89">
        <v>5</v>
      </c>
      <c r="M26" s="4">
        <f t="shared" si="24"/>
        <v>50</v>
      </c>
      <c r="N26" s="59">
        <v>5</v>
      </c>
      <c r="O26" s="47">
        <v>5</v>
      </c>
      <c r="P26" s="47">
        <v>5</v>
      </c>
      <c r="Q26" s="47">
        <v>5</v>
      </c>
      <c r="R26" s="47">
        <v>5</v>
      </c>
      <c r="S26" s="47">
        <v>5</v>
      </c>
      <c r="T26" s="47">
        <v>5</v>
      </c>
      <c r="U26" s="47">
        <v>5</v>
      </c>
      <c r="V26" s="47">
        <v>5</v>
      </c>
      <c r="W26" s="4">
        <f t="shared" si="25"/>
        <v>45</v>
      </c>
      <c r="X26" s="111">
        <v>1</v>
      </c>
      <c r="Y26" s="14"/>
      <c r="Z26" s="60">
        <v>5</v>
      </c>
      <c r="AA26" s="42">
        <f t="shared" si="37"/>
        <v>86</v>
      </c>
      <c r="AB26" s="17">
        <f t="shared" si="33"/>
        <v>95</v>
      </c>
      <c r="AC26" s="6">
        <f t="shared" si="34"/>
        <v>100</v>
      </c>
      <c r="AD26" s="28">
        <f t="shared" si="29"/>
        <v>5</v>
      </c>
      <c r="AE26" s="2">
        <f t="shared" si="35"/>
        <v>4</v>
      </c>
      <c r="AF26" s="6">
        <f t="shared" si="36"/>
        <v>2</v>
      </c>
      <c r="AG26" s="93" t="str">
        <f t="shared" si="31"/>
        <v>зачет</v>
      </c>
      <c r="AH26" s="46">
        <v>4</v>
      </c>
      <c r="AI26" s="30">
        <f t="shared" si="32"/>
        <v>5</v>
      </c>
    </row>
    <row r="27" spans="1:37" ht="20.100000000000001" customHeight="1" x14ac:dyDescent="0.2">
      <c r="A27" s="76">
        <v>5</v>
      </c>
      <c r="B27" s="100" t="s">
        <v>56</v>
      </c>
      <c r="C27" s="84">
        <v>5</v>
      </c>
      <c r="D27" s="53">
        <v>5</v>
      </c>
      <c r="E27" s="53">
        <v>5</v>
      </c>
      <c r="F27" s="53">
        <v>5</v>
      </c>
      <c r="G27" s="108">
        <v>5</v>
      </c>
      <c r="H27" s="53">
        <v>5</v>
      </c>
      <c r="I27" s="53">
        <v>5</v>
      </c>
      <c r="J27" s="53">
        <v>5</v>
      </c>
      <c r="K27" s="53">
        <v>5</v>
      </c>
      <c r="L27" s="53">
        <v>5</v>
      </c>
      <c r="M27" s="4">
        <f t="shared" si="24"/>
        <v>50</v>
      </c>
      <c r="N27" s="59">
        <v>4</v>
      </c>
      <c r="O27" s="47">
        <v>4</v>
      </c>
      <c r="P27" s="47">
        <v>5</v>
      </c>
      <c r="Q27" s="47">
        <v>5</v>
      </c>
      <c r="R27" s="47">
        <v>5</v>
      </c>
      <c r="S27" s="47">
        <v>5</v>
      </c>
      <c r="T27" s="47">
        <v>4</v>
      </c>
      <c r="U27" s="47">
        <v>5</v>
      </c>
      <c r="V27" s="47">
        <v>5</v>
      </c>
      <c r="W27" s="4">
        <f t="shared" si="25"/>
        <v>42</v>
      </c>
      <c r="X27" s="111">
        <v>1</v>
      </c>
      <c r="Y27" s="14"/>
      <c r="Z27" s="60">
        <v>5</v>
      </c>
      <c r="AA27" s="42">
        <f t="shared" si="26"/>
        <v>84</v>
      </c>
      <c r="AB27" s="17">
        <f t="shared" si="27"/>
        <v>92</v>
      </c>
      <c r="AC27" s="6">
        <f t="shared" si="28"/>
        <v>97</v>
      </c>
      <c r="AD27" s="28">
        <f>IF(AB27&lt;0,"н/а",IF(AB27&lt;25,1,IF(AB27&lt;43,2,IF(AB27&lt;57,3,IF(AB27&lt;68,4,5)))))</f>
        <v>5</v>
      </c>
      <c r="AE27" s="2">
        <f t="shared" ref="AE27:AE29" si="38">IF(AC27&lt;0,"н/а",IF(AC27&lt;45,1,IF(AC27&lt;70,2,IF(AC27&lt;93,3,IF(AC27&lt;109,4,5)))))</f>
        <v>4</v>
      </c>
      <c r="AF27" s="6">
        <f t="shared" si="30"/>
        <v>2</v>
      </c>
      <c r="AG27" s="19" t="str">
        <f t="shared" si="31"/>
        <v>зачет</v>
      </c>
      <c r="AH27" s="46">
        <v>5</v>
      </c>
      <c r="AI27" s="30">
        <f t="shared" si="32"/>
        <v>5</v>
      </c>
    </row>
    <row r="28" spans="1:37" ht="20.100000000000001" customHeight="1" x14ac:dyDescent="0.2">
      <c r="A28" s="76">
        <v>6</v>
      </c>
      <c r="B28" s="100" t="s">
        <v>57</v>
      </c>
      <c r="C28" s="84">
        <v>5</v>
      </c>
      <c r="D28" s="53">
        <v>5</v>
      </c>
      <c r="E28" s="53">
        <v>5</v>
      </c>
      <c r="F28" s="53">
        <v>5</v>
      </c>
      <c r="G28" s="108">
        <v>5</v>
      </c>
      <c r="H28" s="53">
        <v>5</v>
      </c>
      <c r="I28" s="53">
        <v>5</v>
      </c>
      <c r="J28" s="53">
        <v>5</v>
      </c>
      <c r="K28" s="53">
        <v>5</v>
      </c>
      <c r="L28" s="53">
        <v>5</v>
      </c>
      <c r="M28" s="4">
        <f t="shared" si="24"/>
        <v>50</v>
      </c>
      <c r="N28" s="59">
        <v>5</v>
      </c>
      <c r="O28" s="47">
        <v>5</v>
      </c>
      <c r="P28" s="47">
        <v>5</v>
      </c>
      <c r="Q28" s="47">
        <v>5</v>
      </c>
      <c r="R28" s="47">
        <v>5</v>
      </c>
      <c r="S28" s="47">
        <v>5</v>
      </c>
      <c r="T28" s="47">
        <v>5</v>
      </c>
      <c r="U28" s="47">
        <v>5</v>
      </c>
      <c r="V28" s="47">
        <v>5</v>
      </c>
      <c r="W28" s="4">
        <f t="shared" si="25"/>
        <v>45</v>
      </c>
      <c r="X28" s="111">
        <v>1</v>
      </c>
      <c r="Y28" s="14"/>
      <c r="Z28" s="60">
        <v>5</v>
      </c>
      <c r="AA28" s="42">
        <f t="shared" si="26"/>
        <v>86</v>
      </c>
      <c r="AB28" s="17">
        <f t="shared" si="27"/>
        <v>95</v>
      </c>
      <c r="AC28" s="6">
        <f t="shared" si="28"/>
        <v>100</v>
      </c>
      <c r="AD28" s="28">
        <f t="shared" ref="AD28:AD29" si="39">IF(AB28&lt;0,"н/а",IF(AB28&lt;25,1,IF(AB28&lt;43,2,IF(AB28&lt;57,3,IF(AB28&lt;68,4,5)))))</f>
        <v>5</v>
      </c>
      <c r="AE28" s="2">
        <f t="shared" si="38"/>
        <v>4</v>
      </c>
      <c r="AF28" s="6">
        <f t="shared" si="30"/>
        <v>2</v>
      </c>
      <c r="AG28" s="19" t="str">
        <f t="shared" si="31"/>
        <v>зачет</v>
      </c>
      <c r="AH28" s="46">
        <v>6</v>
      </c>
      <c r="AI28" s="30">
        <f t="shared" si="32"/>
        <v>5</v>
      </c>
    </row>
    <row r="29" spans="1:37" ht="20.100000000000001" customHeight="1" thickBot="1" x14ac:dyDescent="0.25">
      <c r="A29" s="79">
        <v>7</v>
      </c>
      <c r="B29" s="101" t="s">
        <v>58</v>
      </c>
      <c r="C29" s="80">
        <v>4</v>
      </c>
      <c r="D29" s="72">
        <v>5</v>
      </c>
      <c r="E29" s="72">
        <v>5</v>
      </c>
      <c r="F29" s="72">
        <v>5</v>
      </c>
      <c r="G29" s="109">
        <v>5</v>
      </c>
      <c r="H29" s="72">
        <v>5</v>
      </c>
      <c r="I29" s="72">
        <v>5</v>
      </c>
      <c r="J29" s="72">
        <v>5</v>
      </c>
      <c r="K29" s="72">
        <v>5</v>
      </c>
      <c r="L29" s="72">
        <v>5</v>
      </c>
      <c r="M29" s="8">
        <f t="shared" si="24"/>
        <v>49</v>
      </c>
      <c r="N29" s="73">
        <v>5</v>
      </c>
      <c r="O29" s="74">
        <v>5</v>
      </c>
      <c r="P29" s="74">
        <v>5</v>
      </c>
      <c r="Q29" s="74">
        <v>5</v>
      </c>
      <c r="R29" s="74">
        <v>5</v>
      </c>
      <c r="S29" s="74">
        <v>5</v>
      </c>
      <c r="T29" s="74">
        <v>5</v>
      </c>
      <c r="U29" s="74">
        <v>5</v>
      </c>
      <c r="V29" s="74">
        <v>5</v>
      </c>
      <c r="W29" s="8">
        <f t="shared" si="25"/>
        <v>45</v>
      </c>
      <c r="X29" s="112">
        <v>1</v>
      </c>
      <c r="Y29" s="61"/>
      <c r="Z29" s="52">
        <v>5</v>
      </c>
      <c r="AA29" s="43">
        <f t="shared" si="26"/>
        <v>85</v>
      </c>
      <c r="AB29" s="18">
        <f t="shared" si="27"/>
        <v>94</v>
      </c>
      <c r="AC29" s="7">
        <f t="shared" si="28"/>
        <v>99</v>
      </c>
      <c r="AD29" s="29">
        <f t="shared" si="39"/>
        <v>5</v>
      </c>
      <c r="AE29" s="3">
        <f t="shared" si="38"/>
        <v>4</v>
      </c>
      <c r="AF29" s="7">
        <f t="shared" si="30"/>
        <v>2</v>
      </c>
      <c r="AG29" s="20" t="str">
        <f t="shared" si="31"/>
        <v>зачет</v>
      </c>
      <c r="AH29" s="98">
        <v>7</v>
      </c>
      <c r="AI29" s="30">
        <f t="shared" si="32"/>
        <v>5</v>
      </c>
    </row>
    <row r="30" spans="1:37" ht="12.75" x14ac:dyDescent="0.2">
      <c r="A30" s="5"/>
      <c r="B30" s="24" t="s">
        <v>12</v>
      </c>
      <c r="C30" s="22">
        <f t="shared" ref="C30:L30" si="40">AVERAGE(C23:C29)</f>
        <v>4.7142857142857144</v>
      </c>
      <c r="D30" s="22">
        <f t="shared" si="40"/>
        <v>5</v>
      </c>
      <c r="E30" s="22">
        <f t="shared" si="40"/>
        <v>5</v>
      </c>
      <c r="F30" s="22">
        <f t="shared" si="40"/>
        <v>5</v>
      </c>
      <c r="G30" s="22">
        <f t="shared" si="40"/>
        <v>5</v>
      </c>
      <c r="H30" s="22">
        <f t="shared" si="40"/>
        <v>5</v>
      </c>
      <c r="I30" s="22">
        <f t="shared" si="40"/>
        <v>5</v>
      </c>
      <c r="J30" s="22">
        <f t="shared" si="40"/>
        <v>5</v>
      </c>
      <c r="K30" s="22">
        <f t="shared" si="40"/>
        <v>5</v>
      </c>
      <c r="L30" s="22">
        <f t="shared" si="40"/>
        <v>5</v>
      </c>
      <c r="M30" s="11" t="s">
        <v>0</v>
      </c>
      <c r="N30" s="11">
        <f t="shared" ref="N30:V30" si="41">SUM(N23:N29)</f>
        <v>34</v>
      </c>
      <c r="O30" s="11">
        <f t="shared" si="41"/>
        <v>33</v>
      </c>
      <c r="P30" s="11">
        <f t="shared" si="41"/>
        <v>35</v>
      </c>
      <c r="Q30" s="11">
        <f t="shared" si="41"/>
        <v>35</v>
      </c>
      <c r="R30" s="11">
        <f t="shared" si="41"/>
        <v>35</v>
      </c>
      <c r="S30" s="11">
        <f t="shared" si="41"/>
        <v>35</v>
      </c>
      <c r="T30" s="11">
        <f t="shared" si="41"/>
        <v>34</v>
      </c>
      <c r="U30" s="11">
        <f t="shared" si="41"/>
        <v>35</v>
      </c>
      <c r="V30" s="11">
        <f t="shared" si="41"/>
        <v>35</v>
      </c>
      <c r="W30" s="11" t="s">
        <v>0</v>
      </c>
      <c r="X30" s="22"/>
      <c r="Y30" s="22"/>
      <c r="Z30" s="11"/>
      <c r="AA30" s="22">
        <f>AVERAGE(AA20:AA29)</f>
        <v>85.285714285714292</v>
      </c>
      <c r="AB30" s="54"/>
      <c r="AC30" s="54"/>
      <c r="AD30" s="54">
        <f>AVERAGE(AD20:AD29)</f>
        <v>5</v>
      </c>
      <c r="AE30" s="54">
        <f>AVERAGE(AE20:AE29)</f>
        <v>4</v>
      </c>
      <c r="AF30" s="54">
        <f>AVERAGE(AF20:AF29)</f>
        <v>2</v>
      </c>
      <c r="AG30" s="54"/>
      <c r="AH30" s="54"/>
      <c r="AI30" s="54"/>
    </row>
    <row r="31" spans="1:37" x14ac:dyDescent="0.2">
      <c r="C31" s="55" t="s">
        <v>39</v>
      </c>
      <c r="D31" s="55" t="s">
        <v>38</v>
      </c>
      <c r="E31" s="55" t="s">
        <v>40</v>
      </c>
      <c r="F31" s="55" t="s">
        <v>41</v>
      </c>
      <c r="G31" s="94" t="s">
        <v>42</v>
      </c>
      <c r="H31" s="55" t="s">
        <v>43</v>
      </c>
      <c r="I31" s="55" t="s">
        <v>44</v>
      </c>
      <c r="J31" s="55" t="s">
        <v>45</v>
      </c>
      <c r="K31" s="55" t="s">
        <v>46</v>
      </c>
      <c r="L31" s="55" t="s">
        <v>47</v>
      </c>
      <c r="M31" s="54"/>
      <c r="N31" s="54" t="s">
        <v>37</v>
      </c>
      <c r="O31" s="54" t="s">
        <v>38</v>
      </c>
      <c r="P31" s="54" t="s">
        <v>40</v>
      </c>
      <c r="Q31" s="55" t="s">
        <v>41</v>
      </c>
      <c r="R31" s="55" t="s">
        <v>48</v>
      </c>
      <c r="S31" s="55" t="s">
        <v>49</v>
      </c>
      <c r="T31" s="55" t="s">
        <v>44</v>
      </c>
      <c r="U31" s="55" t="s">
        <v>50</v>
      </c>
      <c r="V31" s="55" t="s">
        <v>47</v>
      </c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</row>
    <row r="32" spans="1:37" ht="12" customHeight="1" thickBot="1" x14ac:dyDescent="0.25">
      <c r="B32" s="24" t="s">
        <v>36</v>
      </c>
      <c r="J32" s="44"/>
      <c r="K32" s="44"/>
      <c r="L32" s="44"/>
    </row>
    <row r="33" spans="2:14" ht="26.25" x14ac:dyDescent="0.4">
      <c r="B33" s="64" t="s">
        <v>17</v>
      </c>
      <c r="C33" s="65"/>
      <c r="D33" s="65"/>
      <c r="E33" s="65"/>
      <c r="F33" s="65"/>
      <c r="G33" s="65"/>
      <c r="H33" s="65"/>
      <c r="I33" s="69">
        <f>COUNT(C7:L7)*3+COUNT(N7:V7)*3</f>
        <v>54</v>
      </c>
      <c r="J33" s="62"/>
      <c r="K33" s="62"/>
      <c r="L33" s="62"/>
      <c r="M33" s="63"/>
      <c r="N33" s="114" t="s">
        <v>79</v>
      </c>
    </row>
    <row r="34" spans="2:14" ht="15" x14ac:dyDescent="0.2">
      <c r="B34" s="66" t="s">
        <v>18</v>
      </c>
      <c r="C34" s="31"/>
      <c r="D34" s="31"/>
      <c r="E34" s="31"/>
      <c r="F34" s="31"/>
      <c r="G34" s="31"/>
      <c r="H34" s="31"/>
      <c r="I34" s="70">
        <f>COUNT(C7:L7)*4+COUNT(N7:V7)*3</f>
        <v>64</v>
      </c>
      <c r="J34" s="62"/>
      <c r="K34" s="62"/>
      <c r="L34" s="62"/>
      <c r="M34" s="63"/>
      <c r="N34" s="115" t="s">
        <v>80</v>
      </c>
    </row>
    <row r="35" spans="2:14" ht="15" x14ac:dyDescent="0.2">
      <c r="B35" s="66" t="s">
        <v>19</v>
      </c>
      <c r="C35" s="31"/>
      <c r="D35" s="31"/>
      <c r="E35" s="31"/>
      <c r="F35" s="31"/>
      <c r="G35" s="31"/>
      <c r="H35" s="31"/>
      <c r="I35" s="70">
        <f>COUNT(C7:L7)*5+COUNT(N7:V7)*4.5</f>
        <v>86</v>
      </c>
      <c r="J35" s="62"/>
      <c r="K35" s="62"/>
      <c r="L35" s="62"/>
      <c r="M35" s="63"/>
    </row>
    <row r="36" spans="2:14" ht="15.75" thickBot="1" x14ac:dyDescent="0.25">
      <c r="B36" s="67" t="s">
        <v>20</v>
      </c>
      <c r="C36" s="68"/>
      <c r="D36" s="68"/>
      <c r="E36" s="68"/>
      <c r="F36" s="68"/>
      <c r="G36" s="68"/>
      <c r="H36" s="68"/>
      <c r="I36" s="71">
        <f>(I34+I35)/2</f>
        <v>75</v>
      </c>
      <c r="J36" s="62"/>
      <c r="K36" s="62"/>
      <c r="L36" s="62"/>
      <c r="M36" s="63"/>
    </row>
    <row r="37" spans="2:14" x14ac:dyDescent="0.2">
      <c r="B37" s="24"/>
      <c r="L37" s="26"/>
    </row>
    <row r="38" spans="2:14" ht="18.75" x14ac:dyDescent="0.3">
      <c r="B38" s="1" t="s">
        <v>74</v>
      </c>
      <c r="E38" s="106" t="s">
        <v>75</v>
      </c>
    </row>
    <row r="40" spans="2:14" ht="18.75" x14ac:dyDescent="0.3">
      <c r="E40" s="106" t="s">
        <v>78</v>
      </c>
      <c r="L40" s="9" t="s">
        <v>76</v>
      </c>
    </row>
    <row r="42" spans="2:14" ht="18.75" x14ac:dyDescent="0.3">
      <c r="E42" s="106" t="s">
        <v>77</v>
      </c>
    </row>
  </sheetData>
  <autoFilter ref="A1:AH19"/>
  <mergeCells count="28">
    <mergeCell ref="AF21:AF22"/>
    <mergeCell ref="AA2:AA3"/>
    <mergeCell ref="X2:X3"/>
    <mergeCell ref="Y2:Y3"/>
    <mergeCell ref="A2:A3"/>
    <mergeCell ref="B2:B3"/>
    <mergeCell ref="C2:M2"/>
    <mergeCell ref="A21:A22"/>
    <mergeCell ref="B21:B22"/>
    <mergeCell ref="C21:M21"/>
    <mergeCell ref="N2:W2"/>
    <mergeCell ref="N21:W21"/>
    <mergeCell ref="AG21:AG22"/>
    <mergeCell ref="X21:X22"/>
    <mergeCell ref="Y21:Y22"/>
    <mergeCell ref="AA21:AA22"/>
    <mergeCell ref="AH2:AH3"/>
    <mergeCell ref="AB2:AB3"/>
    <mergeCell ref="AC2:AC3"/>
    <mergeCell ref="AD2:AD3"/>
    <mergeCell ref="AE2:AE3"/>
    <mergeCell ref="AF2:AF3"/>
    <mergeCell ref="AG2:AG3"/>
    <mergeCell ref="AB21:AB22"/>
    <mergeCell ref="AH21:AH22"/>
    <mergeCell ref="AC21:AC22"/>
    <mergeCell ref="AD21:AD22"/>
    <mergeCell ref="AE21:AE22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3" sqref="A3"/>
    </sheetView>
  </sheetViews>
  <sheetFormatPr defaultRowHeight="12.75" x14ac:dyDescent="0.2"/>
  <cols>
    <col min="1" max="1" width="12.42578125" customWidth="1"/>
    <col min="3" max="3" width="15.140625" customWidth="1"/>
  </cols>
  <sheetData>
    <row r="1" spans="1:11" ht="19.5" thickBot="1" x14ac:dyDescent="0.35">
      <c r="A1" s="149" t="s">
        <v>24</v>
      </c>
      <c r="B1" s="149"/>
      <c r="C1" s="149"/>
      <c r="D1" s="149"/>
      <c r="E1" s="149"/>
      <c r="F1" s="32"/>
      <c r="G1" s="32"/>
      <c r="H1" s="32"/>
      <c r="I1" s="32"/>
      <c r="J1" s="32"/>
      <c r="K1" s="32"/>
    </row>
    <row r="2" spans="1:11" ht="19.5" thickBot="1" x14ac:dyDescent="0.3">
      <c r="A2" s="33" t="s">
        <v>25</v>
      </c>
      <c r="B2" s="34" t="s">
        <v>26</v>
      </c>
      <c r="C2" s="34" t="s">
        <v>27</v>
      </c>
      <c r="D2" s="34" t="s">
        <v>28</v>
      </c>
      <c r="E2" s="34" t="s">
        <v>29</v>
      </c>
      <c r="F2" s="32"/>
      <c r="G2" s="32"/>
      <c r="H2" s="32"/>
      <c r="I2" s="32"/>
      <c r="J2" s="32"/>
      <c r="K2" s="32"/>
    </row>
    <row r="3" spans="1:11" ht="19.5" thickBot="1" x14ac:dyDescent="0.3">
      <c r="A3" s="35">
        <v>5</v>
      </c>
      <c r="B3" s="36">
        <v>1</v>
      </c>
      <c r="C3" s="36">
        <v>5</v>
      </c>
      <c r="D3" s="36">
        <v>2</v>
      </c>
      <c r="E3" s="36">
        <v>5</v>
      </c>
      <c r="F3" s="32"/>
      <c r="G3" s="32"/>
      <c r="H3" s="32"/>
      <c r="I3" s="32"/>
      <c r="J3" s="32"/>
      <c r="K3" s="32"/>
    </row>
    <row r="4" spans="1:11" ht="24" customHeight="1" thickBot="1" x14ac:dyDescent="0.3">
      <c r="A4" s="35">
        <v>4</v>
      </c>
      <c r="B4" s="36">
        <v>0</v>
      </c>
      <c r="C4" s="36" t="s">
        <v>31</v>
      </c>
      <c r="D4" s="36">
        <v>1</v>
      </c>
      <c r="E4" s="36">
        <v>4</v>
      </c>
      <c r="F4" s="32"/>
      <c r="G4" s="32"/>
      <c r="H4" s="32"/>
      <c r="I4" s="32"/>
      <c r="J4" s="32"/>
      <c r="K4" s="32"/>
    </row>
    <row r="5" spans="1:11" ht="19.5" thickBot="1" x14ac:dyDescent="0.3">
      <c r="A5" s="35">
        <v>3</v>
      </c>
      <c r="B5" s="36">
        <v>0</v>
      </c>
      <c r="C5" s="36">
        <f>-1+1</f>
        <v>0</v>
      </c>
      <c r="D5" s="36">
        <v>0</v>
      </c>
      <c r="E5" s="36">
        <v>3</v>
      </c>
      <c r="F5" s="32"/>
      <c r="G5" s="32"/>
      <c r="H5" s="32"/>
      <c r="I5" s="32"/>
      <c r="J5" s="32"/>
      <c r="K5" s="32"/>
    </row>
    <row r="6" spans="1:11" ht="24" customHeight="1" thickBot="1" x14ac:dyDescent="0.3">
      <c r="A6" s="35">
        <v>2</v>
      </c>
      <c r="B6" s="36">
        <v>-1</v>
      </c>
      <c r="C6" s="36" t="s">
        <v>35</v>
      </c>
      <c r="D6" s="36">
        <v>-1</v>
      </c>
      <c r="E6" s="36">
        <v>2</v>
      </c>
      <c r="F6" s="32"/>
      <c r="G6" s="32"/>
      <c r="H6" s="32"/>
      <c r="I6" s="32"/>
      <c r="J6" s="32"/>
      <c r="K6" s="32"/>
    </row>
    <row r="7" spans="1:11" ht="24.75" customHeight="1" thickBot="1" x14ac:dyDescent="0.3">
      <c r="A7" s="35" t="s">
        <v>30</v>
      </c>
      <c r="B7" s="36">
        <v>-2</v>
      </c>
      <c r="C7" s="36">
        <v>-5</v>
      </c>
      <c r="D7" s="36">
        <v>-2</v>
      </c>
      <c r="E7" s="36">
        <v>0</v>
      </c>
      <c r="F7" s="32"/>
      <c r="G7" s="32"/>
      <c r="H7" s="32"/>
      <c r="I7" s="32"/>
      <c r="J7" s="32"/>
      <c r="K7" s="32"/>
    </row>
    <row r="8" spans="1:11" ht="18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</row>
    <row r="9" spans="1:11" ht="18.75" x14ac:dyDescent="0.3">
      <c r="A9" s="37" t="s">
        <v>32</v>
      </c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1" ht="48" customHeight="1" x14ac:dyDescent="0.3">
      <c r="A10" s="147" t="s">
        <v>34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</row>
    <row r="11" spans="1:11" ht="63.75" customHeight="1" x14ac:dyDescent="0.3">
      <c r="A11" s="147" t="s">
        <v>33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</row>
  </sheetData>
  <mergeCells count="3">
    <mergeCell ref="A10:K10"/>
    <mergeCell ref="A11:K11"/>
    <mergeCell ref="A1:E1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 матем+физ</vt:lpstr>
      <vt:lpstr>Баллы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Жохов Александр Владимирович</dc:creator>
  <cp:lastModifiedBy>Елена Ю. Жохова</cp:lastModifiedBy>
  <cp:lastPrinted>2017-12-06T09:55:16Z</cp:lastPrinted>
  <dcterms:created xsi:type="dcterms:W3CDTF">1998-10-17T17:00:57Z</dcterms:created>
  <dcterms:modified xsi:type="dcterms:W3CDTF">2018-12-21T11:33:33Z</dcterms:modified>
</cp:coreProperties>
</file>