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110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+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2" i="7"/>
  <c r="B2" i="7"/>
  <c r="C3" i="6"/>
  <c r="C4" i="6"/>
  <c r="C5" i="6"/>
  <c r="C6" i="6"/>
  <c r="C7" i="6"/>
  <c r="C8" i="6"/>
  <c r="C2" i="6"/>
  <c r="B3" i="6"/>
  <c r="B4" i="6"/>
  <c r="B5" i="6"/>
  <c r="B6" i="6"/>
  <c r="B7" i="6"/>
  <c r="B8" i="6"/>
  <c r="B2" i="6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B8" i="2"/>
  <c r="B7" i="2"/>
  <c r="B6" i="2"/>
  <c r="B5" i="2"/>
  <c r="B4" i="2"/>
  <c r="B3" i="2"/>
  <c r="B2" i="2"/>
  <c r="D8" i="7" l="1"/>
  <c r="D6" i="7"/>
  <c r="D4" i="7"/>
  <c r="C9" i="7"/>
  <c r="C10" i="7" s="1"/>
  <c r="B9" i="7"/>
  <c r="B10" i="7" s="1"/>
  <c r="B11" i="7" s="1"/>
  <c r="E8" i="7"/>
  <c r="E7" i="7"/>
  <c r="D7" i="7"/>
  <c r="E6" i="7"/>
  <c r="E5" i="7"/>
  <c r="D5" i="7"/>
  <c r="E4" i="7"/>
  <c r="E3" i="7"/>
  <c r="D3" i="7"/>
  <c r="E2" i="7"/>
  <c r="E9" i="7" s="1"/>
  <c r="E10" i="7" s="1"/>
  <c r="C9" i="6"/>
  <c r="C10" i="6" s="1"/>
  <c r="D2" i="6"/>
  <c r="C9" i="4"/>
  <c r="C10" i="4" s="1"/>
  <c r="B9" i="5"/>
  <c r="B10" i="5" s="1"/>
  <c r="B10" i="4"/>
  <c r="B9" i="4"/>
  <c r="B9" i="6"/>
  <c r="B10" i="6" s="1"/>
  <c r="B11" i="6" s="1"/>
  <c r="E8" i="6"/>
  <c r="D8" i="6"/>
  <c r="E7" i="6"/>
  <c r="D7" i="6"/>
  <c r="E6" i="6"/>
  <c r="D6" i="6"/>
  <c r="E5" i="6"/>
  <c r="D5" i="6"/>
  <c r="E4" i="6"/>
  <c r="D4" i="6"/>
  <c r="E3" i="6"/>
  <c r="D3" i="6"/>
  <c r="E2" i="6"/>
  <c r="E9" i="6" s="1"/>
  <c r="E10" i="6" s="1"/>
  <c r="C9" i="5"/>
  <c r="C10" i="5" s="1"/>
  <c r="E8" i="5"/>
  <c r="D8" i="5"/>
  <c r="E7" i="5"/>
  <c r="D7" i="5"/>
  <c r="E6" i="5"/>
  <c r="D6" i="5"/>
  <c r="E5" i="5"/>
  <c r="D5" i="5"/>
  <c r="E4" i="5"/>
  <c r="D4" i="5"/>
  <c r="E3" i="5"/>
  <c r="D3" i="5"/>
  <c r="E2" i="5"/>
  <c r="E9" i="5" s="1"/>
  <c r="E10" i="5" s="1"/>
  <c r="D2" i="5"/>
  <c r="E8" i="4"/>
  <c r="D8" i="4"/>
  <c r="E7" i="4"/>
  <c r="D7" i="4"/>
  <c r="E6" i="4"/>
  <c r="D6" i="4"/>
  <c r="E5" i="4"/>
  <c r="D5" i="4"/>
  <c r="E4" i="4"/>
  <c r="D4" i="4"/>
  <c r="E3" i="4"/>
  <c r="D3" i="4"/>
  <c r="E2" i="4"/>
  <c r="E9" i="4" s="1"/>
  <c r="E10" i="4" s="1"/>
  <c r="D2" i="7" l="1"/>
  <c r="D9" i="7"/>
  <c r="D10" i="7" s="1"/>
  <c r="B13" i="7" s="1"/>
  <c r="B14" i="7" s="1"/>
  <c r="D2" i="4"/>
  <c r="D9" i="4" s="1"/>
  <c r="D10" i="4" s="1"/>
  <c r="D9" i="6"/>
  <c r="D10" i="6" s="1"/>
  <c r="B13" i="6" s="1"/>
  <c r="B15" i="6" s="1"/>
  <c r="B16" i="6" s="1"/>
  <c r="D9" i="5"/>
  <c r="D10" i="5" s="1"/>
  <c r="B11" i="5"/>
  <c r="B11" i="4"/>
  <c r="B15" i="7" l="1"/>
  <c r="B13" i="5"/>
  <c r="B15" i="5" s="1"/>
  <c r="B13" i="4"/>
  <c r="F8" i="6"/>
  <c r="G8" i="6" s="1"/>
  <c r="H8" i="6" s="1"/>
  <c r="F6" i="6"/>
  <c r="G6" i="6" s="1"/>
  <c r="H6" i="6" s="1"/>
  <c r="F4" i="6"/>
  <c r="G4" i="6" s="1"/>
  <c r="H4" i="6" s="1"/>
  <c r="F2" i="6"/>
  <c r="G2" i="6" s="1"/>
  <c r="H2" i="6" s="1"/>
  <c r="F7" i="6"/>
  <c r="G7" i="6" s="1"/>
  <c r="H7" i="6" s="1"/>
  <c r="F5" i="6"/>
  <c r="G5" i="6" s="1"/>
  <c r="H5" i="6" s="1"/>
  <c r="F3" i="6"/>
  <c r="G3" i="6" s="1"/>
  <c r="H3" i="6" s="1"/>
  <c r="F8" i="7" l="1"/>
  <c r="G8" i="7" s="1"/>
  <c r="H8" i="7" s="1"/>
  <c r="B16" i="7"/>
  <c r="F7" i="7"/>
  <c r="G7" i="7" s="1"/>
  <c r="H7" i="7" s="1"/>
  <c r="F3" i="7"/>
  <c r="G3" i="7" s="1"/>
  <c r="H3" i="7" s="1"/>
  <c r="F4" i="7"/>
  <c r="G4" i="7" s="1"/>
  <c r="H4" i="7" s="1"/>
  <c r="F5" i="7"/>
  <c r="G5" i="7" s="1"/>
  <c r="H5" i="7" s="1"/>
  <c r="F2" i="7"/>
  <c r="G2" i="7" s="1"/>
  <c r="H2" i="7" s="1"/>
  <c r="F6" i="7"/>
  <c r="G6" i="7" s="1"/>
  <c r="H6" i="7" s="1"/>
  <c r="F3" i="5"/>
  <c r="G3" i="5" s="1"/>
  <c r="H3" i="5" s="1"/>
  <c r="F7" i="5"/>
  <c r="G7" i="5" s="1"/>
  <c r="H7" i="5" s="1"/>
  <c r="F5" i="5"/>
  <c r="G5" i="5" s="1"/>
  <c r="H5" i="5" s="1"/>
  <c r="F2" i="5"/>
  <c r="G2" i="5" s="1"/>
  <c r="H2" i="5" s="1"/>
  <c r="F6" i="5"/>
  <c r="G6" i="5" s="1"/>
  <c r="H6" i="5" s="1"/>
  <c r="F4" i="5"/>
  <c r="G4" i="5" s="1"/>
  <c r="H4" i="5" s="1"/>
  <c r="F8" i="5"/>
  <c r="G8" i="5" s="1"/>
  <c r="H8" i="5" s="1"/>
  <c r="B15" i="4"/>
  <c r="F6" i="4" s="1"/>
  <c r="G6" i="4" s="1"/>
  <c r="H6" i="4" s="1"/>
  <c r="H9" i="6"/>
  <c r="E8" i="3"/>
  <c r="E7" i="3"/>
  <c r="E6" i="3"/>
  <c r="E5" i="3"/>
  <c r="E4" i="3"/>
  <c r="E3" i="3"/>
  <c r="E2" i="3"/>
  <c r="C9" i="3"/>
  <c r="C10" i="3" s="1"/>
  <c r="B9" i="3"/>
  <c r="B10" i="3" s="1"/>
  <c r="B11" i="3" s="1"/>
  <c r="D8" i="3"/>
  <c r="D7" i="3"/>
  <c r="D6" i="3"/>
  <c r="D5" i="3"/>
  <c r="D4" i="3"/>
  <c r="D3" i="3"/>
  <c r="D2" i="3"/>
  <c r="E8" i="2"/>
  <c r="D7" i="2"/>
  <c r="E6" i="2"/>
  <c r="D5" i="2"/>
  <c r="E4" i="2"/>
  <c r="E2" i="2"/>
  <c r="C9" i="2"/>
  <c r="C10" i="2" s="1"/>
  <c r="D8" i="2"/>
  <c r="D4" i="2"/>
  <c r="D8" i="1"/>
  <c r="E8" i="1"/>
  <c r="B9" i="1"/>
  <c r="B10" i="1" s="1"/>
  <c r="B11" i="1" s="1"/>
  <c r="C9" i="1"/>
  <c r="C10" i="1" s="1"/>
  <c r="E9" i="3" l="1"/>
  <c r="E10" i="3" s="1"/>
  <c r="H9" i="7"/>
  <c r="H9" i="5"/>
  <c r="F8" i="4"/>
  <c r="G8" i="4" s="1"/>
  <c r="H8" i="4" s="1"/>
  <c r="F7" i="4"/>
  <c r="G7" i="4" s="1"/>
  <c r="H7" i="4" s="1"/>
  <c r="F3" i="4"/>
  <c r="G3" i="4" s="1"/>
  <c r="H3" i="4" s="1"/>
  <c r="F2" i="4"/>
  <c r="G2" i="4" s="1"/>
  <c r="H2" i="4" s="1"/>
  <c r="F5" i="4"/>
  <c r="G5" i="4" s="1"/>
  <c r="H5" i="4" s="1"/>
  <c r="F4" i="4"/>
  <c r="G4" i="4" s="1"/>
  <c r="H4" i="4" s="1"/>
  <c r="D9" i="3"/>
  <c r="D10" i="3" s="1"/>
  <c r="B13" i="3" s="1"/>
  <c r="B15" i="3" s="1"/>
  <c r="B17" i="3" s="1"/>
  <c r="D2" i="2"/>
  <c r="D6" i="2"/>
  <c r="B9" i="2"/>
  <c r="B10" i="2" s="1"/>
  <c r="B11" i="2" s="1"/>
  <c r="E7" i="2"/>
  <c r="E5" i="2"/>
  <c r="E3" i="2"/>
  <c r="D3" i="2"/>
  <c r="E9" i="2" l="1"/>
  <c r="E10" i="2" s="1"/>
  <c r="H9" i="4"/>
  <c r="D9" i="2"/>
  <c r="D10" i="2" s="1"/>
  <c r="F8" i="3"/>
  <c r="G8" i="3" s="1"/>
  <c r="H8" i="3" s="1"/>
  <c r="F6" i="3"/>
  <c r="G6" i="3" s="1"/>
  <c r="H6" i="3" s="1"/>
  <c r="F4" i="3"/>
  <c r="G4" i="3" s="1"/>
  <c r="H4" i="3" s="1"/>
  <c r="F2" i="3"/>
  <c r="G2" i="3" s="1"/>
  <c r="H2" i="3" s="1"/>
  <c r="F7" i="3"/>
  <c r="G7" i="3" s="1"/>
  <c r="H7" i="3" s="1"/>
  <c r="F5" i="3"/>
  <c r="G5" i="3" s="1"/>
  <c r="H5" i="3" s="1"/>
  <c r="F3" i="3"/>
  <c r="G3" i="3" s="1"/>
  <c r="H3" i="3" s="1"/>
  <c r="B13" i="2" l="1"/>
  <c r="B15" i="2" s="1"/>
  <c r="H9" i="3"/>
  <c r="E3" i="1"/>
  <c r="E4" i="1"/>
  <c r="E5" i="1"/>
  <c r="E6" i="1"/>
  <c r="E7" i="1"/>
  <c r="E2" i="1"/>
  <c r="D3" i="1"/>
  <c r="D4" i="1"/>
  <c r="D5" i="1"/>
  <c r="D6" i="1"/>
  <c r="D7" i="1"/>
  <c r="D2" i="1"/>
  <c r="F2" i="2" l="1"/>
  <c r="G2" i="2" s="1"/>
  <c r="H2" i="2" s="1"/>
  <c r="F5" i="2"/>
  <c r="G5" i="2" s="1"/>
  <c r="H5" i="2" s="1"/>
  <c r="F6" i="2"/>
  <c r="G6" i="2" s="1"/>
  <c r="H6" i="2" s="1"/>
  <c r="F8" i="2"/>
  <c r="G8" i="2" s="1"/>
  <c r="H8" i="2" s="1"/>
  <c r="F3" i="2"/>
  <c r="G3" i="2" s="1"/>
  <c r="H3" i="2" s="1"/>
  <c r="F4" i="2"/>
  <c r="G4" i="2" s="1"/>
  <c r="H4" i="2" s="1"/>
  <c r="F7" i="2"/>
  <c r="G7" i="2" s="1"/>
  <c r="H7" i="2" s="1"/>
  <c r="D9" i="1"/>
  <c r="D10" i="1" s="1"/>
  <c r="E9" i="1"/>
  <c r="E10" i="1" s="1"/>
  <c r="H9" i="2" l="1"/>
  <c r="B13" i="1"/>
  <c r="B15" i="1" s="1"/>
  <c r="F3" i="1" s="1"/>
  <c r="G3" i="1" s="1"/>
  <c r="H3" i="1" s="1"/>
  <c r="F4" i="1" l="1"/>
  <c r="G4" i="1" s="1"/>
  <c r="H4" i="1" s="1"/>
  <c r="F8" i="1"/>
  <c r="G8" i="1" s="1"/>
  <c r="H8" i="1" s="1"/>
  <c r="F7" i="1"/>
  <c r="G7" i="1" s="1"/>
  <c r="H7" i="1" s="1"/>
  <c r="F2" i="1"/>
  <c r="G2" i="1" s="1"/>
  <c r="H2" i="1" s="1"/>
  <c r="F6" i="1"/>
  <c r="G6" i="1" s="1"/>
  <c r="H6" i="1" s="1"/>
  <c r="F5" i="1"/>
  <c r="G5" i="1" s="1"/>
  <c r="H5" i="1" s="1"/>
  <c r="H9" i="1" l="1"/>
</calcChain>
</file>

<file path=xl/sharedStrings.xml><?xml version="1.0" encoding="utf-8"?>
<sst xmlns="http://schemas.openxmlformats.org/spreadsheetml/2006/main" count="124" uniqueCount="44">
  <si>
    <t>x</t>
  </si>
  <si>
    <t>y</t>
  </si>
  <si>
    <t>x*y</t>
  </si>
  <si>
    <t>x*x</t>
  </si>
  <si>
    <t>y~</t>
  </si>
  <si>
    <t>|y-y~|</t>
  </si>
  <si>
    <t>(y-y~)^2</t>
  </si>
  <si>
    <t>Мх*х</t>
  </si>
  <si>
    <t>сигма</t>
  </si>
  <si>
    <t>а</t>
  </si>
  <si>
    <t>в</t>
  </si>
  <si>
    <t>y=ax+b</t>
  </si>
  <si>
    <t>y=a/x+b</t>
  </si>
  <si>
    <t>t=1/x</t>
  </si>
  <si>
    <t>y=a*t+b</t>
  </si>
  <si>
    <t>t</t>
  </si>
  <si>
    <t>y=bx^2</t>
  </si>
  <si>
    <t>q=ln(y)</t>
  </si>
  <si>
    <t>t=ln(x)</t>
  </si>
  <si>
    <t>ln(b)</t>
  </si>
  <si>
    <t>b</t>
  </si>
  <si>
    <t>b=</t>
  </si>
  <si>
    <t>ln(b)=</t>
  </si>
  <si>
    <t>а=</t>
  </si>
  <si>
    <t>a</t>
  </si>
  <si>
    <t>y=1/ax+b</t>
  </si>
  <si>
    <t>q=1/y</t>
  </si>
  <si>
    <t>q</t>
  </si>
  <si>
    <t>y=a*ln(x)+b</t>
  </si>
  <si>
    <t>y=b*e^ax</t>
  </si>
  <si>
    <t>ln(y)=ln(b)+a^x</t>
  </si>
  <si>
    <t>ln(y)=ln(b)+x*ln(a)</t>
  </si>
  <si>
    <t>ln(y)=ln(b)+a*ln(x)</t>
  </si>
  <si>
    <t>ln(a)</t>
  </si>
  <si>
    <t>Ln(b)</t>
  </si>
  <si>
    <t>y=b*a^x</t>
  </si>
  <si>
    <t>М</t>
  </si>
  <si>
    <t>y=-511,768x+5550,05</t>
  </si>
  <si>
    <t>y=-1990,6*ln(x)+5886,043</t>
  </si>
  <si>
    <t>q=a*t+ln(b)</t>
  </si>
  <si>
    <t>1/y=ax+b</t>
  </si>
  <si>
    <t>q=ax+b</t>
  </si>
  <si>
    <t>q=a^x+ln(b)</t>
  </si>
  <si>
    <t>q=ln(a)*x+ln(b)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</si>
</sst>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1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y=ax+b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1.49</c:v>
                </c:pt>
                <c:pt idx="2">
                  <c:v>2.0099999999999998</c:v>
                </c:pt>
                <c:pt idx="3">
                  <c:v>2.72</c:v>
                </c:pt>
                <c:pt idx="4">
                  <c:v>3.67</c:v>
                </c:pt>
                <c:pt idx="5">
                  <c:v>4.95</c:v>
                </c:pt>
                <c:pt idx="6">
                  <c:v>6.69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16100.8</c:v>
                </c:pt>
                <c:pt idx="1">
                  <c:v>6656.7</c:v>
                </c:pt>
                <c:pt idx="2">
                  <c:v>2711.6</c:v>
                </c:pt>
                <c:pt idx="3">
                  <c:v>1094.2</c:v>
                </c:pt>
                <c:pt idx="4">
                  <c:v>445.5</c:v>
                </c:pt>
                <c:pt idx="5">
                  <c:v>181.6</c:v>
                </c:pt>
                <c:pt idx="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B-4848-B0F2-59513CEB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3616"/>
        <c:axId val="339646896"/>
      </c:scatterChart>
      <c:valAx>
        <c:axId val="3396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46896"/>
        <c:crosses val="autoZero"/>
        <c:crossBetween val="midCat"/>
      </c:valAx>
      <c:valAx>
        <c:axId val="3396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4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y=a/x+b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Лист2!$B$2:$B$8</c:f>
              <c:numCache>
                <c:formatCode>General</c:formatCode>
                <c:ptCount val="7"/>
                <c:pt idx="0">
                  <c:v>0.9009009009009008</c:v>
                </c:pt>
                <c:pt idx="1">
                  <c:v>0.67114093959731547</c:v>
                </c:pt>
                <c:pt idx="2">
                  <c:v>0.49751243781094534</c:v>
                </c:pt>
                <c:pt idx="3">
                  <c:v>0.36764705882352938</c:v>
                </c:pt>
                <c:pt idx="4">
                  <c:v>0.27247956403269757</c:v>
                </c:pt>
                <c:pt idx="5">
                  <c:v>0.20202020202020202</c:v>
                </c:pt>
                <c:pt idx="6">
                  <c:v>0.14947683109118085</c:v>
                </c:pt>
              </c:numCache>
            </c:numRef>
          </c:xVal>
          <c:yVal>
            <c:numRef>
              <c:f>Лист2!$C$2:$C$8</c:f>
              <c:numCache>
                <c:formatCode>General</c:formatCode>
                <c:ptCount val="7"/>
                <c:pt idx="0">
                  <c:v>16100.8</c:v>
                </c:pt>
                <c:pt idx="1">
                  <c:v>6656.7</c:v>
                </c:pt>
                <c:pt idx="2">
                  <c:v>2711.6</c:v>
                </c:pt>
                <c:pt idx="3">
                  <c:v>1094.2</c:v>
                </c:pt>
                <c:pt idx="4">
                  <c:v>445.5</c:v>
                </c:pt>
                <c:pt idx="5">
                  <c:v>181.6</c:v>
                </c:pt>
                <c:pt idx="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8A-4021-8FE3-A602B6464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64968"/>
        <c:axId val="280763984"/>
      </c:scatterChart>
      <c:valAx>
        <c:axId val="2807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763984"/>
        <c:crosses val="autoZero"/>
        <c:crossBetween val="midCat"/>
      </c:valAx>
      <c:valAx>
        <c:axId val="2807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7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y=bx^2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Лист3!$B$2:$B$8</c:f>
              <c:numCache>
                <c:formatCode>General</c:formatCode>
                <c:ptCount val="7"/>
                <c:pt idx="0">
                  <c:v>0.10436001532424286</c:v>
                </c:pt>
                <c:pt idx="1">
                  <c:v>0.39877611995736778</c:v>
                </c:pt>
                <c:pt idx="2">
                  <c:v>0.69813472207098426</c:v>
                </c:pt>
                <c:pt idx="3">
                  <c:v>1.000631880307906</c:v>
                </c:pt>
                <c:pt idx="4">
                  <c:v>1.3001916620664788</c:v>
                </c:pt>
                <c:pt idx="5">
                  <c:v>1.5993875765805989</c:v>
                </c:pt>
                <c:pt idx="6">
                  <c:v>1.900613874140137</c:v>
                </c:pt>
              </c:numCache>
            </c:numRef>
          </c:xVal>
          <c:yVal>
            <c:numRef>
              <c:f>Лист3!$C$2:$C$8</c:f>
              <c:numCache>
                <c:formatCode>General</c:formatCode>
                <c:ptCount val="7"/>
                <c:pt idx="0">
                  <c:v>9.6866242391790696</c:v>
                </c:pt>
                <c:pt idx="1">
                  <c:v>8.8033791452404806</c:v>
                </c:pt>
                <c:pt idx="2">
                  <c:v>7.9052941455568106</c:v>
                </c:pt>
                <c:pt idx="3">
                  <c:v>6.9977787816297257</c:v>
                </c:pt>
                <c:pt idx="4">
                  <c:v>6.0991972469108644</c:v>
                </c:pt>
                <c:pt idx="5">
                  <c:v>5.2018064661671932</c:v>
                </c:pt>
                <c:pt idx="6">
                  <c:v>4.2972854062187906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D3C-93CC-F499E48A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20360"/>
        <c:axId val="281727576"/>
      </c:scatterChart>
      <c:valAx>
        <c:axId val="2817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27576"/>
        <c:crosses val="autoZero"/>
        <c:crossBetween val="midCat"/>
      </c:valAx>
      <c:valAx>
        <c:axId val="28172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72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y=1/ax+b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Лист4!$B$2:$B$8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1.49</c:v>
                </c:pt>
                <c:pt idx="2">
                  <c:v>2.0099999999999998</c:v>
                </c:pt>
                <c:pt idx="3">
                  <c:v>2.72</c:v>
                </c:pt>
                <c:pt idx="4">
                  <c:v>3.67</c:v>
                </c:pt>
                <c:pt idx="5">
                  <c:v>4.95</c:v>
                </c:pt>
                <c:pt idx="6">
                  <c:v>6.69</c:v>
                </c:pt>
              </c:numCache>
            </c:numRef>
          </c:xVal>
          <c:yVal>
            <c:numRef>
              <c:f>Лист4!$C$2:$C$8</c:f>
              <c:numCache>
                <c:formatCode>General</c:formatCode>
                <c:ptCount val="7"/>
                <c:pt idx="0">
                  <c:v>6.2108715094902125E-5</c:v>
                </c:pt>
                <c:pt idx="1">
                  <c:v>1.5022458575570478E-4</c:v>
                </c:pt>
                <c:pt idx="2">
                  <c:v>3.6878595663077151E-4</c:v>
                </c:pt>
                <c:pt idx="3">
                  <c:v>9.1390970572107475E-4</c:v>
                </c:pt>
                <c:pt idx="4">
                  <c:v>2.2446689113355782E-3</c:v>
                </c:pt>
                <c:pt idx="5">
                  <c:v>5.5066079295154188E-3</c:v>
                </c:pt>
                <c:pt idx="6">
                  <c:v>1.3605442176870748E-2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3-4E38-B5A5-FEFAE200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87120"/>
        <c:axId val="388888432"/>
      </c:scatterChart>
      <c:valAx>
        <c:axId val="38888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888432"/>
        <c:crosses val="autoZero"/>
        <c:crossBetween val="midCat"/>
      </c:valAx>
      <c:valAx>
        <c:axId val="388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88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y=a*ln(x)+b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'Лист5+'!$B$2:$B$8</c:f>
              <c:numCache>
                <c:formatCode>General</c:formatCode>
                <c:ptCount val="7"/>
                <c:pt idx="0">
                  <c:v>0.10436001532424286</c:v>
                </c:pt>
                <c:pt idx="1">
                  <c:v>0.39877611995736778</c:v>
                </c:pt>
                <c:pt idx="2">
                  <c:v>0.69813472207098426</c:v>
                </c:pt>
                <c:pt idx="3">
                  <c:v>1.000631880307906</c:v>
                </c:pt>
                <c:pt idx="4">
                  <c:v>1.3001916620664788</c:v>
                </c:pt>
                <c:pt idx="5">
                  <c:v>1.5993875765805989</c:v>
                </c:pt>
                <c:pt idx="6">
                  <c:v>1.900613874140137</c:v>
                </c:pt>
              </c:numCache>
            </c:numRef>
          </c:xVal>
          <c:yVal>
            <c:numRef>
              <c:f>'Лист5+'!$C$2:$C$8</c:f>
              <c:numCache>
                <c:formatCode>General</c:formatCode>
                <c:ptCount val="7"/>
                <c:pt idx="0">
                  <c:v>16100.8</c:v>
                </c:pt>
                <c:pt idx="1">
                  <c:v>6656.7</c:v>
                </c:pt>
                <c:pt idx="2">
                  <c:v>2711.6</c:v>
                </c:pt>
                <c:pt idx="3">
                  <c:v>1094.2</c:v>
                </c:pt>
                <c:pt idx="4">
                  <c:v>445.5</c:v>
                </c:pt>
                <c:pt idx="5">
                  <c:v>181.6</c:v>
                </c:pt>
                <c:pt idx="6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3-4203-A412-804BF7F8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43648"/>
        <c:axId val="391444304"/>
      </c:scatterChart>
      <c:valAx>
        <c:axId val="3914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44304"/>
        <c:crosses val="autoZero"/>
        <c:crossBetween val="midCat"/>
      </c:valAx>
      <c:valAx>
        <c:axId val="391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y=b*e^ax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Лист6!$B$2:$B$8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1.49</c:v>
                </c:pt>
                <c:pt idx="2">
                  <c:v>2.0099999999999998</c:v>
                </c:pt>
                <c:pt idx="3">
                  <c:v>2.72</c:v>
                </c:pt>
                <c:pt idx="4">
                  <c:v>3.67</c:v>
                </c:pt>
                <c:pt idx="5">
                  <c:v>4.95</c:v>
                </c:pt>
                <c:pt idx="6">
                  <c:v>6.69</c:v>
                </c:pt>
              </c:numCache>
            </c:numRef>
          </c:xVal>
          <c:yVal>
            <c:numRef>
              <c:f>Лист6!$C$2:$C$8</c:f>
              <c:numCache>
                <c:formatCode>General</c:formatCode>
                <c:ptCount val="7"/>
                <c:pt idx="0">
                  <c:v>9.6866242391790696</c:v>
                </c:pt>
                <c:pt idx="1">
                  <c:v>8.8033791452404806</c:v>
                </c:pt>
                <c:pt idx="2">
                  <c:v>7.9052941455568106</c:v>
                </c:pt>
                <c:pt idx="3">
                  <c:v>6.9977787816297257</c:v>
                </c:pt>
                <c:pt idx="4">
                  <c:v>6.0991972469108644</c:v>
                </c:pt>
                <c:pt idx="5">
                  <c:v>5.2018064661671932</c:v>
                </c:pt>
                <c:pt idx="6">
                  <c:v>4.2972854062187906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E-4B0C-A64A-25B4C0DB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86336"/>
        <c:axId val="383188304"/>
      </c:scatterChart>
      <c:valAx>
        <c:axId val="3831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188304"/>
        <c:crosses val="autoZero"/>
        <c:crossBetween val="midCat"/>
      </c:valAx>
      <c:valAx>
        <c:axId val="3831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1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y=b*a^x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Лист7!$B$2:$B$8</c:f>
              <c:numCache>
                <c:formatCode>General</c:formatCode>
                <c:ptCount val="7"/>
                <c:pt idx="0">
                  <c:v>1.1100000000000001</c:v>
                </c:pt>
                <c:pt idx="1">
                  <c:v>1.65</c:v>
                </c:pt>
                <c:pt idx="2">
                  <c:v>2.2599999999999998</c:v>
                </c:pt>
                <c:pt idx="3">
                  <c:v>3</c:v>
                </c:pt>
                <c:pt idx="4">
                  <c:v>4.0599999999999996</c:v>
                </c:pt>
                <c:pt idx="5">
                  <c:v>5.47</c:v>
                </c:pt>
                <c:pt idx="6">
                  <c:v>7.39</c:v>
                </c:pt>
              </c:numCache>
            </c:numRef>
          </c:xVal>
          <c:yVal>
            <c:numRef>
              <c:f>Лист7!$C$2:$C$8</c:f>
              <c:numCache>
                <c:formatCode>General</c:formatCode>
                <c:ptCount val="7"/>
                <c:pt idx="0">
                  <c:v>9.6866242391790696</c:v>
                </c:pt>
                <c:pt idx="1">
                  <c:v>8.8033791452404806</c:v>
                </c:pt>
                <c:pt idx="2">
                  <c:v>7.9052941455568106</c:v>
                </c:pt>
                <c:pt idx="3">
                  <c:v>6.9977787816297257</c:v>
                </c:pt>
                <c:pt idx="4">
                  <c:v>6.0991972469108644</c:v>
                </c:pt>
                <c:pt idx="5">
                  <c:v>5.2018064661671932</c:v>
                </c:pt>
                <c:pt idx="6">
                  <c:v>4.2972854062187906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0-401A-B12E-3F9CA739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6240"/>
        <c:axId val="339642304"/>
      </c:scatterChart>
      <c:valAx>
        <c:axId val="3396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42304"/>
        <c:crosses val="autoZero"/>
        <c:crossBetween val="midCat"/>
      </c:valAx>
      <c:valAx>
        <c:axId val="3396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6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5</xdr:row>
      <xdr:rowOff>161925</xdr:rowOff>
    </xdr:from>
    <xdr:to>
      <xdr:col>15</xdr:col>
      <xdr:colOff>433387</xdr:colOff>
      <xdr:row>20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185737</xdr:colOff>
      <xdr:row>6</xdr:row>
      <xdr:rowOff>180975</xdr:rowOff>
    </xdr:from>
    <xdr:to>
      <xdr:col>16</xdr:col>
      <xdr:colOff>490537</xdr:colOff>
      <xdr:row>21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6</xdr:row>
      <xdr:rowOff>85725</xdr:rowOff>
    </xdr:from>
    <xdr:to>
      <xdr:col>15</xdr:col>
      <xdr:colOff>509587</xdr:colOff>
      <xdr:row>20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5</xdr:row>
      <xdr:rowOff>38100</xdr:rowOff>
    </xdr:from>
    <xdr:to>
      <xdr:col>17</xdr:col>
      <xdr:colOff>357187</xdr:colOff>
      <xdr:row>19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4</xdr:row>
      <xdr:rowOff>133350</xdr:rowOff>
    </xdr:from>
    <xdr:to>
      <xdr:col>16</xdr:col>
      <xdr:colOff>138112</xdr:colOff>
      <xdr:row>19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5</xdr:row>
      <xdr:rowOff>161925</xdr:rowOff>
    </xdr:from>
    <xdr:to>
      <xdr:col>15</xdr:col>
      <xdr:colOff>147637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5</xdr:row>
      <xdr:rowOff>152400</xdr:rowOff>
    </xdr:from>
    <xdr:to>
      <xdr:col>15</xdr:col>
      <xdr:colOff>223837</xdr:colOff>
      <xdr:row>20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0" zoomScaleNormal="80" workbookViewId="0">
      <selection activeCell="G18" sqref="G18"/>
    </sheetView>
  </sheetViews>
  <sheetFormatPr defaultRowHeight="15" x14ac:dyDescent="0.25"/>
  <cols>
    <col min="1" max="1" width="6.140625" bestFit="1" customWidth="1"/>
    <col min="10" max="10" width="19.28515625" customWidth="1"/>
  </cols>
  <sheetData>
    <row r="1" spans="1:10" x14ac:dyDescent="0.25">
      <c r="A1" s="1"/>
      <c r="B1" s="1" t="s">
        <v>0</v>
      </c>
      <c r="C1" s="4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0" x14ac:dyDescent="0.25">
      <c r="A2" s="1">
        <v>1</v>
      </c>
      <c r="B2" s="2">
        <v>1.1100000000000001</v>
      </c>
      <c r="C2" s="3">
        <v>16100.8</v>
      </c>
      <c r="D2" s="3">
        <f t="shared" ref="D2:D8" si="0">B2*C2</f>
        <v>17871.887999999999</v>
      </c>
      <c r="E2" s="3">
        <f t="shared" ref="E2:E8" si="1">B2*B2</f>
        <v>1.2321000000000002</v>
      </c>
      <c r="F2" s="1">
        <f t="shared" ref="F2:F8" si="2">$B$13*B2+$B$15</f>
        <v>4981.983996287312</v>
      </c>
      <c r="G2" s="1">
        <f t="shared" ref="G2:G8" si="3">ABS(C2-F2)</f>
        <v>11118.816003712687</v>
      </c>
      <c r="H2" s="1">
        <f>G2^2</f>
        <v>123628069.32441737</v>
      </c>
      <c r="J2" t="s">
        <v>11</v>
      </c>
    </row>
    <row r="3" spans="1:10" x14ac:dyDescent="0.25">
      <c r="A3" s="1">
        <v>2</v>
      </c>
      <c r="B3" s="1">
        <v>1.49</v>
      </c>
      <c r="C3" s="3">
        <v>6656.7</v>
      </c>
      <c r="D3" s="3">
        <f t="shared" si="0"/>
        <v>9918.4830000000002</v>
      </c>
      <c r="E3" s="3">
        <f t="shared" si="1"/>
        <v>2.2201</v>
      </c>
      <c r="F3" s="1">
        <f t="shared" si="2"/>
        <v>4787.5122121498371</v>
      </c>
      <c r="G3" s="1">
        <f t="shared" si="3"/>
        <v>1869.1877878501627</v>
      </c>
      <c r="H3" s="1">
        <f t="shared" ref="H3:H8" si="4">G3^2</f>
        <v>3493862.9862481849</v>
      </c>
      <c r="J3" t="s">
        <v>37</v>
      </c>
    </row>
    <row r="4" spans="1:10" x14ac:dyDescent="0.25">
      <c r="A4" s="1">
        <v>3</v>
      </c>
      <c r="B4" s="1">
        <v>2.0099999999999998</v>
      </c>
      <c r="C4" s="3">
        <v>2711.6</v>
      </c>
      <c r="D4" s="3">
        <f t="shared" si="0"/>
        <v>5450.3159999999989</v>
      </c>
      <c r="E4" s="3">
        <f t="shared" si="1"/>
        <v>4.0400999999999989</v>
      </c>
      <c r="F4" s="1">
        <f t="shared" si="2"/>
        <v>4521.3929285932927</v>
      </c>
      <c r="G4" s="1">
        <f t="shared" si="3"/>
        <v>1809.7929285932928</v>
      </c>
      <c r="H4" s="1">
        <f t="shared" si="4"/>
        <v>3275350.4443862876</v>
      </c>
    </row>
    <row r="5" spans="1:10" x14ac:dyDescent="0.25">
      <c r="A5" s="1">
        <v>4</v>
      </c>
      <c r="B5" s="1">
        <v>2.72</v>
      </c>
      <c r="C5" s="3">
        <v>1094.2</v>
      </c>
      <c r="D5" s="3">
        <f t="shared" si="0"/>
        <v>2976.2240000000002</v>
      </c>
      <c r="E5" s="3">
        <f t="shared" si="1"/>
        <v>7.3984000000000014</v>
      </c>
      <c r="F5" s="1">
        <f t="shared" si="2"/>
        <v>4158.03775296801</v>
      </c>
      <c r="G5" s="1">
        <f t="shared" si="3"/>
        <v>3063.8377529680101</v>
      </c>
      <c r="H5" s="1">
        <f t="shared" si="4"/>
        <v>9387101.7765120659</v>
      </c>
    </row>
    <row r="6" spans="1:10" x14ac:dyDescent="0.25">
      <c r="A6" s="1">
        <v>5</v>
      </c>
      <c r="B6" s="1">
        <v>3.67</v>
      </c>
      <c r="C6" s="3">
        <v>445.5</v>
      </c>
      <c r="D6" s="3">
        <f t="shared" si="0"/>
        <v>1634.9849999999999</v>
      </c>
      <c r="E6" s="3">
        <f t="shared" si="1"/>
        <v>13.4689</v>
      </c>
      <c r="F6" s="1">
        <f t="shared" si="2"/>
        <v>3671.8582926243234</v>
      </c>
      <c r="G6" s="1">
        <f t="shared" si="3"/>
        <v>3226.3582926243234</v>
      </c>
      <c r="H6" s="1">
        <f t="shared" si="4"/>
        <v>10409387.832385739</v>
      </c>
    </row>
    <row r="7" spans="1:10" x14ac:dyDescent="0.25">
      <c r="A7" s="1">
        <v>6</v>
      </c>
      <c r="B7" s="1">
        <v>4.95</v>
      </c>
      <c r="C7" s="3">
        <v>181.6</v>
      </c>
      <c r="D7" s="3">
        <f t="shared" si="0"/>
        <v>898.92</v>
      </c>
      <c r="E7" s="3">
        <f t="shared" si="1"/>
        <v>24.502500000000001</v>
      </c>
      <c r="F7" s="1">
        <f t="shared" si="2"/>
        <v>3016.7954407928291</v>
      </c>
      <c r="G7" s="1">
        <f t="shared" si="3"/>
        <v>2835.1954407928292</v>
      </c>
      <c r="H7" s="1">
        <f t="shared" si="4"/>
        <v>8038333.1874924451</v>
      </c>
    </row>
    <row r="8" spans="1:10" x14ac:dyDescent="0.25">
      <c r="A8" s="1">
        <v>7</v>
      </c>
      <c r="B8" s="1">
        <v>6.69</v>
      </c>
      <c r="C8" s="3">
        <v>73.5</v>
      </c>
      <c r="D8" s="3">
        <f t="shared" si="0"/>
        <v>491.71500000000003</v>
      </c>
      <c r="E8" s="3">
        <f t="shared" si="1"/>
        <v>44.756100000000004</v>
      </c>
      <c r="F8" s="1">
        <f t="shared" si="2"/>
        <v>2126.3193765843916</v>
      </c>
      <c r="G8" s="1">
        <f t="shared" si="3"/>
        <v>2052.8193765843916</v>
      </c>
      <c r="H8" s="1">
        <f t="shared" si="4"/>
        <v>4214067.3928803308</v>
      </c>
    </row>
    <row r="9" spans="1:10" x14ac:dyDescent="0.25">
      <c r="A9" s="1" t="s">
        <v>8</v>
      </c>
      <c r="B9" s="1">
        <f>SUM(B2:B8)</f>
        <v>22.64</v>
      </c>
      <c r="C9" s="3">
        <f>SUM(C2:C8)</f>
        <v>27263.899999999998</v>
      </c>
      <c r="D9" s="3">
        <f>SUM(D2:D8)</f>
        <v>39242.530999999995</v>
      </c>
      <c r="E9" s="3">
        <f>SUM(E2:E8)</f>
        <v>97.618200000000002</v>
      </c>
      <c r="F9" s="1"/>
      <c r="G9" s="1"/>
      <c r="H9" s="1">
        <f>SUM(H2:H8)</f>
        <v>162446172.94432241</v>
      </c>
    </row>
    <row r="10" spans="1:10" x14ac:dyDescent="0.25">
      <c r="A10" s="1" t="s">
        <v>36</v>
      </c>
      <c r="B10" s="1">
        <f>B9/7</f>
        <v>3.2342857142857144</v>
      </c>
      <c r="C10" s="3">
        <f>C9/7</f>
        <v>3894.8428571428567</v>
      </c>
      <c r="D10" s="3">
        <f>D9/7</f>
        <v>5606.0758571428569</v>
      </c>
      <c r="E10" s="3">
        <f>E9/7</f>
        <v>13.945457142857142</v>
      </c>
      <c r="F10" s="1"/>
      <c r="G10" s="1"/>
      <c r="H10" s="1"/>
    </row>
    <row r="11" spans="1:10" x14ac:dyDescent="0.25">
      <c r="A11" s="1" t="s">
        <v>7</v>
      </c>
      <c r="B11" s="1">
        <f>B10^2</f>
        <v>10.460604081632654</v>
      </c>
      <c r="C11" s="3"/>
      <c r="D11" s="3"/>
      <c r="E11" s="3"/>
      <c r="F11" s="1"/>
      <c r="G11" s="1"/>
      <c r="H11" s="1"/>
    </row>
    <row r="13" spans="1:10" x14ac:dyDescent="0.25">
      <c r="A13" t="s">
        <v>24</v>
      </c>
      <c r="B13">
        <f>(D10-B10*C10)/E10-B11</f>
        <v>-511.76785299335489</v>
      </c>
    </row>
    <row r="15" spans="1:10" x14ac:dyDescent="0.25">
      <c r="A15" t="s">
        <v>20</v>
      </c>
      <c r="B15">
        <f>C10-B10*B13</f>
        <v>5550.0463131099359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M6" sqref="M6"/>
    </sheetView>
  </sheetViews>
  <sheetFormatPr defaultRowHeight="15" x14ac:dyDescent="0.25"/>
  <sheetData>
    <row r="1" spans="1:11" x14ac:dyDescent="0.25">
      <c r="A1" s="1"/>
      <c r="B1" s="1" t="s">
        <v>15</v>
      </c>
      <c r="C1" s="6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1</v>
      </c>
      <c r="B2" s="2">
        <f>1/1.11</f>
        <v>0.9009009009009008</v>
      </c>
      <c r="C2" s="3">
        <v>16100.8</v>
      </c>
      <c r="D2" s="3">
        <f t="shared" ref="D2:D8" si="0">B2*C2</f>
        <v>14505.225225225224</v>
      </c>
      <c r="E2" s="3">
        <f t="shared" ref="E2:E8" si="1">B2*B2</f>
        <v>0.8116224332440547</v>
      </c>
      <c r="F2" s="1">
        <f t="shared" ref="F2:F8" si="2">$B$13*B2+$B$15</f>
        <v>6228.2376789146911</v>
      </c>
      <c r="G2" s="1">
        <f t="shared" ref="G2:G8" si="3">ABS(C2-F2)</f>
        <v>9872.5623210853082</v>
      </c>
      <c r="H2" s="1">
        <f>G2^2</f>
        <v>97467486.783713326</v>
      </c>
      <c r="J2" t="s">
        <v>12</v>
      </c>
      <c r="K2" t="s">
        <v>13</v>
      </c>
    </row>
    <row r="3" spans="1:11" x14ac:dyDescent="0.25">
      <c r="A3" s="1">
        <v>2</v>
      </c>
      <c r="B3" s="1">
        <f>1/1.49</f>
        <v>0.67114093959731547</v>
      </c>
      <c r="C3" s="3">
        <v>6656.7</v>
      </c>
      <c r="D3" s="3">
        <f t="shared" si="0"/>
        <v>4467.5838926174501</v>
      </c>
      <c r="E3" s="3">
        <f t="shared" si="1"/>
        <v>0.45043016080356746</v>
      </c>
      <c r="F3" s="1">
        <f t="shared" si="2"/>
        <v>5071.7826800799558</v>
      </c>
      <c r="G3" s="1">
        <f t="shared" si="3"/>
        <v>1584.9173199200441</v>
      </c>
      <c r="H3" s="1">
        <f t="shared" ref="H3:H8" si="4">G3^2</f>
        <v>2511962.9109825352</v>
      </c>
      <c r="J3" t="s">
        <v>14</v>
      </c>
    </row>
    <row r="4" spans="1:11" x14ac:dyDescent="0.25">
      <c r="A4" s="1">
        <v>3</v>
      </c>
      <c r="B4" s="1">
        <f>1/2.01</f>
        <v>0.49751243781094534</v>
      </c>
      <c r="C4" s="3">
        <v>2711.6</v>
      </c>
      <c r="D4" s="3">
        <f t="shared" si="0"/>
        <v>1349.0547263681594</v>
      </c>
      <c r="E4" s="3">
        <f t="shared" si="1"/>
        <v>0.24751862577658976</v>
      </c>
      <c r="F4" s="1">
        <f t="shared" si="2"/>
        <v>4197.8551789966759</v>
      </c>
      <c r="G4" s="1">
        <f t="shared" si="3"/>
        <v>1486.255178996676</v>
      </c>
      <c r="H4" s="1">
        <f t="shared" si="4"/>
        <v>2208954.4570944416</v>
      </c>
    </row>
    <row r="5" spans="1:11" x14ac:dyDescent="0.25">
      <c r="A5" s="1">
        <v>4</v>
      </c>
      <c r="B5" s="1">
        <f>1/2.72</f>
        <v>0.36764705882352938</v>
      </c>
      <c r="C5" s="3">
        <v>1094.2</v>
      </c>
      <c r="D5" s="3">
        <f t="shared" si="0"/>
        <v>402.27941176470586</v>
      </c>
      <c r="E5" s="3">
        <f t="shared" si="1"/>
        <v>0.13516435986159167</v>
      </c>
      <c r="F5" s="1">
        <f t="shared" si="2"/>
        <v>3544.201401143167</v>
      </c>
      <c r="G5" s="1">
        <f t="shared" si="3"/>
        <v>2450.0014011431667</v>
      </c>
      <c r="H5" s="1">
        <f t="shared" si="4"/>
        <v>6002506.8656034805</v>
      </c>
    </row>
    <row r="6" spans="1:11" x14ac:dyDescent="0.25">
      <c r="A6" s="1">
        <v>5</v>
      </c>
      <c r="B6" s="1">
        <f>1/3.67</f>
        <v>0.27247956403269757</v>
      </c>
      <c r="C6" s="3">
        <v>445.5</v>
      </c>
      <c r="D6" s="3">
        <f t="shared" si="0"/>
        <v>121.38964577656677</v>
      </c>
      <c r="E6" s="3">
        <f t="shared" si="1"/>
        <v>7.4245112815448933E-2</v>
      </c>
      <c r="F6" s="1">
        <f t="shared" si="2"/>
        <v>3065.1931159179785</v>
      </c>
      <c r="G6" s="1">
        <f t="shared" si="3"/>
        <v>2619.6931159179785</v>
      </c>
      <c r="H6" s="1">
        <f t="shared" si="4"/>
        <v>6862792.021588047</v>
      </c>
    </row>
    <row r="7" spans="1:11" x14ac:dyDescent="0.25">
      <c r="A7" s="1">
        <v>6</v>
      </c>
      <c r="B7" s="1">
        <f>1/4.95</f>
        <v>0.20202020202020202</v>
      </c>
      <c r="C7" s="3">
        <v>181.6</v>
      </c>
      <c r="D7" s="3">
        <f t="shared" si="0"/>
        <v>36.686868686868685</v>
      </c>
      <c r="E7" s="3">
        <f t="shared" si="1"/>
        <v>4.0812162024283234E-2</v>
      </c>
      <c r="F7" s="1">
        <f t="shared" si="2"/>
        <v>2710.5487255213775</v>
      </c>
      <c r="G7" s="1">
        <f t="shared" si="3"/>
        <v>2528.9487255213776</v>
      </c>
      <c r="H7" s="1">
        <f t="shared" si="4"/>
        <v>6395581.6563162003</v>
      </c>
    </row>
    <row r="8" spans="1:11" x14ac:dyDescent="0.25">
      <c r="A8" s="1">
        <v>7</v>
      </c>
      <c r="B8" s="1">
        <f>1/6.69</f>
        <v>0.14947683109118085</v>
      </c>
      <c r="C8" s="3">
        <v>73.5</v>
      </c>
      <c r="D8" s="3">
        <f t="shared" si="0"/>
        <v>10.986547085201792</v>
      </c>
      <c r="E8" s="3">
        <f t="shared" si="1"/>
        <v>2.234332303306141E-2</v>
      </c>
      <c r="F8" s="1">
        <f t="shared" si="2"/>
        <v>2446.0812194261539</v>
      </c>
      <c r="G8" s="1">
        <f t="shared" si="3"/>
        <v>2372.5812194261539</v>
      </c>
      <c r="H8" s="1">
        <f t="shared" si="4"/>
        <v>5629141.6427736953</v>
      </c>
    </row>
    <row r="9" spans="1:11" x14ac:dyDescent="0.25">
      <c r="A9" s="1" t="s">
        <v>8</v>
      </c>
      <c r="B9" s="1">
        <f>SUM(B2:B8)</f>
        <v>3.0611779342767713</v>
      </c>
      <c r="C9" s="3">
        <f>SUM(C2:C8)</f>
        <v>27263.899999999998</v>
      </c>
      <c r="D9" s="3">
        <f>SUM(D2:D8)</f>
        <v>20893.206317524175</v>
      </c>
      <c r="E9" s="3">
        <f>SUM(E2:E8)</f>
        <v>1.7821361775585971</v>
      </c>
      <c r="F9" s="1"/>
      <c r="G9" s="1"/>
      <c r="H9" s="1">
        <f>SUM(H2:H8)</f>
        <v>127078426.33807173</v>
      </c>
    </row>
    <row r="10" spans="1:11" x14ac:dyDescent="0.25">
      <c r="A10" s="1" t="s">
        <v>36</v>
      </c>
      <c r="B10" s="1">
        <f>B9/7</f>
        <v>0.43731113346811018</v>
      </c>
      <c r="C10" s="3">
        <f>C9/7</f>
        <v>3894.8428571428567</v>
      </c>
      <c r="D10" s="3">
        <f>D9/7</f>
        <v>2984.7437596463105</v>
      </c>
      <c r="E10" s="3">
        <f>E9/7</f>
        <v>0.25459088250837103</v>
      </c>
      <c r="F10" s="1"/>
      <c r="G10" s="1"/>
      <c r="H10" s="1"/>
    </row>
    <row r="11" spans="1:11" x14ac:dyDescent="0.25">
      <c r="A11" s="1" t="s">
        <v>7</v>
      </c>
      <c r="B11" s="1">
        <f>B10^2</f>
        <v>0.19124102745516328</v>
      </c>
      <c r="C11" s="3"/>
      <c r="D11" s="3"/>
      <c r="E11" s="3"/>
      <c r="F11" s="1"/>
      <c r="G11" s="1"/>
      <c r="H11" s="1"/>
    </row>
    <row r="13" spans="1:11" x14ac:dyDescent="0.25">
      <c r="A13" t="s">
        <v>9</v>
      </c>
      <c r="B13">
        <f>(D10-B10*C10)/E10-B11</f>
        <v>5033.3182172967618</v>
      </c>
    </row>
    <row r="15" spans="1:11" x14ac:dyDescent="0.25">
      <c r="A15" t="s">
        <v>10</v>
      </c>
      <c r="B15">
        <f>C10-B10*B13</f>
        <v>1693.7167624311223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2" sqref="D2"/>
    </sheetView>
  </sheetViews>
  <sheetFormatPr defaultRowHeight="15" x14ac:dyDescent="0.25"/>
  <cols>
    <col min="10" max="10" width="19" customWidth="1"/>
  </cols>
  <sheetData>
    <row r="1" spans="1:12" x14ac:dyDescent="0.25">
      <c r="A1" s="1"/>
      <c r="B1" s="1" t="s">
        <v>15</v>
      </c>
      <c r="C1" s="4" t="s">
        <v>27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1</v>
      </c>
      <c r="B2" s="2">
        <f>LN(B20)</f>
        <v>0.10436001532424286</v>
      </c>
      <c r="C2" s="3">
        <f>LN(C20)</f>
        <v>9.6866242391790696</v>
      </c>
      <c r="D2" s="3">
        <f t="shared" ref="D2:D8" si="0">B2*C2</f>
        <v>1.0108962540409099</v>
      </c>
      <c r="E2" s="3">
        <f t="shared" ref="E2:E8" si="1">B2*B2</f>
        <v>1.0891012798476204E-2</v>
      </c>
      <c r="F2" s="1">
        <f t="shared" ref="F2:F8" si="2">$B$13*B2+$B$15</f>
        <v>8.6054562102984313</v>
      </c>
      <c r="G2" s="1">
        <f t="shared" ref="G2:G8" si="3">ABS(C2-F2)</f>
        <v>1.0811680288806382</v>
      </c>
      <c r="H2" s="1">
        <f>G2^2</f>
        <v>1.1689243066736446</v>
      </c>
      <c r="J2" t="s">
        <v>16</v>
      </c>
      <c r="K2" t="s">
        <v>17</v>
      </c>
      <c r="L2" t="s">
        <v>18</v>
      </c>
    </row>
    <row r="3" spans="1:12" x14ac:dyDescent="0.25">
      <c r="A3" s="1">
        <v>2</v>
      </c>
      <c r="B3" s="2">
        <f t="shared" ref="B3:C8" si="4">LN(B21)</f>
        <v>0.39877611995736778</v>
      </c>
      <c r="C3" s="3">
        <f t="shared" si="4"/>
        <v>8.8033791452404806</v>
      </c>
      <c r="D3" s="3">
        <f t="shared" si="0"/>
        <v>3.5105773780526079</v>
      </c>
      <c r="E3" s="3">
        <f t="shared" si="1"/>
        <v>0.15902239384825298</v>
      </c>
      <c r="F3" s="1">
        <f t="shared" si="2"/>
        <v>8.0774792812202065</v>
      </c>
      <c r="G3" s="1">
        <f t="shared" si="3"/>
        <v>0.72589986402027407</v>
      </c>
      <c r="H3" s="1">
        <f t="shared" ref="H3:H8" si="5">G3^2</f>
        <v>0.52693061258465235</v>
      </c>
      <c r="J3" t="s">
        <v>32</v>
      </c>
    </row>
    <row r="4" spans="1:12" x14ac:dyDescent="0.25">
      <c r="A4" s="1">
        <v>3</v>
      </c>
      <c r="B4" s="2">
        <f t="shared" si="4"/>
        <v>0.69813472207098426</v>
      </c>
      <c r="C4" s="3">
        <f t="shared" si="4"/>
        <v>7.9052941455568106</v>
      </c>
      <c r="D4" s="3">
        <f t="shared" si="0"/>
        <v>5.5189603311976834</v>
      </c>
      <c r="E4" s="3">
        <f t="shared" si="1"/>
        <v>0.48739209016113044</v>
      </c>
      <c r="F4" s="1">
        <f t="shared" si="2"/>
        <v>7.540638962535704</v>
      </c>
      <c r="G4" s="1">
        <f t="shared" si="3"/>
        <v>0.36465518302110667</v>
      </c>
      <c r="H4" s="1">
        <f t="shared" si="5"/>
        <v>0.13297340250415679</v>
      </c>
      <c r="J4" t="s">
        <v>39</v>
      </c>
    </row>
    <row r="5" spans="1:12" x14ac:dyDescent="0.25">
      <c r="A5" s="1">
        <v>4</v>
      </c>
      <c r="B5" s="2">
        <f t="shared" si="4"/>
        <v>1.000631880307906</v>
      </c>
      <c r="C5" s="3">
        <f t="shared" si="4"/>
        <v>6.9977787816297257</v>
      </c>
      <c r="D5" s="3">
        <f t="shared" si="0"/>
        <v>7.0022005402409198</v>
      </c>
      <c r="E5" s="3">
        <f t="shared" si="1"/>
        <v>1.0012641598885355</v>
      </c>
      <c r="F5" s="1">
        <f t="shared" si="2"/>
        <v>6.9981702655198337</v>
      </c>
      <c r="G5" s="1">
        <f t="shared" si="3"/>
        <v>3.914838901080131E-4</v>
      </c>
      <c r="H5" s="1">
        <f t="shared" si="5"/>
        <v>1.5325963621410286E-7</v>
      </c>
    </row>
    <row r="6" spans="1:12" x14ac:dyDescent="0.25">
      <c r="A6" s="1">
        <v>5</v>
      </c>
      <c r="B6" s="2">
        <f t="shared" si="4"/>
        <v>1.3001916620664788</v>
      </c>
      <c r="C6" s="3">
        <f t="shared" si="4"/>
        <v>6.0991972469108644</v>
      </c>
      <c r="D6" s="3">
        <f t="shared" si="0"/>
        <v>7.9301254057323289</v>
      </c>
      <c r="E6" s="3">
        <f t="shared" si="1"/>
        <v>1.6904983581071926</v>
      </c>
      <c r="F6" s="1">
        <f t="shared" si="2"/>
        <v>6.4609691710168011</v>
      </c>
      <c r="G6" s="1">
        <f t="shared" si="3"/>
        <v>0.36177192410593673</v>
      </c>
      <c r="H6" s="1">
        <f t="shared" si="5"/>
        <v>0.13087892507131163</v>
      </c>
    </row>
    <row r="7" spans="1:12" x14ac:dyDescent="0.25">
      <c r="A7" s="1">
        <v>6</v>
      </c>
      <c r="B7" s="2">
        <f t="shared" si="4"/>
        <v>1.5993875765805989</v>
      </c>
      <c r="C7" s="3">
        <f t="shared" si="4"/>
        <v>5.2018064661671932</v>
      </c>
      <c r="D7" s="3">
        <f t="shared" si="0"/>
        <v>8.3197046377644366</v>
      </c>
      <c r="E7" s="3">
        <f t="shared" si="1"/>
        <v>2.5580406201203614</v>
      </c>
      <c r="F7" s="1">
        <f t="shared" si="2"/>
        <v>5.924420600296588</v>
      </c>
      <c r="G7" s="1">
        <f t="shared" si="3"/>
        <v>0.72261413412939479</v>
      </c>
      <c r="H7" s="1">
        <f t="shared" si="5"/>
        <v>0.522171186843575</v>
      </c>
    </row>
    <row r="8" spans="1:12" x14ac:dyDescent="0.25">
      <c r="A8" s="1">
        <v>7</v>
      </c>
      <c r="B8" s="2">
        <f t="shared" si="4"/>
        <v>1.900613874140137</v>
      </c>
      <c r="C8" s="3">
        <f t="shared" si="4"/>
        <v>4.2972854062187906</v>
      </c>
      <c r="D8" s="3">
        <f t="shared" si="0"/>
        <v>8.1674802641993676</v>
      </c>
      <c r="E8" s="3">
        <f t="shared" si="1"/>
        <v>3.6123330985739805</v>
      </c>
      <c r="F8" s="1">
        <f t="shared" si="2"/>
        <v>5.3842309400153674</v>
      </c>
      <c r="G8" s="1">
        <f t="shared" si="3"/>
        <v>1.0869455337965768</v>
      </c>
      <c r="H8" s="1">
        <f t="shared" si="5"/>
        <v>1.1814505934403252</v>
      </c>
    </row>
    <row r="9" spans="1:12" x14ac:dyDescent="0.25">
      <c r="A9" s="1" t="s">
        <v>8</v>
      </c>
      <c r="B9" s="1">
        <f>SUM(B2:B8)</f>
        <v>7.0020958504477155</v>
      </c>
      <c r="C9" s="3">
        <f>SUM(C2:C8)</f>
        <v>48.991365430902931</v>
      </c>
      <c r="D9" s="3">
        <f>SUM(D2:D8)</f>
        <v>41.459944811228254</v>
      </c>
      <c r="E9" s="3">
        <f>SUM(E2:E8)</f>
        <v>9.5194417334979295</v>
      </c>
      <c r="F9" s="1"/>
      <c r="G9" s="1"/>
      <c r="H9" s="1">
        <f>SUM(H2:H8)</f>
        <v>3.6633291803773016</v>
      </c>
    </row>
    <row r="10" spans="1:12" x14ac:dyDescent="0.25">
      <c r="A10" s="1" t="s">
        <v>36</v>
      </c>
      <c r="B10" s="1">
        <f>B9/7</f>
        <v>1.0002994072068165</v>
      </c>
      <c r="C10" s="3">
        <f>C9/7</f>
        <v>6.9987664901289905</v>
      </c>
      <c r="D10" s="3">
        <f>D9/7</f>
        <v>5.9228492587468935</v>
      </c>
      <c r="E10" s="3">
        <f>E9/7</f>
        <v>1.3599202476425614</v>
      </c>
      <c r="F10" s="1"/>
      <c r="G10" s="1"/>
      <c r="H10" s="1"/>
    </row>
    <row r="11" spans="1:12" x14ac:dyDescent="0.25">
      <c r="A11" s="1" t="s">
        <v>7</v>
      </c>
      <c r="B11" s="1">
        <f>B10^2</f>
        <v>1.0005989040583085</v>
      </c>
      <c r="C11" s="3"/>
      <c r="D11" s="3"/>
      <c r="E11" s="3"/>
      <c r="F11" s="1"/>
      <c r="G11" s="1"/>
      <c r="H11" s="1"/>
    </row>
    <row r="13" spans="1:12" x14ac:dyDescent="0.25">
      <c r="A13" t="s">
        <v>23</v>
      </c>
      <c r="B13">
        <f>(D10-B10*C10)/E10-B11</f>
        <v>-1.7933017955527299</v>
      </c>
    </row>
    <row r="15" spans="1:12" x14ac:dyDescent="0.25">
      <c r="A15" t="s">
        <v>22</v>
      </c>
      <c r="B15">
        <f>C10-B10*B13</f>
        <v>8.7926052131633057</v>
      </c>
    </row>
    <row r="17" spans="1:3" x14ac:dyDescent="0.25">
      <c r="A17" t="s">
        <v>21</v>
      </c>
      <c r="B17">
        <f>EXP(B15)</f>
        <v>6585.3661295004313</v>
      </c>
    </row>
    <row r="19" spans="1:3" x14ac:dyDescent="0.25">
      <c r="B19" s="1" t="s">
        <v>0</v>
      </c>
      <c r="C19" s="4" t="s">
        <v>1</v>
      </c>
    </row>
    <row r="20" spans="1:3" x14ac:dyDescent="0.25">
      <c r="B20" s="2">
        <v>1.1100000000000001</v>
      </c>
      <c r="C20" s="3">
        <v>16100.8</v>
      </c>
    </row>
    <row r="21" spans="1:3" x14ac:dyDescent="0.25">
      <c r="B21" s="1">
        <v>1.49</v>
      </c>
      <c r="C21" s="3">
        <v>6656.7</v>
      </c>
    </row>
    <row r="22" spans="1:3" x14ac:dyDescent="0.25">
      <c r="B22" s="1">
        <v>2.0099999999999998</v>
      </c>
      <c r="C22" s="3">
        <v>2711.6</v>
      </c>
    </row>
    <row r="23" spans="1:3" x14ac:dyDescent="0.25">
      <c r="B23" s="1">
        <v>2.72</v>
      </c>
      <c r="C23" s="3">
        <v>1094.2</v>
      </c>
    </row>
    <row r="24" spans="1:3" x14ac:dyDescent="0.25">
      <c r="B24" s="1">
        <v>3.67</v>
      </c>
      <c r="C24" s="3">
        <v>445.5</v>
      </c>
    </row>
    <row r="25" spans="1:3" x14ac:dyDescent="0.25">
      <c r="B25" s="1">
        <v>4.95</v>
      </c>
      <c r="C25" s="3">
        <v>181.6</v>
      </c>
    </row>
    <row r="26" spans="1:3" x14ac:dyDescent="0.25">
      <c r="B26" s="1">
        <v>6.69</v>
      </c>
      <c r="C26" s="3">
        <v>73.5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M5" sqref="M5"/>
    </sheetView>
  </sheetViews>
  <sheetFormatPr defaultRowHeight="15" x14ac:dyDescent="0.25"/>
  <cols>
    <col min="1" max="1" width="6.140625" bestFit="1" customWidth="1"/>
    <col min="3" max="3" width="12" bestFit="1" customWidth="1"/>
  </cols>
  <sheetData>
    <row r="1" spans="1:11" x14ac:dyDescent="0.25">
      <c r="A1" s="1"/>
      <c r="B1" s="1" t="s">
        <v>0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1</v>
      </c>
      <c r="B2" s="2">
        <f>B18</f>
        <v>1.1100000000000001</v>
      </c>
      <c r="C2" s="2">
        <f>1/C18</f>
        <v>6.2108715094902125E-5</v>
      </c>
      <c r="D2" s="2">
        <f t="shared" ref="D2:D8" si="0">B2*C2</f>
        <v>6.8940673755341368E-5</v>
      </c>
      <c r="E2" s="2">
        <f t="shared" ref="E2:E8" si="1">B2*B2</f>
        <v>1.2321000000000002</v>
      </c>
      <c r="F2" s="2">
        <f t="shared" ref="F2:F8" si="2">$B$13*B2+$B$15</f>
        <v>22.223354963440734</v>
      </c>
      <c r="G2" s="2">
        <f t="shared" ref="G2:G8" si="3">ABS(C2-F2)</f>
        <v>22.223292854725639</v>
      </c>
      <c r="H2" s="2">
        <f>G2^2</f>
        <v>493.87474530689963</v>
      </c>
      <c r="J2" t="s">
        <v>25</v>
      </c>
      <c r="K2" t="s">
        <v>26</v>
      </c>
    </row>
    <row r="3" spans="1:11" x14ac:dyDescent="0.25">
      <c r="A3" s="1">
        <v>2</v>
      </c>
      <c r="B3" s="2">
        <f t="shared" ref="B3:B8" si="4">B19</f>
        <v>1.49</v>
      </c>
      <c r="C3" s="2">
        <f t="shared" ref="C3:C8" si="5">1/C19</f>
        <v>1.5022458575570478E-4</v>
      </c>
      <c r="D3" s="1">
        <f t="shared" si="0"/>
        <v>2.2383463277600012E-4</v>
      </c>
      <c r="E3" s="1">
        <f t="shared" si="1"/>
        <v>2.2201</v>
      </c>
      <c r="F3" s="1">
        <f t="shared" si="2"/>
        <v>18.248543898308281</v>
      </c>
      <c r="G3" s="1">
        <f t="shared" si="3"/>
        <v>18.248393673722525</v>
      </c>
      <c r="H3" s="1">
        <f t="shared" ref="H3:H8" si="6">G3^2</f>
        <v>333.00387167115628</v>
      </c>
      <c r="J3" t="s">
        <v>40</v>
      </c>
    </row>
    <row r="4" spans="1:11" x14ac:dyDescent="0.25">
      <c r="A4" s="1">
        <v>3</v>
      </c>
      <c r="B4" s="2">
        <f t="shared" si="4"/>
        <v>2.0099999999999998</v>
      </c>
      <c r="C4" s="2">
        <f t="shared" si="5"/>
        <v>3.6878595663077151E-4</v>
      </c>
      <c r="D4" s="1">
        <f t="shared" si="0"/>
        <v>7.4125977282785062E-4</v>
      </c>
      <c r="E4" s="1">
        <f t="shared" si="1"/>
        <v>4.0400999999999989</v>
      </c>
      <c r="F4" s="1">
        <f t="shared" si="2"/>
        <v>12.809328756548084</v>
      </c>
      <c r="G4" s="1">
        <f t="shared" si="3"/>
        <v>12.808959970591452</v>
      </c>
      <c r="H4" s="1">
        <f t="shared" si="6"/>
        <v>164.06945552821418</v>
      </c>
      <c r="J4" t="s">
        <v>41</v>
      </c>
    </row>
    <row r="5" spans="1:11" x14ac:dyDescent="0.25">
      <c r="A5" s="1">
        <v>4</v>
      </c>
      <c r="B5" s="2">
        <f t="shared" si="4"/>
        <v>2.72</v>
      </c>
      <c r="C5" s="2">
        <f t="shared" si="5"/>
        <v>9.1390970572107475E-4</v>
      </c>
      <c r="D5" s="1">
        <f t="shared" si="0"/>
        <v>2.4858343995613234E-3</v>
      </c>
      <c r="E5" s="1">
        <f t="shared" si="1"/>
        <v>7.3984000000000014</v>
      </c>
      <c r="F5" s="1">
        <f t="shared" si="2"/>
        <v>5.3827080822216544</v>
      </c>
      <c r="G5" s="1">
        <f t="shared" si="3"/>
        <v>5.3817941725159333</v>
      </c>
      <c r="H5" s="1">
        <f t="shared" si="6"/>
        <v>28.963708515326459</v>
      </c>
    </row>
    <row r="6" spans="1:11" x14ac:dyDescent="0.25">
      <c r="A6" s="1">
        <v>5</v>
      </c>
      <c r="B6" s="2">
        <f t="shared" si="4"/>
        <v>3.67</v>
      </c>
      <c r="C6" s="2">
        <f t="shared" si="5"/>
        <v>2.2446689113355782E-3</v>
      </c>
      <c r="D6" s="1">
        <f t="shared" si="0"/>
        <v>8.2379349046015713E-3</v>
      </c>
      <c r="E6" s="1">
        <f t="shared" si="1"/>
        <v>13.4689</v>
      </c>
      <c r="F6" s="1">
        <f t="shared" si="2"/>
        <v>-4.5543195806094801</v>
      </c>
      <c r="G6" s="1">
        <f t="shared" si="3"/>
        <v>4.5565642495208154</v>
      </c>
      <c r="H6" s="1">
        <f t="shared" si="6"/>
        <v>20.762277760011191</v>
      </c>
    </row>
    <row r="7" spans="1:11" x14ac:dyDescent="0.25">
      <c r="A7" s="1">
        <v>6</v>
      </c>
      <c r="B7" s="2">
        <f t="shared" si="4"/>
        <v>4.95</v>
      </c>
      <c r="C7" s="2">
        <f t="shared" si="5"/>
        <v>5.5066079295154188E-3</v>
      </c>
      <c r="D7" s="1">
        <f t="shared" si="0"/>
        <v>2.7257709251101325E-2</v>
      </c>
      <c r="E7" s="1">
        <f t="shared" si="1"/>
        <v>24.502500000000001</v>
      </c>
      <c r="F7" s="1">
        <f t="shared" si="2"/>
        <v>-17.943156852634587</v>
      </c>
      <c r="G7" s="1">
        <f t="shared" si="3"/>
        <v>17.948663460564102</v>
      </c>
      <c r="H7" s="1">
        <f t="shared" si="6"/>
        <v>322.15452002058896</v>
      </c>
    </row>
    <row r="8" spans="1:11" x14ac:dyDescent="0.25">
      <c r="A8" s="1">
        <v>7</v>
      </c>
      <c r="B8" s="2">
        <f t="shared" si="4"/>
        <v>6.69</v>
      </c>
      <c r="C8" s="2">
        <f t="shared" si="5"/>
        <v>1.3605442176870748E-2</v>
      </c>
      <c r="D8" s="1">
        <f t="shared" si="0"/>
        <v>9.1020408163265301E-2</v>
      </c>
      <c r="E8" s="1">
        <f t="shared" si="1"/>
        <v>44.756100000000004</v>
      </c>
      <c r="F8" s="1">
        <f t="shared" si="2"/>
        <v>-36.143607519293717</v>
      </c>
      <c r="G8" s="1">
        <f t="shared" si="3"/>
        <v>36.157212961470584</v>
      </c>
      <c r="H8" s="1">
        <f t="shared" si="6"/>
        <v>1307.3440491411363</v>
      </c>
    </row>
    <row r="9" spans="1:11" x14ac:dyDescent="0.25">
      <c r="A9" s="1" t="s">
        <v>8</v>
      </c>
      <c r="B9" s="1">
        <f>SUM(B2:B8)</f>
        <v>22.64</v>
      </c>
      <c r="C9" s="1">
        <f>SUM(C2:C8)</f>
        <v>2.2851747980924198E-2</v>
      </c>
      <c r="D9" s="1">
        <f>SUM(D2:D8)</f>
        <v>0.1300359217978887</v>
      </c>
      <c r="E9" s="1">
        <f>SUM(E2:E8)</f>
        <v>97.618200000000002</v>
      </c>
      <c r="F9" s="1"/>
      <c r="G9" s="1"/>
      <c r="H9" s="1">
        <f>SUM(H2:H8)</f>
        <v>2670.1726279433333</v>
      </c>
    </row>
    <row r="10" spans="1:11" x14ac:dyDescent="0.25">
      <c r="A10" s="1" t="s">
        <v>36</v>
      </c>
      <c r="B10" s="1">
        <f>B9/7</f>
        <v>3.2342857142857144</v>
      </c>
      <c r="C10" s="1">
        <f>C9/7</f>
        <v>3.2645354258463142E-3</v>
      </c>
      <c r="D10" s="1">
        <f>D9/7</f>
        <v>1.8576560256841242E-2</v>
      </c>
      <c r="E10" s="1">
        <f>E9/7</f>
        <v>13.945457142857142</v>
      </c>
      <c r="F10" s="1"/>
      <c r="G10" s="1"/>
      <c r="H10" s="1"/>
    </row>
    <row r="11" spans="1:11" x14ac:dyDescent="0.25">
      <c r="A11" s="1" t="s">
        <v>7</v>
      </c>
      <c r="B11" s="1">
        <f>B10^2</f>
        <v>10.460604081632654</v>
      </c>
      <c r="C11" s="1"/>
      <c r="D11" s="1"/>
      <c r="E11" s="1"/>
      <c r="F11" s="1"/>
      <c r="G11" s="1"/>
      <c r="H11" s="1"/>
    </row>
    <row r="13" spans="1:11" x14ac:dyDescent="0.25">
      <c r="A13" t="s">
        <v>24</v>
      </c>
      <c r="B13">
        <f>(D10-B10*C10)/E10-B11</f>
        <v>-10.460029118769615</v>
      </c>
    </row>
    <row r="15" spans="1:11" x14ac:dyDescent="0.25">
      <c r="A15" t="s">
        <v>20</v>
      </c>
      <c r="B15">
        <f>C10-B10*B13</f>
        <v>33.833987285275008</v>
      </c>
    </row>
    <row r="17" spans="2:3" x14ac:dyDescent="0.25">
      <c r="B17" s="1" t="s">
        <v>0</v>
      </c>
      <c r="C17" s="4" t="s">
        <v>1</v>
      </c>
    </row>
    <row r="18" spans="2:3" x14ac:dyDescent="0.25">
      <c r="B18" s="2">
        <v>1.1100000000000001</v>
      </c>
      <c r="C18" s="3">
        <v>16100.8</v>
      </c>
    </row>
    <row r="19" spans="2:3" x14ac:dyDescent="0.25">
      <c r="B19" s="1">
        <v>1.49</v>
      </c>
      <c r="C19" s="3">
        <v>6656.7</v>
      </c>
    </row>
    <row r="20" spans="2:3" x14ac:dyDescent="0.25">
      <c r="B20" s="1">
        <v>2.0099999999999998</v>
      </c>
      <c r="C20" s="3">
        <v>2711.6</v>
      </c>
    </row>
    <row r="21" spans="2:3" x14ac:dyDescent="0.25">
      <c r="B21" s="1">
        <v>2.72</v>
      </c>
      <c r="C21" s="3">
        <v>1094.2</v>
      </c>
    </row>
    <row r="22" spans="2:3" x14ac:dyDescent="0.25">
      <c r="B22" s="1">
        <v>3.67</v>
      </c>
      <c r="C22" s="3">
        <v>445.5</v>
      </c>
    </row>
    <row r="23" spans="2:3" x14ac:dyDescent="0.25">
      <c r="B23" s="1">
        <v>4.95</v>
      </c>
      <c r="C23" s="3">
        <v>181.6</v>
      </c>
    </row>
    <row r="24" spans="2:3" x14ac:dyDescent="0.25">
      <c r="B24" s="1">
        <v>6.69</v>
      </c>
      <c r="C24" s="3">
        <v>73.5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L4" sqref="L4"/>
    </sheetView>
  </sheetViews>
  <sheetFormatPr defaultRowHeight="15" x14ac:dyDescent="0.25"/>
  <cols>
    <col min="10" max="10" width="12.42578125" customWidth="1"/>
  </cols>
  <sheetData>
    <row r="1" spans="1:11" x14ac:dyDescent="0.25">
      <c r="A1" s="1"/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1</v>
      </c>
      <c r="B2" s="2">
        <f>LN(B18)</f>
        <v>0.10436001532424286</v>
      </c>
      <c r="C2" s="2">
        <f>C18</f>
        <v>16100.8</v>
      </c>
      <c r="D2" s="2">
        <f t="shared" ref="D2:D8" si="0">B2*C2</f>
        <v>1680.2797347325693</v>
      </c>
      <c r="E2" s="2">
        <f t="shared" ref="E2:E8" si="1">B2*B2</f>
        <v>1.0891012798476204E-2</v>
      </c>
      <c r="F2" s="2">
        <f t="shared" ref="F2:F8" si="2">$B$13*B2+$B$15</f>
        <v>5678.3037540288469</v>
      </c>
      <c r="G2" s="2">
        <f t="shared" ref="G2:G8" si="3">ABS(C2-F2)</f>
        <v>10422.496245971153</v>
      </c>
      <c r="H2" s="2">
        <f>G2^2</f>
        <v>108628427.99728279</v>
      </c>
      <c r="J2" t="s">
        <v>28</v>
      </c>
      <c r="K2" t="s">
        <v>18</v>
      </c>
    </row>
    <row r="3" spans="1:11" x14ac:dyDescent="0.25">
      <c r="A3" s="1">
        <v>2</v>
      </c>
      <c r="B3" s="2">
        <f t="shared" ref="B3:B8" si="4">LN(B19)</f>
        <v>0.39877611995736778</v>
      </c>
      <c r="C3" s="2">
        <f t="shared" ref="C3:C8" si="5">C19</f>
        <v>6656.7</v>
      </c>
      <c r="D3" s="1">
        <f t="shared" si="0"/>
        <v>2654.53299772021</v>
      </c>
      <c r="E3" s="1">
        <f t="shared" si="1"/>
        <v>0.15902239384825298</v>
      </c>
      <c r="F3" s="1">
        <f t="shared" si="2"/>
        <v>5092.2377602975521</v>
      </c>
      <c r="G3" s="1">
        <f t="shared" si="3"/>
        <v>1564.4622397024477</v>
      </c>
      <c r="H3" s="1">
        <f t="shared" ref="H3:H8" si="6">G3^2</f>
        <v>2447542.0994547992</v>
      </c>
      <c r="J3" t="s">
        <v>14</v>
      </c>
    </row>
    <row r="4" spans="1:11" x14ac:dyDescent="0.25">
      <c r="A4" s="1">
        <v>3</v>
      </c>
      <c r="B4" s="2">
        <f t="shared" si="4"/>
        <v>0.69813472207098426</v>
      </c>
      <c r="C4" s="2">
        <f t="shared" si="5"/>
        <v>2711.6</v>
      </c>
      <c r="D4" s="1">
        <f t="shared" si="0"/>
        <v>1893.0621123676808</v>
      </c>
      <c r="E4" s="1">
        <f t="shared" si="1"/>
        <v>0.48739209016113044</v>
      </c>
      <c r="F4" s="1">
        <f t="shared" si="2"/>
        <v>4496.3332093275894</v>
      </c>
      <c r="G4" s="1">
        <f t="shared" si="3"/>
        <v>1784.7332093275895</v>
      </c>
      <c r="H4" s="1">
        <f t="shared" si="6"/>
        <v>3185272.6284767576</v>
      </c>
    </row>
    <row r="5" spans="1:11" x14ac:dyDescent="0.25">
      <c r="A5" s="1">
        <v>4</v>
      </c>
      <c r="B5" s="2">
        <f t="shared" si="4"/>
        <v>1.000631880307906</v>
      </c>
      <c r="C5" s="2">
        <f t="shared" si="5"/>
        <v>1094.2</v>
      </c>
      <c r="D5" s="1">
        <f t="shared" si="0"/>
        <v>1094.8914034329107</v>
      </c>
      <c r="E5" s="1">
        <f t="shared" si="1"/>
        <v>1.0012641598885355</v>
      </c>
      <c r="F5" s="1">
        <f t="shared" si="2"/>
        <v>3894.1810347244746</v>
      </c>
      <c r="G5" s="1">
        <f t="shared" si="3"/>
        <v>2799.9810347244747</v>
      </c>
      <c r="H5" s="1">
        <f t="shared" si="6"/>
        <v>7839893.7948167399</v>
      </c>
    </row>
    <row r="6" spans="1:11" x14ac:dyDescent="0.25">
      <c r="A6" s="1">
        <v>5</v>
      </c>
      <c r="B6" s="2">
        <f t="shared" si="4"/>
        <v>1.3001916620664788</v>
      </c>
      <c r="C6" s="2">
        <f t="shared" si="5"/>
        <v>445.5</v>
      </c>
      <c r="D6" s="1">
        <f t="shared" si="0"/>
        <v>579.23538545061638</v>
      </c>
      <c r="E6" s="1">
        <f t="shared" si="1"/>
        <v>1.6904983581071926</v>
      </c>
      <c r="F6" s="1">
        <f t="shared" si="2"/>
        <v>3297.8760146677855</v>
      </c>
      <c r="G6" s="1">
        <f t="shared" si="3"/>
        <v>2852.3760146677855</v>
      </c>
      <c r="H6" s="1">
        <f t="shared" si="6"/>
        <v>8136048.9290520791</v>
      </c>
    </row>
    <row r="7" spans="1:11" x14ac:dyDescent="0.25">
      <c r="A7" s="1">
        <v>6</v>
      </c>
      <c r="B7" s="2">
        <f t="shared" si="4"/>
        <v>1.5993875765805989</v>
      </c>
      <c r="C7" s="2">
        <f t="shared" si="5"/>
        <v>181.6</v>
      </c>
      <c r="D7" s="1">
        <f t="shared" si="0"/>
        <v>290.44878390703678</v>
      </c>
      <c r="E7" s="1">
        <f t="shared" si="1"/>
        <v>2.5580406201203614</v>
      </c>
      <c r="F7" s="1">
        <f t="shared" si="2"/>
        <v>2702.2953103494365</v>
      </c>
      <c r="G7" s="1">
        <f t="shared" si="3"/>
        <v>2520.6953103494366</v>
      </c>
      <c r="H7" s="1">
        <f t="shared" si="6"/>
        <v>6353904.847617642</v>
      </c>
    </row>
    <row r="8" spans="1:11" x14ac:dyDescent="0.25">
      <c r="A8" s="1">
        <v>7</v>
      </c>
      <c r="B8" s="2">
        <f t="shared" si="4"/>
        <v>1.900613874140137</v>
      </c>
      <c r="C8" s="2">
        <f t="shared" si="5"/>
        <v>73.5</v>
      </c>
      <c r="D8" s="1">
        <f t="shared" si="0"/>
        <v>139.69511974930006</v>
      </c>
      <c r="E8" s="1">
        <f t="shared" si="1"/>
        <v>3.6123330985739805</v>
      </c>
      <c r="F8" s="1">
        <f t="shared" si="2"/>
        <v>2102.6729166043119</v>
      </c>
      <c r="G8" s="1">
        <f t="shared" si="3"/>
        <v>2029.1729166043119</v>
      </c>
      <c r="H8" s="1">
        <f t="shared" si="6"/>
        <v>4117542.7254804499</v>
      </c>
    </row>
    <row r="9" spans="1:11" x14ac:dyDescent="0.25">
      <c r="A9" s="1" t="s">
        <v>8</v>
      </c>
      <c r="B9" s="1">
        <f>SUM(B2:B8)</f>
        <v>7.0020958504477155</v>
      </c>
      <c r="C9" s="1">
        <f>SUM(C2:C8)</f>
        <v>27263.899999999998</v>
      </c>
      <c r="D9" s="1">
        <f>SUM(D2:D8)</f>
        <v>8332.1455373603239</v>
      </c>
      <c r="E9" s="1">
        <f>SUM(E2:E8)</f>
        <v>9.5194417334979295</v>
      </c>
      <c r="F9" s="1"/>
      <c r="G9" s="1"/>
      <c r="H9" s="1">
        <f>SUM(H2:H8)</f>
        <v>140708633.02218127</v>
      </c>
    </row>
    <row r="10" spans="1:11" x14ac:dyDescent="0.25">
      <c r="A10" s="1" t="s">
        <v>36</v>
      </c>
      <c r="B10" s="1">
        <f>B9/7</f>
        <v>1.0002994072068165</v>
      </c>
      <c r="C10" s="1">
        <f>C9/7</f>
        <v>3894.8428571428567</v>
      </c>
      <c r="D10" s="1">
        <f>D9/7</f>
        <v>1190.306505337189</v>
      </c>
      <c r="E10" s="1">
        <f>E9/7</f>
        <v>1.3599202476425614</v>
      </c>
      <c r="F10" s="1"/>
      <c r="G10" s="1"/>
      <c r="H10" s="1"/>
    </row>
    <row r="11" spans="1:11" x14ac:dyDescent="0.25">
      <c r="A11" s="1" t="s">
        <v>7</v>
      </c>
      <c r="B11" s="1">
        <f>B10^2</f>
        <v>1.0005989040583085</v>
      </c>
      <c r="C11" s="1"/>
      <c r="D11" s="1"/>
      <c r="E11" s="1"/>
      <c r="F11" s="1"/>
      <c r="G11" s="1"/>
      <c r="H11" s="1"/>
    </row>
    <row r="13" spans="1:11" x14ac:dyDescent="0.25">
      <c r="A13" t="s">
        <v>24</v>
      </c>
      <c r="B13">
        <f>(D10-B10*C10)/E10-B11</f>
        <v>-1990.6044014188622</v>
      </c>
      <c r="D13" t="s">
        <v>38</v>
      </c>
    </row>
    <row r="15" spans="1:11" x14ac:dyDescent="0.25">
      <c r="A15" t="s">
        <v>20</v>
      </c>
      <c r="B15">
        <f>C10-B10*B13</f>
        <v>5886.0432598654243</v>
      </c>
    </row>
    <row r="17" spans="2:3" x14ac:dyDescent="0.25">
      <c r="B17" s="1" t="s">
        <v>0</v>
      </c>
      <c r="C17" s="4" t="s">
        <v>1</v>
      </c>
    </row>
    <row r="18" spans="2:3" x14ac:dyDescent="0.25">
      <c r="B18" s="2">
        <v>1.1100000000000001</v>
      </c>
      <c r="C18" s="3">
        <v>16100.8</v>
      </c>
    </row>
    <row r="19" spans="2:3" x14ac:dyDescent="0.25">
      <c r="B19" s="1">
        <v>1.49</v>
      </c>
      <c r="C19" s="3">
        <v>6656.7</v>
      </c>
    </row>
    <row r="20" spans="2:3" x14ac:dyDescent="0.25">
      <c r="B20" s="1">
        <v>2.0099999999999998</v>
      </c>
      <c r="C20" s="3">
        <v>2711.6</v>
      </c>
    </row>
    <row r="21" spans="2:3" x14ac:dyDescent="0.25">
      <c r="B21" s="1">
        <v>2.72</v>
      </c>
      <c r="C21" s="3">
        <v>1094.2</v>
      </c>
    </row>
    <row r="22" spans="2:3" x14ac:dyDescent="0.25">
      <c r="B22" s="1">
        <v>3.67</v>
      </c>
      <c r="C22" s="3">
        <v>445.5</v>
      </c>
    </row>
    <row r="23" spans="2:3" x14ac:dyDescent="0.25">
      <c r="B23" s="1">
        <v>4.95</v>
      </c>
      <c r="C23" s="3">
        <v>181.6</v>
      </c>
    </row>
    <row r="24" spans="2:3" x14ac:dyDescent="0.25">
      <c r="B24" s="1">
        <v>6.69</v>
      </c>
      <c r="C24" s="3">
        <v>73.5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4" sqref="M4"/>
    </sheetView>
  </sheetViews>
  <sheetFormatPr defaultRowHeight="15" x14ac:dyDescent="0.25"/>
  <cols>
    <col min="2" max="2" width="12" bestFit="1" customWidth="1"/>
    <col min="10" max="10" width="15.5703125" customWidth="1"/>
  </cols>
  <sheetData>
    <row r="1" spans="1:11" x14ac:dyDescent="0.25">
      <c r="A1" s="1"/>
      <c r="B1" s="1" t="s">
        <v>0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1</v>
      </c>
      <c r="B2" s="2">
        <f>B19</f>
        <v>1.1100000000000001</v>
      </c>
      <c r="C2" s="2">
        <f>LN(C19)</f>
        <v>9.6866242391790696</v>
      </c>
      <c r="D2" s="2">
        <f t="shared" ref="D2:D8" si="0">B2*C2</f>
        <v>10.752152905488769</v>
      </c>
      <c r="E2" s="2">
        <f t="shared" ref="E2:E8" si="1">B2*B2</f>
        <v>1.2321000000000002</v>
      </c>
      <c r="F2" s="2">
        <f t="shared" ref="F2:F8" si="2">$B$13*B2+$B$15</f>
        <v>29.715742156808641</v>
      </c>
      <c r="G2" s="2">
        <f t="shared" ref="G2:G8" si="3">ABS(C2-F2)</f>
        <v>20.02911791762957</v>
      </c>
      <c r="H2" s="2">
        <f>G2^2</f>
        <v>401.16556455830988</v>
      </c>
    </row>
    <row r="3" spans="1:11" x14ac:dyDescent="0.25">
      <c r="A3" s="1">
        <v>2</v>
      </c>
      <c r="B3" s="2">
        <f t="shared" ref="B3:B8" si="4">B20</f>
        <v>1.49</v>
      </c>
      <c r="C3" s="2">
        <f t="shared" ref="C3:C8" si="5">LN(C20)</f>
        <v>8.8033791452404806</v>
      </c>
      <c r="D3" s="1">
        <f t="shared" si="0"/>
        <v>13.117034926408316</v>
      </c>
      <c r="E3" s="1">
        <f t="shared" si="1"/>
        <v>2.2201</v>
      </c>
      <c r="F3" s="1">
        <f t="shared" si="2"/>
        <v>25.652046442392511</v>
      </c>
      <c r="G3" s="1">
        <f t="shared" si="3"/>
        <v>16.84866729715203</v>
      </c>
      <c r="H3" s="1">
        <f t="shared" ref="H3:H8" si="6">G3^2</f>
        <v>283.87758969012032</v>
      </c>
      <c r="J3" t="s">
        <v>29</v>
      </c>
      <c r="K3" t="s">
        <v>17</v>
      </c>
    </row>
    <row r="4" spans="1:11" x14ac:dyDescent="0.25">
      <c r="A4" s="1">
        <v>3</v>
      </c>
      <c r="B4" s="2">
        <f t="shared" si="4"/>
        <v>2.0099999999999998</v>
      </c>
      <c r="C4" s="2">
        <f t="shared" si="5"/>
        <v>7.9052941455568106</v>
      </c>
      <c r="D4" s="1">
        <f t="shared" si="0"/>
        <v>15.889641232569188</v>
      </c>
      <c r="E4" s="1">
        <f t="shared" si="1"/>
        <v>4.0400999999999989</v>
      </c>
      <c r="F4" s="1">
        <f t="shared" si="2"/>
        <v>20.091199675296757</v>
      </c>
      <c r="G4" s="1">
        <f t="shared" si="3"/>
        <v>12.185905529739946</v>
      </c>
      <c r="H4" s="1">
        <f t="shared" si="6"/>
        <v>148.49629357974661</v>
      </c>
      <c r="J4" t="s">
        <v>30</v>
      </c>
    </row>
    <row r="5" spans="1:11" x14ac:dyDescent="0.25">
      <c r="A5" s="1">
        <v>4</v>
      </c>
      <c r="B5" s="2">
        <f t="shared" si="4"/>
        <v>2.72</v>
      </c>
      <c r="C5" s="2">
        <f t="shared" si="5"/>
        <v>6.9977787816297257</v>
      </c>
      <c r="D5" s="1">
        <f t="shared" si="0"/>
        <v>19.033958286032856</v>
      </c>
      <c r="E5" s="1">
        <f t="shared" si="1"/>
        <v>7.3984000000000014</v>
      </c>
      <c r="F5" s="1">
        <f t="shared" si="2"/>
        <v>12.498505050992929</v>
      </c>
      <c r="G5" s="1">
        <f t="shared" si="3"/>
        <v>5.5007262693632031</v>
      </c>
      <c r="H5" s="1">
        <f t="shared" si="6"/>
        <v>30.257989490462421</v>
      </c>
      <c r="J5" t="s">
        <v>42</v>
      </c>
    </row>
    <row r="6" spans="1:11" x14ac:dyDescent="0.25">
      <c r="A6" s="1">
        <v>5</v>
      </c>
      <c r="B6" s="2">
        <f t="shared" si="4"/>
        <v>3.67</v>
      </c>
      <c r="C6" s="2">
        <f t="shared" si="5"/>
        <v>6.0991972469108644</v>
      </c>
      <c r="D6" s="1">
        <f t="shared" si="0"/>
        <v>22.384053896162872</v>
      </c>
      <c r="E6" s="1">
        <f t="shared" si="1"/>
        <v>13.4689</v>
      </c>
      <c r="F6" s="1">
        <f t="shared" si="2"/>
        <v>2.3392657649526001</v>
      </c>
      <c r="G6" s="1">
        <f t="shared" si="3"/>
        <v>3.7599314819582643</v>
      </c>
      <c r="H6" s="1">
        <f t="shared" si="6"/>
        <v>14.13708474902087</v>
      </c>
    </row>
    <row r="7" spans="1:11" x14ac:dyDescent="0.25">
      <c r="A7" s="1">
        <v>6</v>
      </c>
      <c r="B7" s="2">
        <f t="shared" si="4"/>
        <v>4.95</v>
      </c>
      <c r="C7" s="2">
        <f t="shared" si="5"/>
        <v>5.2018064661671932</v>
      </c>
      <c r="D7" s="1">
        <f t="shared" si="0"/>
        <v>25.748942007527607</v>
      </c>
      <c r="E7" s="1">
        <f t="shared" si="1"/>
        <v>24.502500000000001</v>
      </c>
      <c r="F7" s="1">
        <f t="shared" si="2"/>
        <v>-11.348972430975422</v>
      </c>
      <c r="G7" s="1">
        <f t="shared" si="3"/>
        <v>16.550778897142614</v>
      </c>
      <c r="H7" s="1">
        <f t="shared" si="6"/>
        <v>273.92828210210126</v>
      </c>
    </row>
    <row r="8" spans="1:11" x14ac:dyDescent="0.25">
      <c r="A8" s="1">
        <v>7</v>
      </c>
      <c r="B8" s="2">
        <f t="shared" si="4"/>
        <v>6.69</v>
      </c>
      <c r="C8" s="2">
        <f t="shared" si="5"/>
        <v>4.2972854062187906</v>
      </c>
      <c r="D8" s="1">
        <f t="shared" si="0"/>
        <v>28.748839367603711</v>
      </c>
      <c r="E8" s="1">
        <f t="shared" si="1"/>
        <v>44.756100000000004</v>
      </c>
      <c r="F8" s="1">
        <f t="shared" si="2"/>
        <v>-29.956421228565077</v>
      </c>
      <c r="G8" s="1">
        <f t="shared" si="3"/>
        <v>34.253706634783867</v>
      </c>
      <c r="H8" s="1">
        <f t="shared" si="6"/>
        <v>1173.3164182218363</v>
      </c>
    </row>
    <row r="9" spans="1:11" x14ac:dyDescent="0.25">
      <c r="A9" s="1" t="s">
        <v>8</v>
      </c>
      <c r="B9" s="1">
        <f>SUM(B2:B8)</f>
        <v>22.64</v>
      </c>
      <c r="C9" s="1">
        <f>SUM(C2:C8)</f>
        <v>48.991365430902931</v>
      </c>
      <c r="D9" s="1">
        <f>SUM(D2:D8)</f>
        <v>135.67462262179333</v>
      </c>
      <c r="E9" s="1">
        <f>SUM(E2:E8)</f>
        <v>97.618200000000002</v>
      </c>
      <c r="F9" s="1"/>
      <c r="G9" s="1"/>
      <c r="H9" s="1">
        <f>SUM(H2:H8)</f>
        <v>2325.1792223915982</v>
      </c>
    </row>
    <row r="10" spans="1:11" x14ac:dyDescent="0.25">
      <c r="A10" s="1" t="s">
        <v>36</v>
      </c>
      <c r="B10" s="1">
        <f>B9/7</f>
        <v>3.2342857142857144</v>
      </c>
      <c r="C10" s="1">
        <f>C9/7</f>
        <v>6.9987664901289905</v>
      </c>
      <c r="D10" s="1">
        <f>D9/7</f>
        <v>19.382088945970477</v>
      </c>
      <c r="E10" s="1">
        <f>E9/7</f>
        <v>13.945457142857142</v>
      </c>
      <c r="F10" s="1"/>
      <c r="G10" s="1"/>
      <c r="H10" s="1"/>
    </row>
    <row r="11" spans="1:11" x14ac:dyDescent="0.25">
      <c r="A11" s="1" t="s">
        <v>7</v>
      </c>
      <c r="B11" s="1">
        <f>B10^2</f>
        <v>10.460604081632654</v>
      </c>
      <c r="C11" s="1"/>
      <c r="D11" s="1"/>
      <c r="E11" s="1"/>
      <c r="F11" s="1"/>
      <c r="G11" s="1"/>
      <c r="H11" s="1"/>
    </row>
    <row r="13" spans="1:11" x14ac:dyDescent="0.25">
      <c r="A13" t="s">
        <v>24</v>
      </c>
      <c r="B13">
        <f>(D10-B10*C10)/E10-B11</f>
        <v>-10.693936090568766</v>
      </c>
    </row>
    <row r="15" spans="1:11" x14ac:dyDescent="0.25">
      <c r="A15" t="s">
        <v>19</v>
      </c>
      <c r="B15">
        <f>C10-B10*B13</f>
        <v>41.586011217339973</v>
      </c>
    </row>
    <row r="16" spans="1:11" x14ac:dyDescent="0.25">
      <c r="A16" t="s">
        <v>20</v>
      </c>
      <c r="B16">
        <f>EXP(B15)</f>
        <v>1.1496752870842381E+18</v>
      </c>
    </row>
    <row r="18" spans="2:3" x14ac:dyDescent="0.25">
      <c r="B18" s="1" t="s">
        <v>0</v>
      </c>
      <c r="C18" s="4" t="s">
        <v>1</v>
      </c>
    </row>
    <row r="19" spans="2:3" x14ac:dyDescent="0.25">
      <c r="B19" s="2">
        <v>1.1100000000000001</v>
      </c>
      <c r="C19" s="3">
        <v>16100.8</v>
      </c>
    </row>
    <row r="20" spans="2:3" x14ac:dyDescent="0.25">
      <c r="B20" s="1">
        <v>1.49</v>
      </c>
      <c r="C20" s="3">
        <v>6656.7</v>
      </c>
    </row>
    <row r="21" spans="2:3" x14ac:dyDescent="0.25">
      <c r="B21" s="1">
        <v>2.0099999999999998</v>
      </c>
      <c r="C21" s="3">
        <v>2711.6</v>
      </c>
    </row>
    <row r="22" spans="2:3" x14ac:dyDescent="0.25">
      <c r="B22" s="1">
        <v>2.72</v>
      </c>
      <c r="C22" s="3">
        <v>1094.2</v>
      </c>
    </row>
    <row r="23" spans="2:3" x14ac:dyDescent="0.25">
      <c r="B23" s="1">
        <v>3.67</v>
      </c>
      <c r="C23" s="3">
        <v>445.5</v>
      </c>
    </row>
    <row r="24" spans="2:3" x14ac:dyDescent="0.25">
      <c r="B24" s="1">
        <v>4.95</v>
      </c>
      <c r="C24" s="3">
        <v>181.6</v>
      </c>
    </row>
    <row r="25" spans="2:3" x14ac:dyDescent="0.25">
      <c r="B25" s="1">
        <v>6.69</v>
      </c>
      <c r="C25" s="3">
        <v>73.5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I16" sqref="I16"/>
    </sheetView>
  </sheetViews>
  <sheetFormatPr defaultRowHeight="15" x14ac:dyDescent="0.25"/>
  <cols>
    <col min="2" max="2" width="12" bestFit="1" customWidth="1"/>
    <col min="10" max="10" width="18.85546875" customWidth="1"/>
  </cols>
  <sheetData>
    <row r="1" spans="1:11" x14ac:dyDescent="0.25">
      <c r="A1" s="1"/>
      <c r="B1" s="1" t="s">
        <v>0</v>
      </c>
      <c r="C1" s="1" t="s">
        <v>27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 s="1">
        <v>1</v>
      </c>
      <c r="B2" s="2">
        <f>B19</f>
        <v>1.1100000000000001</v>
      </c>
      <c r="C2" s="2">
        <f>LN(C19)</f>
        <v>9.6866242391790696</v>
      </c>
      <c r="D2" s="3">
        <f t="shared" ref="D2:D8" si="0">B2*C2</f>
        <v>10.752152905488769</v>
      </c>
      <c r="E2" s="3">
        <f t="shared" ref="E2:E8" si="1">B2*B2</f>
        <v>1.2321000000000002</v>
      </c>
      <c r="F2" s="1">
        <f t="shared" ref="F2:F8" si="2">$B$13*B2+$B$15</f>
        <v>38.659215523355485</v>
      </c>
      <c r="G2" s="1">
        <f t="shared" ref="G2:G8" si="3">ABS(C2-F2)</f>
        <v>28.972591284176417</v>
      </c>
      <c r="H2" s="1">
        <f>G2^2</f>
        <v>839.41104571993526</v>
      </c>
    </row>
    <row r="3" spans="1:11" x14ac:dyDescent="0.25">
      <c r="A3" s="1">
        <v>2</v>
      </c>
      <c r="B3" s="1">
        <v>1.65</v>
      </c>
      <c r="C3" s="2">
        <f t="shared" ref="C3:C8" si="4">LN(C20)</f>
        <v>8.8033791452404806</v>
      </c>
      <c r="D3" s="3">
        <f t="shared" si="0"/>
        <v>14.525575589646792</v>
      </c>
      <c r="E3" s="3">
        <f t="shared" si="1"/>
        <v>2.7224999999999997</v>
      </c>
      <c r="F3" s="1">
        <f t="shared" si="2"/>
        <v>31.689122492161765</v>
      </c>
      <c r="G3" s="1">
        <f t="shared" si="3"/>
        <v>22.885743346921284</v>
      </c>
      <c r="H3" s="1">
        <f t="shared" ref="H3:H8" si="5">G3^2</f>
        <v>523.75724854115185</v>
      </c>
      <c r="J3" t="s">
        <v>35</v>
      </c>
      <c r="K3" t="s">
        <v>17</v>
      </c>
    </row>
    <row r="4" spans="1:11" x14ac:dyDescent="0.25">
      <c r="A4" s="1">
        <v>3</v>
      </c>
      <c r="B4" s="1">
        <v>2.2599999999999998</v>
      </c>
      <c r="C4" s="2">
        <f t="shared" si="4"/>
        <v>7.9052941455568106</v>
      </c>
      <c r="D4" s="3">
        <f t="shared" si="0"/>
        <v>17.865964768958392</v>
      </c>
      <c r="E4" s="3">
        <f t="shared" si="1"/>
        <v>5.1075999999999988</v>
      </c>
      <c r="F4" s="1">
        <f t="shared" si="2"/>
        <v>23.815498882850346</v>
      </c>
      <c r="G4" s="1">
        <f t="shared" si="3"/>
        <v>15.910204737293535</v>
      </c>
      <c r="H4" s="1">
        <f t="shared" si="5"/>
        <v>253.13461478259765</v>
      </c>
      <c r="J4" t="s">
        <v>31</v>
      </c>
    </row>
    <row r="5" spans="1:11" x14ac:dyDescent="0.25">
      <c r="A5" s="1">
        <v>4</v>
      </c>
      <c r="B5" s="1">
        <v>3</v>
      </c>
      <c r="C5" s="2">
        <f t="shared" si="4"/>
        <v>6.9977787816297257</v>
      </c>
      <c r="D5" s="3">
        <f t="shared" si="0"/>
        <v>20.993336344889176</v>
      </c>
      <c r="E5" s="3">
        <f t="shared" si="1"/>
        <v>9</v>
      </c>
      <c r="F5" s="1">
        <f t="shared" si="2"/>
        <v>14.263889914177469</v>
      </c>
      <c r="G5" s="1">
        <f t="shared" si="3"/>
        <v>7.266111132547743</v>
      </c>
      <c r="H5" s="1">
        <f t="shared" si="5"/>
        <v>52.796370990534243</v>
      </c>
      <c r="J5" t="s">
        <v>43</v>
      </c>
    </row>
    <row r="6" spans="1:11" x14ac:dyDescent="0.25">
      <c r="A6" s="1">
        <v>5</v>
      </c>
      <c r="B6" s="1">
        <v>4.0599999999999996</v>
      </c>
      <c r="C6" s="2">
        <f t="shared" si="4"/>
        <v>6.0991972469108644</v>
      </c>
      <c r="D6" s="3">
        <f t="shared" si="0"/>
        <v>24.762740822458106</v>
      </c>
      <c r="E6" s="3">
        <f t="shared" si="1"/>
        <v>16.483599999999996</v>
      </c>
      <c r="F6" s="1">
        <f t="shared" si="2"/>
        <v>0.5818554455379541</v>
      </c>
      <c r="G6" s="1">
        <f t="shared" si="3"/>
        <v>5.5173418013729103</v>
      </c>
      <c r="H6" s="1">
        <f t="shared" si="5"/>
        <v>30.441060553176872</v>
      </c>
    </row>
    <row r="7" spans="1:11" x14ac:dyDescent="0.25">
      <c r="A7" s="1">
        <v>6</v>
      </c>
      <c r="B7" s="1">
        <v>5.47</v>
      </c>
      <c r="C7" s="2">
        <f t="shared" si="4"/>
        <v>5.2018064661671932</v>
      </c>
      <c r="D7" s="3">
        <f t="shared" si="0"/>
        <v>28.453881369934546</v>
      </c>
      <c r="E7" s="3">
        <f t="shared" si="1"/>
        <v>29.920899999999996</v>
      </c>
      <c r="F7" s="1">
        <f t="shared" si="2"/>
        <v>-17.61783191369009</v>
      </c>
      <c r="G7" s="1">
        <f t="shared" si="3"/>
        <v>22.819638379857281</v>
      </c>
      <c r="H7" s="1">
        <f t="shared" si="5"/>
        <v>520.73589578745543</v>
      </c>
    </row>
    <row r="8" spans="1:11" x14ac:dyDescent="0.25">
      <c r="A8" s="1">
        <v>7</v>
      </c>
      <c r="B8" s="1">
        <v>7.39</v>
      </c>
      <c r="C8" s="2">
        <f t="shared" si="4"/>
        <v>4.2972854062187906</v>
      </c>
      <c r="D8" s="3">
        <f t="shared" si="0"/>
        <v>31.75693915195686</v>
      </c>
      <c r="E8" s="3">
        <f t="shared" si="1"/>
        <v>54.612099999999998</v>
      </c>
      <c r="F8" s="1">
        <f t="shared" si="2"/>
        <v>-42.40038491348998</v>
      </c>
      <c r="G8" s="1">
        <f t="shared" si="3"/>
        <v>46.69767031970877</v>
      </c>
      <c r="H8" s="1">
        <f t="shared" si="5"/>
        <v>2180.6724132882096</v>
      </c>
    </row>
    <row r="9" spans="1:11" x14ac:dyDescent="0.25">
      <c r="A9" s="1" t="s">
        <v>8</v>
      </c>
      <c r="B9" s="1">
        <f>SUM(B2:B8)</f>
        <v>24.939999999999998</v>
      </c>
      <c r="C9" s="1">
        <f>SUM(C2:C8)</f>
        <v>48.991365430902931</v>
      </c>
      <c r="D9" s="3">
        <f>SUM(D2:D8)</f>
        <v>149.11059095333263</v>
      </c>
      <c r="E9" s="3">
        <f>SUM(E2:E8)</f>
        <v>119.07879999999999</v>
      </c>
      <c r="F9" s="1"/>
      <c r="G9" s="1"/>
      <c r="H9" s="1">
        <f>SUM(H2:H8)</f>
        <v>4400.9486496630616</v>
      </c>
    </row>
    <row r="10" spans="1:11" x14ac:dyDescent="0.25">
      <c r="A10" s="1" t="s">
        <v>36</v>
      </c>
      <c r="B10" s="1">
        <f>B9/7</f>
        <v>3.5628571428571427</v>
      </c>
      <c r="C10" s="1">
        <f>C9/7</f>
        <v>6.9987664901289905</v>
      </c>
      <c r="D10" s="3">
        <f>D9/7</f>
        <v>21.301512993333233</v>
      </c>
      <c r="E10" s="3">
        <f>E9/7</f>
        <v>17.01125714285714</v>
      </c>
      <c r="F10" s="1"/>
      <c r="G10" s="1"/>
      <c r="H10" s="1"/>
    </row>
    <row r="11" spans="1:11" x14ac:dyDescent="0.25">
      <c r="A11" s="1" t="s">
        <v>7</v>
      </c>
      <c r="B11" s="1">
        <f>B10^2</f>
        <v>12.693951020408162</v>
      </c>
      <c r="C11" s="1"/>
      <c r="D11" s="3"/>
      <c r="E11" s="3"/>
      <c r="F11" s="1"/>
      <c r="G11" s="1"/>
      <c r="H11" s="1"/>
    </row>
    <row r="13" spans="1:11" x14ac:dyDescent="0.25">
      <c r="A13" t="s">
        <v>33</v>
      </c>
      <c r="B13">
        <f>(D10-B10*C10)/E10-B11</f>
        <v>-12.907579687395774</v>
      </c>
    </row>
    <row r="14" spans="1:11" x14ac:dyDescent="0.25">
      <c r="A14" t="s">
        <v>24</v>
      </c>
      <c r="B14">
        <f>EXP(B13)</f>
        <v>2.4791874629084419E-6</v>
      </c>
    </row>
    <row r="15" spans="1:11" x14ac:dyDescent="0.25">
      <c r="A15" t="s">
        <v>34</v>
      </c>
      <c r="B15">
        <f>C10-B10*B13</f>
        <v>52.986628976364791</v>
      </c>
    </row>
    <row r="16" spans="1:11" x14ac:dyDescent="0.25">
      <c r="A16" t="s">
        <v>20</v>
      </c>
      <c r="B16">
        <f>EXP(B15)</f>
        <v>1.0275443582490773E+23</v>
      </c>
    </row>
    <row r="18" spans="2:3" x14ac:dyDescent="0.25">
      <c r="B18" s="1" t="s">
        <v>0</v>
      </c>
      <c r="C18" s="4" t="s">
        <v>1</v>
      </c>
    </row>
    <row r="19" spans="2:3" x14ac:dyDescent="0.25">
      <c r="B19" s="2">
        <v>1.1100000000000001</v>
      </c>
      <c r="C19" s="3">
        <v>16100.8</v>
      </c>
    </row>
    <row r="20" spans="2:3" x14ac:dyDescent="0.25">
      <c r="B20" s="1">
        <v>1.49</v>
      </c>
      <c r="C20" s="3">
        <v>6656.7</v>
      </c>
    </row>
    <row r="21" spans="2:3" x14ac:dyDescent="0.25">
      <c r="B21" s="1">
        <v>2.0099999999999998</v>
      </c>
      <c r="C21" s="3">
        <v>2711.6</v>
      </c>
    </row>
    <row r="22" spans="2:3" x14ac:dyDescent="0.25">
      <c r="B22" s="1">
        <v>2.72</v>
      </c>
      <c r="C22" s="3">
        <v>1094.2</v>
      </c>
    </row>
    <row r="23" spans="2:3" x14ac:dyDescent="0.25">
      <c r="B23" s="1">
        <v>3.67</v>
      </c>
      <c r="C23" s="3">
        <v>445.5</v>
      </c>
    </row>
    <row r="24" spans="2:3" x14ac:dyDescent="0.25">
      <c r="B24" s="1">
        <v>4.95</v>
      </c>
      <c r="C24" s="3">
        <v>181.6</v>
      </c>
    </row>
    <row r="25" spans="2:3" x14ac:dyDescent="0.25">
      <c r="B25" s="1">
        <v>6.69</v>
      </c>
      <c r="C25" s="3">
        <v>73.5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Лист5+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2019-11-01T22:29:36Z</dcterms:modified>
</cp:coreProperties>
</file>