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2"/>
  </bookViews>
  <sheets>
    <sheet name="Исходные данные" sheetId="1" r:id="rId1"/>
    <sheet name="Дискретный ряд" sheetId="2" r:id="rId2"/>
    <sheet name="Интервальный ряд" sheetId="5" r:id="rId3"/>
    <sheet name="Интервальный вариационный ряд" sheetId="4" r:id="rId4"/>
    <sheet name="Первичная обработка результатов" sheetId="3" r:id="rId5"/>
  </sheets>
  <definedNames>
    <definedName name="_xlchart.v1.0" hidden="1">'Интервальный ряд'!$F$2:$F$7</definedName>
    <definedName name="_xlchart.v1.1" hidden="1">'Интервальный ряд'!$G$2:$G$7</definedName>
    <definedName name="_xlchart.v1.2" hidden="1">'Интервальный ряд'!$F$1</definedName>
    <definedName name="_xlchart.v1.3" hidden="1">'Интервальный ряд'!$F$2:$F$25</definedName>
    <definedName name="_xlchart.v1.4" hidden="1">'Интервальный ряд'!$G$1</definedName>
    <definedName name="_xlchart.v1.5" hidden="1">'Интервальный ряд'!$G$2:$G$25</definedName>
    <definedName name="_xlchart.v1.6" hidden="1">'Интервальный ряд'!$F$2:$F$7</definedName>
    <definedName name="_xlchart.v1.7" hidden="1">'Интервальный ряд'!$G$2:$G$7</definedName>
    <definedName name="_xlchart.v1.8" hidden="1">'Интервальный ряд'!$F$2:$F$7</definedName>
    <definedName name="_xlchart.v1.9" hidden="1">'Интервальный ряд'!$G$2:$G$7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5" l="1"/>
  <c r="N4" i="5" s="1"/>
  <c r="N2" i="5"/>
  <c r="N1" i="5"/>
  <c r="D3" i="5"/>
  <c r="E2" i="5"/>
  <c r="G2" i="5" s="1"/>
  <c r="D2" i="5"/>
  <c r="C1" i="5"/>
  <c r="C2" i="5"/>
  <c r="C3" i="5"/>
  <c r="C4" i="5"/>
  <c r="C5" i="5" s="1"/>
  <c r="J5" i="4"/>
  <c r="J6" i="4"/>
  <c r="J7" i="4"/>
  <c r="J4" i="4"/>
  <c r="I3" i="4"/>
  <c r="I4" i="4"/>
  <c r="I5" i="4"/>
  <c r="I6" i="4"/>
  <c r="I7" i="4"/>
  <c r="I2" i="4"/>
  <c r="J3" i="4" s="1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F3" i="4"/>
  <c r="E14" i="2"/>
  <c r="E2" i="2"/>
  <c r="D13" i="3"/>
  <c r="L4" i="2"/>
  <c r="L3" i="2"/>
  <c r="L2" i="2"/>
  <c r="N5" i="5" l="1"/>
  <c r="E3" i="5"/>
  <c r="D4" i="5" l="1"/>
  <c r="G3" i="5"/>
  <c r="G4" i="5" l="1"/>
  <c r="E4" i="5"/>
  <c r="D5" i="5" l="1"/>
  <c r="E5" i="5" l="1"/>
  <c r="D6" i="5" l="1"/>
  <c r="G5" i="5"/>
  <c r="E6" i="5" l="1"/>
  <c r="D7" i="5" l="1"/>
  <c r="G6" i="5"/>
  <c r="E7" i="5" l="1"/>
  <c r="F2" i="5" s="1" a="1"/>
  <c r="F5" i="5" l="1"/>
  <c r="F4" i="5"/>
  <c r="F7" i="5"/>
  <c r="F3" i="5"/>
  <c r="F6" i="5"/>
  <c r="F2" i="5"/>
  <c r="G7" i="5"/>
  <c r="K3" i="5" l="1"/>
  <c r="J3" i="5"/>
  <c r="H3" i="5"/>
  <c r="I3" i="5"/>
  <c r="L3" i="5"/>
  <c r="L7" i="5"/>
  <c r="H7" i="5"/>
  <c r="K7" i="5"/>
  <c r="J7" i="5"/>
  <c r="I7" i="5"/>
  <c r="L2" i="5"/>
  <c r="J2" i="5"/>
  <c r="H2" i="5"/>
  <c r="K2" i="5"/>
  <c r="I2" i="5"/>
  <c r="L4" i="5"/>
  <c r="J4" i="5"/>
  <c r="H4" i="5"/>
  <c r="K4" i="5"/>
  <c r="I4" i="5"/>
  <c r="K6" i="5"/>
  <c r="I6" i="5"/>
  <c r="L6" i="5"/>
  <c r="J6" i="5"/>
  <c r="H6" i="5"/>
  <c r="L5" i="5"/>
  <c r="J5" i="5"/>
  <c r="H5" i="5"/>
  <c r="I5" i="5"/>
  <c r="K5" i="5"/>
  <c r="N6" i="5" l="1"/>
  <c r="N7" i="5" s="1"/>
  <c r="L1" i="2"/>
  <c r="D12" i="3"/>
  <c r="D11" i="3"/>
  <c r="D10" i="3"/>
  <c r="D9" i="3"/>
  <c r="D7" i="3"/>
  <c r="D6" i="3"/>
  <c r="D8" i="3" s="1"/>
  <c r="D4" i="3"/>
  <c r="D3" i="3"/>
  <c r="D2" i="3"/>
  <c r="D5" i="3" s="1"/>
  <c r="F2" i="4"/>
  <c r="F1" i="4"/>
  <c r="F4" i="4" s="1"/>
  <c r="N12" i="5" l="1"/>
  <c r="N10" i="5"/>
  <c r="N11" i="5"/>
  <c r="F5" i="4"/>
  <c r="G2" i="4"/>
  <c r="D11" i="2"/>
  <c r="F11" i="2" s="1"/>
  <c r="D15" i="2"/>
  <c r="F15" i="2" s="1"/>
  <c r="D16" i="2"/>
  <c r="F16" i="2" s="1"/>
  <c r="D13" i="2"/>
  <c r="F13" i="2" s="1"/>
  <c r="D17" i="2"/>
  <c r="F17" i="2" s="1"/>
  <c r="D12" i="2"/>
  <c r="F12" i="2" s="1"/>
  <c r="D18" i="2"/>
  <c r="F18" i="2" s="1"/>
  <c r="D19" i="2"/>
  <c r="F19" i="2" s="1"/>
  <c r="D7" i="2"/>
  <c r="F7" i="2" s="1"/>
  <c r="D6" i="2"/>
  <c r="F6" i="2" s="1"/>
  <c r="D3" i="2"/>
  <c r="F3" i="2" s="1"/>
  <c r="D9" i="2"/>
  <c r="F9" i="2" s="1"/>
  <c r="D10" i="2"/>
  <c r="F10" i="2" s="1"/>
  <c r="D2" i="2"/>
  <c r="D4" i="2"/>
  <c r="F4" i="2" s="1"/>
  <c r="D8" i="2"/>
  <c r="F8" i="2" s="1"/>
  <c r="D5" i="2"/>
  <c r="F5" i="2" s="1"/>
  <c r="D14" i="2"/>
  <c r="H2" i="4" l="1"/>
  <c r="L13" i="2"/>
  <c r="F2" i="2"/>
  <c r="F14" i="2"/>
  <c r="E15" i="2"/>
  <c r="E16" i="2" s="1"/>
  <c r="J2" i="4" l="1"/>
  <c r="G3" i="4"/>
  <c r="H3" i="4" s="1"/>
  <c r="L5" i="2"/>
  <c r="G4" i="4" l="1"/>
  <c r="H4" i="4" s="1"/>
  <c r="J11" i="2"/>
  <c r="J17" i="2"/>
  <c r="J7" i="2"/>
  <c r="J10" i="2"/>
  <c r="J5" i="2"/>
  <c r="I16" i="2"/>
  <c r="I18" i="2"/>
  <c r="I3" i="2"/>
  <c r="I4" i="2"/>
  <c r="H11" i="2"/>
  <c r="H17" i="2"/>
  <c r="H7" i="2"/>
  <c r="H10" i="2"/>
  <c r="H5" i="2"/>
  <c r="G16" i="2"/>
  <c r="G18" i="2"/>
  <c r="G3" i="2"/>
  <c r="G4" i="2"/>
  <c r="J15" i="2"/>
  <c r="J12" i="2"/>
  <c r="J6" i="2"/>
  <c r="J2" i="2"/>
  <c r="J14" i="2"/>
  <c r="I13" i="2"/>
  <c r="I19" i="2"/>
  <c r="I9" i="2"/>
  <c r="I8" i="2"/>
  <c r="H15" i="2"/>
  <c r="H12" i="2"/>
  <c r="H6" i="2"/>
  <c r="H2" i="2"/>
  <c r="H14" i="2"/>
  <c r="G13" i="2"/>
  <c r="G19" i="2"/>
  <c r="G9" i="2"/>
  <c r="G8" i="2"/>
  <c r="J16" i="2"/>
  <c r="J18" i="2"/>
  <c r="J3" i="2"/>
  <c r="J4" i="2"/>
  <c r="I11" i="2"/>
  <c r="I17" i="2"/>
  <c r="I7" i="2"/>
  <c r="I10" i="2"/>
  <c r="I5" i="2"/>
  <c r="H16" i="2"/>
  <c r="H18" i="2"/>
  <c r="H3" i="2"/>
  <c r="H4" i="2"/>
  <c r="G11" i="2"/>
  <c r="G17" i="2"/>
  <c r="G7" i="2"/>
  <c r="G10" i="2"/>
  <c r="G5" i="2"/>
  <c r="J13" i="2"/>
  <c r="J19" i="2"/>
  <c r="J9" i="2"/>
  <c r="J8" i="2"/>
  <c r="I15" i="2"/>
  <c r="I12" i="2"/>
  <c r="I6" i="2"/>
  <c r="I2" i="2"/>
  <c r="I14" i="2"/>
  <c r="H13" i="2"/>
  <c r="H19" i="2"/>
  <c r="H9" i="2"/>
  <c r="H8" i="2"/>
  <c r="G15" i="2"/>
  <c r="G12" i="2"/>
  <c r="G6" i="2"/>
  <c r="G2" i="2"/>
  <c r="G14" i="2"/>
  <c r="G5" i="4" l="1"/>
  <c r="H5" i="4" s="1"/>
  <c r="L6" i="2"/>
  <c r="L7" i="2" s="1"/>
  <c r="L12" i="2" s="1"/>
  <c r="L10" i="2"/>
  <c r="G6" i="4" l="1"/>
  <c r="H6" i="4" s="1"/>
  <c r="L11" i="2"/>
  <c r="E3" i="2"/>
  <c r="E4" i="2" s="1"/>
  <c r="E5" i="2" s="1"/>
  <c r="E6" i="2" s="1"/>
  <c r="E7" i="2" s="1"/>
  <c r="E8" i="2" s="1"/>
  <c r="E9" i="2" s="1"/>
  <c r="E10" i="2" s="1"/>
  <c r="E11" i="2" s="1"/>
  <c r="E12" i="2" s="1"/>
  <c r="E13" i="2" s="1"/>
  <c r="E17" i="2"/>
  <c r="E18" i="2" s="1"/>
  <c r="E19" i="2" s="1"/>
  <c r="G7" i="4" l="1"/>
  <c r="H7" i="4" s="1"/>
</calcChain>
</file>

<file path=xl/sharedStrings.xml><?xml version="1.0" encoding="utf-8"?>
<sst xmlns="http://schemas.openxmlformats.org/spreadsheetml/2006/main" count="105" uniqueCount="70">
  <si>
    <t>№</t>
  </si>
  <si>
    <t>Регистрационный номер</t>
  </si>
  <si>
    <t>Сумма баллов</t>
  </si>
  <si>
    <t>1.</t>
  </si>
  <si>
    <t>2.</t>
  </si>
  <si>
    <t>3. </t>
  </si>
  <si>
    <t>4.</t>
  </si>
  <si>
    <t>5. 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</si>
  <si>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</si>
  <si>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</si>
  <si>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</si>
  <si>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</si>
  <si>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</si>
  <si>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</si>
  <si>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</si>
  <si>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</si>
  <si>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</si>
  <si>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</si>
  <si>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</si>
  <si>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17. </t>
  </si>
  <si>
    <t>18.</t>
  </si>
  <si>
    <t>19. </t>
  </si>
  <si>
    <t>20.</t>
  </si>
  <si>
    <t>21.</t>
  </si>
  <si>
    <t>22. </t>
  </si>
  <si>
    <t>23. </t>
  </si>
  <si>
    <t>24.</t>
  </si>
  <si>
    <t>Сумма баллов, xi</t>
  </si>
  <si>
    <t>кол-во человек, mi</t>
  </si>
  <si>
    <t>объем выборки</t>
  </si>
  <si>
    <t>минимальное значение</t>
  </si>
  <si>
    <t>максимальное значение</t>
  </si>
  <si>
    <t>размах варьирования</t>
  </si>
  <si>
    <t>выборочное среднее</t>
  </si>
  <si>
    <t>дисперсия</t>
  </si>
  <si>
    <t>среднее квадратичное отклонение</t>
  </si>
  <si>
    <t>мода</t>
  </si>
  <si>
    <t>медиана</t>
  </si>
  <si>
    <t>асимметрия</t>
  </si>
  <si>
    <t>эксцесс</t>
  </si>
  <si>
    <t>величина доверительного интервала</t>
  </si>
  <si>
    <t>накопленная частота</t>
  </si>
  <si>
    <t>xi*mi</t>
  </si>
  <si>
    <t>(xi-xср)*mi</t>
  </si>
  <si>
    <t>(xi-xср)^2*mi</t>
  </si>
  <si>
    <t>(xi-xср)^3*mi</t>
  </si>
  <si>
    <t>(xi-xср)^4*mi</t>
  </si>
  <si>
    <t>кол-во интервалов</t>
  </si>
  <si>
    <t>длина интервала</t>
  </si>
  <si>
    <t>левая  граница</t>
  </si>
  <si>
    <t>правая граница</t>
  </si>
  <si>
    <t>частота</t>
  </si>
  <si>
    <t>пояснение</t>
  </si>
  <si>
    <t>формулы</t>
  </si>
  <si>
    <t>максимальная частота</t>
  </si>
  <si>
    <t>Объем выборки</t>
  </si>
  <si>
    <t>Количество интервалов</t>
  </si>
  <si>
    <t>Длина интервала</t>
  </si>
  <si>
    <t>Левая граница</t>
  </si>
  <si>
    <t>Правая граница</t>
  </si>
  <si>
    <t>частоты, mi</t>
  </si>
  <si>
    <t>середины интервалов, xi</t>
  </si>
  <si>
    <t>(xi*xcp)*mi</t>
  </si>
  <si>
    <t>(xi-xcp)^2*mi</t>
  </si>
  <si>
    <t>(xi-xcp)^3*mi</t>
  </si>
  <si>
    <t>(xi-xcp)^4*mi</t>
  </si>
  <si>
    <t>Минимальное значение</t>
  </si>
  <si>
    <t>Максимальное значение</t>
  </si>
  <si>
    <t xml:space="preserve">дисперсия </t>
  </si>
  <si>
    <t>194-209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</si>
</sst>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A65100"/>
      <name val="Verdana"/>
      <family val="2"/>
      <charset val="204"/>
    </font>
    <font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3" borderId="0" xfId="0" applyFill="1"/>
    <xf numFmtId="0" fontId="1" fillId="4" borderId="1" xfId="0" applyFont="1" applyFill="1" applyBorder="1" applyAlignment="1">
      <alignment vertical="center" wrapText="1"/>
    </xf>
    <xf numFmtId="0" fontId="0" fillId="4" borderId="0" xfId="0" applyFill="1"/>
    <xf numFmtId="0" fontId="1" fillId="0" borderId="1" xfId="0" applyFont="1" applyFill="1" applyBorder="1" applyAlignment="1">
      <alignment vertical="center" wrapText="1"/>
    </xf>
    <xf numFmtId="0" fontId="0" fillId="0" borderId="0" xfId="0" applyFill="1"/>
    <xf numFmtId="0" fontId="1" fillId="2" borderId="0" xfId="0" applyFont="1" applyFill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>
                  <a:alpha val="9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'Дискретный ряд'!$C$2:$C$19</c:f>
              <c:numCache>
                <c:formatCode>General</c:formatCode>
                <c:ptCount val="18"/>
                <c:pt idx="0">
                  <c:v>164</c:v>
                </c:pt>
                <c:pt idx="1">
                  <c:v>166</c:v>
                </c:pt>
                <c:pt idx="2">
                  <c:v>177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186</c:v>
                </c:pt>
                <c:pt idx="7">
                  <c:v>191</c:v>
                </c:pt>
                <c:pt idx="8">
                  <c:v>193</c:v>
                </c:pt>
                <c:pt idx="9">
                  <c:v>194</c:v>
                </c:pt>
                <c:pt idx="10">
                  <c:v>195</c:v>
                </c:pt>
                <c:pt idx="11">
                  <c:v>196</c:v>
                </c:pt>
                <c:pt idx="12">
                  <c:v>199</c:v>
                </c:pt>
                <c:pt idx="13">
                  <c:v>200</c:v>
                </c:pt>
                <c:pt idx="14">
                  <c:v>202</c:v>
                </c:pt>
                <c:pt idx="15">
                  <c:v>208</c:v>
                </c:pt>
                <c:pt idx="16">
                  <c:v>212</c:v>
                </c:pt>
                <c:pt idx="17">
                  <c:v>244</c:v>
                </c:pt>
              </c:numCache>
            </c:numRef>
          </c:xVal>
          <c:yVal>
            <c:numRef>
              <c:f>'Дискретный ряд'!$D$2:$D$19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EF-4394-B497-2EEA47332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4932271"/>
        <c:axId val="1834934351"/>
      </c:scatterChart>
      <c:valAx>
        <c:axId val="1834932271"/>
        <c:scaling>
          <c:orientation val="minMax"/>
          <c:min val="15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Сумма</a:t>
                </a:r>
                <a:r>
                  <a:rPr lang="ru-RU" baseline="0"/>
                  <a:t> баллов</a:t>
                </a:r>
              </a:p>
            </c:rich>
          </c:tx>
          <c:layout>
            <c:manualLayout>
              <c:xMode val="edge"/>
              <c:yMode val="edge"/>
              <c:x val="0.44424190726159229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4934351"/>
        <c:crosses val="autoZero"/>
        <c:crossBetween val="midCat"/>
      </c:valAx>
      <c:valAx>
        <c:axId val="183493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Кол-во человек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4932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'Интервальный ряд'!$F$2:$F$7</c:f>
              <c:numCache>
                <c:formatCode>General</c:formatCode>
                <c:ptCount val="6"/>
                <c:pt idx="0">
                  <c:v>4</c:v>
                </c:pt>
                <c:pt idx="1">
                  <c:v>7</c:v>
                </c:pt>
                <c:pt idx="2">
                  <c:v>10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11-4FA0-B2B9-A4C9F03C5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8351023"/>
        <c:axId val="96246255"/>
      </c:barChart>
      <c:catAx>
        <c:axId val="200835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246255"/>
        <c:crosses val="autoZero"/>
        <c:auto val="1"/>
        <c:lblAlgn val="ctr"/>
        <c:lblOffset val="100"/>
        <c:noMultiLvlLbl val="0"/>
      </c:catAx>
      <c:valAx>
        <c:axId val="9624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8351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78441</xdr:colOff>
      <xdr:row>20</xdr:row>
      <xdr:rowOff>12326</xdr:rowOff>
    </xdr:from>
    <xdr:to>
      <xdr:col>9</xdr:col>
      <xdr:colOff>493059</xdr:colOff>
      <xdr:row>33</xdr:row>
      <xdr:rowOff>110937</xdr:rowOff>
    </xdr:to>
    <xdr:graphicFrame macro="">
      <xdr:nvGraphicFramePr>
        <xdr:cNvPr id="3" name="Диаграмма 2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294410</xdr:colOff>
      <xdr:row>10</xdr:row>
      <xdr:rowOff>39831</xdr:rowOff>
    </xdr:from>
    <xdr:to>
      <xdr:col>9</xdr:col>
      <xdr:colOff>1194955</xdr:colOff>
      <xdr:row>21</xdr:row>
      <xdr:rowOff>116031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40" zoomScaleNormal="40" workbookViewId="0">
      <selection activeCell="G24" sqref="G24"/>
    </sheetView>
  </sheetViews>
  <sheetFormatPr defaultRowHeight="15" x14ac:dyDescent="0.25"/>
  <cols>
    <col min="1" max="1" width="16" customWidth="1"/>
    <col min="2" max="2" width="28.7109375" customWidth="1"/>
    <col min="3" max="3" width="29.140625" customWidth="1"/>
  </cols>
  <sheetData>
    <row r="1" spans="1:3" ht="76.5" customHeight="1" x14ac:dyDescent="0.25">
      <c r="A1" s="1" t="s">
        <v>0</v>
      </c>
      <c r="B1" s="1" t="s">
        <v>1</v>
      </c>
      <c r="C1" s="1" t="s">
        <v>2</v>
      </c>
    </row>
    <row r="2" spans="1:3" ht="18" x14ac:dyDescent="0.25">
      <c r="A2" s="1" t="s">
        <v>3</v>
      </c>
      <c r="B2" s="1">
        <v>32009</v>
      </c>
      <c r="C2" s="1">
        <v>199</v>
      </c>
    </row>
    <row r="3" spans="1:3" ht="18" x14ac:dyDescent="0.25">
      <c r="A3" s="1" t="s">
        <v>4</v>
      </c>
      <c r="B3" s="1">
        <v>96028</v>
      </c>
      <c r="C3" s="1">
        <v>194</v>
      </c>
    </row>
    <row r="4" spans="1:3" ht="18" x14ac:dyDescent="0.25">
      <c r="A4" s="1" t="s">
        <v>5</v>
      </c>
      <c r="B4" s="1">
        <v>11021</v>
      </c>
      <c r="C4" s="1">
        <v>200</v>
      </c>
    </row>
    <row r="5" spans="1:3" ht="18" x14ac:dyDescent="0.25">
      <c r="A5" s="1" t="s">
        <v>6</v>
      </c>
      <c r="B5" s="1">
        <v>11042</v>
      </c>
      <c r="C5" s="1">
        <v>200</v>
      </c>
    </row>
    <row r="6" spans="1:3" ht="18" x14ac:dyDescent="0.25">
      <c r="A6" s="1" t="s">
        <v>7</v>
      </c>
      <c r="B6" s="1">
        <v>12035</v>
      </c>
      <c r="C6" s="1">
        <v>202</v>
      </c>
    </row>
    <row r="7" spans="1:3" ht="18" x14ac:dyDescent="0.25">
      <c r="A7" s="1" t="s">
        <v>8</v>
      </c>
      <c r="B7" s="1">
        <v>12099</v>
      </c>
      <c r="C7" s="1">
        <v>200</v>
      </c>
    </row>
    <row r="8" spans="1:3" ht="18" x14ac:dyDescent="0.25">
      <c r="A8" s="1" t="s">
        <v>9</v>
      </c>
      <c r="B8" s="1">
        <v>96047</v>
      </c>
      <c r="C8" s="1">
        <v>196</v>
      </c>
    </row>
    <row r="9" spans="1:3" ht="18" x14ac:dyDescent="0.25">
      <c r="A9" s="1" t="s">
        <v>10</v>
      </c>
      <c r="B9" s="1">
        <v>96027</v>
      </c>
      <c r="C9" s="1">
        <v>208</v>
      </c>
    </row>
    <row r="10" spans="1:3" ht="18" x14ac:dyDescent="0.25">
      <c r="A10" s="1" t="s">
        <v>11</v>
      </c>
      <c r="B10" s="1">
        <v>12089</v>
      </c>
      <c r="C10" s="1">
        <v>195</v>
      </c>
    </row>
    <row r="11" spans="1:3" ht="18" x14ac:dyDescent="0.25">
      <c r="A11" s="1" t="s">
        <v>12</v>
      </c>
      <c r="B11" s="1">
        <v>12048</v>
      </c>
      <c r="C11" s="1">
        <v>212</v>
      </c>
    </row>
    <row r="12" spans="1:3" ht="18" x14ac:dyDescent="0.25">
      <c r="A12" s="1" t="s">
        <v>13</v>
      </c>
      <c r="B12" s="1">
        <v>96036</v>
      </c>
      <c r="C12" s="1">
        <v>212</v>
      </c>
    </row>
    <row r="13" spans="1:3" ht="18" x14ac:dyDescent="0.25">
      <c r="A13" s="1" t="s">
        <v>14</v>
      </c>
      <c r="B13" s="1">
        <v>96007</v>
      </c>
      <c r="C13" s="1">
        <v>244</v>
      </c>
    </row>
    <row r="14" spans="1:3" ht="18" x14ac:dyDescent="0.25">
      <c r="A14" s="1" t="s">
        <v>15</v>
      </c>
      <c r="B14" s="1">
        <v>95013</v>
      </c>
      <c r="C14" s="1">
        <v>194</v>
      </c>
    </row>
    <row r="15" spans="1:3" ht="18" x14ac:dyDescent="0.25">
      <c r="A15" s="1" t="s">
        <v>16</v>
      </c>
      <c r="B15" s="1">
        <v>96018</v>
      </c>
      <c r="C15" s="1">
        <v>181</v>
      </c>
    </row>
    <row r="16" spans="1:3" ht="18" x14ac:dyDescent="0.25">
      <c r="A16" s="1" t="s">
        <v>17</v>
      </c>
      <c r="B16" s="1">
        <v>96024</v>
      </c>
      <c r="C16" s="1">
        <v>180</v>
      </c>
    </row>
    <row r="17" spans="1:3" ht="18" x14ac:dyDescent="0.25">
      <c r="A17" s="1" t="s">
        <v>18</v>
      </c>
      <c r="B17" s="1">
        <v>95052</v>
      </c>
      <c r="C17" s="1">
        <v>166</v>
      </c>
    </row>
    <row r="18" spans="1:3" ht="18" x14ac:dyDescent="0.25">
      <c r="A18" s="1" t="s">
        <v>19</v>
      </c>
      <c r="B18" s="1">
        <v>14063</v>
      </c>
      <c r="C18" s="1">
        <v>191</v>
      </c>
    </row>
    <row r="19" spans="1:3" ht="18" x14ac:dyDescent="0.25">
      <c r="A19" s="1" t="s">
        <v>20</v>
      </c>
      <c r="B19" s="1">
        <v>96011</v>
      </c>
      <c r="C19" s="1">
        <v>202</v>
      </c>
    </row>
    <row r="20" spans="1:3" ht="18" x14ac:dyDescent="0.25">
      <c r="A20" s="1" t="s">
        <v>21</v>
      </c>
      <c r="B20" s="1">
        <v>96045</v>
      </c>
      <c r="C20" s="1">
        <v>195</v>
      </c>
    </row>
    <row r="21" spans="1:3" ht="18" x14ac:dyDescent="0.25">
      <c r="A21" s="1" t="s">
        <v>22</v>
      </c>
      <c r="B21" s="1">
        <v>74003</v>
      </c>
      <c r="C21" s="1">
        <v>193</v>
      </c>
    </row>
    <row r="22" spans="1:3" ht="18" x14ac:dyDescent="0.25">
      <c r="A22" s="1" t="s">
        <v>23</v>
      </c>
      <c r="B22" s="1">
        <v>96019</v>
      </c>
      <c r="C22" s="1">
        <v>164</v>
      </c>
    </row>
    <row r="23" spans="1:3" ht="18" x14ac:dyDescent="0.25">
      <c r="A23" s="1" t="s">
        <v>24</v>
      </c>
      <c r="B23" s="1">
        <v>12020</v>
      </c>
      <c r="C23" s="1">
        <v>177</v>
      </c>
    </row>
    <row r="24" spans="1:3" ht="18" x14ac:dyDescent="0.25">
      <c r="A24" s="1" t="s">
        <v>25</v>
      </c>
      <c r="B24" s="1">
        <v>96006</v>
      </c>
      <c r="C24" s="1">
        <v>186</v>
      </c>
    </row>
    <row r="25" spans="1:3" ht="18" x14ac:dyDescent="0.25">
      <c r="A25" s="1" t="s">
        <v>26</v>
      </c>
      <c r="B25" s="1">
        <v>96005</v>
      </c>
      <c r="C25" s="1">
        <v>179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opLeftCell="A3" zoomScale="70" zoomScaleNormal="70" workbookViewId="0">
      <selection sqref="A1:D25"/>
    </sheetView>
  </sheetViews>
  <sheetFormatPr defaultRowHeight="15" x14ac:dyDescent="0.25"/>
  <cols>
    <col min="1" max="1" width="14.7109375" bestFit="1" customWidth="1"/>
    <col min="3" max="3" width="12.42578125" customWidth="1"/>
    <col min="4" max="4" width="12.28515625" customWidth="1"/>
    <col min="5" max="5" width="14.85546875" customWidth="1"/>
    <col min="7" max="7" width="11.28515625" bestFit="1" customWidth="1"/>
    <col min="8" max="8" width="13.42578125" bestFit="1" customWidth="1"/>
    <col min="9" max="9" width="13.85546875" customWidth="1"/>
    <col min="10" max="10" width="15.28515625" customWidth="1"/>
    <col min="11" max="11" width="36.28515625" bestFit="1" customWidth="1"/>
  </cols>
  <sheetData>
    <row r="1" spans="1:12" s="2" customFormat="1" ht="30" x14ac:dyDescent="0.25">
      <c r="A1" s="2" t="s">
        <v>2</v>
      </c>
      <c r="C1" s="2" t="s">
        <v>27</v>
      </c>
      <c r="D1" s="2" t="s">
        <v>28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t="s">
        <v>29</v>
      </c>
      <c r="L1" s="2">
        <f>COUNT(A:A)</f>
        <v>24</v>
      </c>
    </row>
    <row r="2" spans="1:12" ht="18" x14ac:dyDescent="0.25">
      <c r="A2" s="1">
        <v>199</v>
      </c>
      <c r="C2" s="1">
        <v>164</v>
      </c>
      <c r="D2">
        <f>COUNTIF(A:A,C2)</f>
        <v>1</v>
      </c>
      <c r="E2">
        <f>D2</f>
        <v>1</v>
      </c>
      <c r="F2">
        <f>C2*D2</f>
        <v>164</v>
      </c>
      <c r="G2">
        <f>(C2-$L$5)*D2</f>
        <v>-30.583333333333343</v>
      </c>
      <c r="H2">
        <f>(C2-$L$5)^2*D2</f>
        <v>935.3402777777784</v>
      </c>
      <c r="I2">
        <f>(C2-$L$5)^3*D2</f>
        <v>-28605.823495370398</v>
      </c>
      <c r="J2">
        <f>(C2-$L$5)^4*D2</f>
        <v>874861.43523341161</v>
      </c>
      <c r="K2" t="s">
        <v>30</v>
      </c>
      <c r="L2">
        <f>MIN(A:A)</f>
        <v>164</v>
      </c>
    </row>
    <row r="3" spans="1:12" ht="18" x14ac:dyDescent="0.25">
      <c r="A3" s="1">
        <v>194</v>
      </c>
      <c r="C3" s="1">
        <v>166</v>
      </c>
      <c r="D3">
        <f>COUNTIF(A:A,C3)</f>
        <v>1</v>
      </c>
      <c r="E3">
        <f>E2+D3</f>
        <v>2</v>
      </c>
      <c r="F3">
        <f>C3*D3</f>
        <v>166</v>
      </c>
      <c r="G3">
        <f>(C3-$L$5)*D3</f>
        <v>-28.583333333333343</v>
      </c>
      <c r="H3">
        <f>(C3-$L$5)^2*D3</f>
        <v>817.00694444444503</v>
      </c>
      <c r="I3">
        <f>(C3-$L$5)^3*D3</f>
        <v>-23352.78182870373</v>
      </c>
      <c r="J3">
        <f>(C3-$L$5)^4*D3</f>
        <v>667500.34727044846</v>
      </c>
      <c r="K3" t="s">
        <v>31</v>
      </c>
      <c r="L3">
        <f>MAX(A:A)</f>
        <v>244</v>
      </c>
    </row>
    <row r="4" spans="1:12" ht="18" x14ac:dyDescent="0.25">
      <c r="A4" s="3">
        <v>200</v>
      </c>
      <c r="C4" s="1">
        <v>177</v>
      </c>
      <c r="D4">
        <f>COUNTIF(A:A,C4)</f>
        <v>1</v>
      </c>
      <c r="E4">
        <f>E3+D4</f>
        <v>3</v>
      </c>
      <c r="F4">
        <f>C4*D4</f>
        <v>177</v>
      </c>
      <c r="G4">
        <f>(C4-$L$5)*D4</f>
        <v>-17.583333333333343</v>
      </c>
      <c r="H4">
        <f>(C4-$L$5)^2*D4</f>
        <v>309.17361111111143</v>
      </c>
      <c r="I4">
        <f>(C4-$L$5)^3*D4</f>
        <v>-5436.3026620370456</v>
      </c>
      <c r="J4">
        <f>(C4-$L$5)^4*D4</f>
        <v>95588.321807484768</v>
      </c>
      <c r="K4" t="s">
        <v>32</v>
      </c>
      <c r="L4">
        <f>L3-L2</f>
        <v>80</v>
      </c>
    </row>
    <row r="5" spans="1:12" ht="18" x14ac:dyDescent="0.25">
      <c r="A5" s="1">
        <v>200</v>
      </c>
      <c r="C5" s="1">
        <v>179</v>
      </c>
      <c r="D5">
        <f>COUNTIF(A:A,C5)</f>
        <v>1</v>
      </c>
      <c r="E5">
        <f>E4+D5</f>
        <v>4</v>
      </c>
      <c r="F5">
        <f>C5*D5</f>
        <v>179</v>
      </c>
      <c r="G5">
        <f>(C5-$L$5)*D5</f>
        <v>-15.583333333333343</v>
      </c>
      <c r="H5">
        <f>(C5-$L$5)^2*D5</f>
        <v>242.84027777777808</v>
      </c>
      <c r="I5">
        <f>(C5-$L$5)^3*D5</f>
        <v>-3784.2609953703773</v>
      </c>
      <c r="J5">
        <f>(C5-$L$5)^4*D5</f>
        <v>58971.400511188418</v>
      </c>
      <c r="K5" t="s">
        <v>33</v>
      </c>
      <c r="L5">
        <f>SUM(F:F)/L1</f>
        <v>194.58333333333334</v>
      </c>
    </row>
    <row r="6" spans="1:12" ht="18" x14ac:dyDescent="0.25">
      <c r="A6" s="1">
        <v>202</v>
      </c>
      <c r="C6" s="1">
        <v>180</v>
      </c>
      <c r="D6">
        <f>COUNTIF(A:A,C6)</f>
        <v>1</v>
      </c>
      <c r="E6">
        <f>E5+D6</f>
        <v>5</v>
      </c>
      <c r="F6">
        <f>C6*D6</f>
        <v>180</v>
      </c>
      <c r="G6">
        <f>(C6-$L$5)*D6</f>
        <v>-14.583333333333343</v>
      </c>
      <c r="H6">
        <f>(C6-$L$5)^2*D6</f>
        <v>212.6736111111114</v>
      </c>
      <c r="I6">
        <f>(C6-$L$5)^3*D6</f>
        <v>-3101.4901620370433</v>
      </c>
      <c r="J6">
        <f>(C6-$L$5)^4*D6</f>
        <v>45230.064863040243</v>
      </c>
      <c r="K6" t="s">
        <v>34</v>
      </c>
      <c r="L6">
        <f>SUM(H:H)/L1</f>
        <v>259.9930555555556</v>
      </c>
    </row>
    <row r="7" spans="1:12" ht="18" x14ac:dyDescent="0.25">
      <c r="A7" s="1">
        <v>200</v>
      </c>
      <c r="C7" s="1">
        <v>181</v>
      </c>
      <c r="D7">
        <f>COUNTIF(A:A,C7)</f>
        <v>1</v>
      </c>
      <c r="E7">
        <f>E6+D7</f>
        <v>6</v>
      </c>
      <c r="F7">
        <f>C7*D7</f>
        <v>181</v>
      </c>
      <c r="G7">
        <f>(C7-$L$5)*D7</f>
        <v>-13.583333333333343</v>
      </c>
      <c r="H7">
        <f>(C7-$L$5)^2*D7</f>
        <v>184.50694444444471</v>
      </c>
      <c r="I7">
        <f>(C7-$L$5)^3*D7</f>
        <v>-2506.2193287037089</v>
      </c>
      <c r="J7">
        <f>(C7-$L$5)^4*D7</f>
        <v>34042.812548225411</v>
      </c>
      <c r="K7" t="s">
        <v>35</v>
      </c>
      <c r="L7">
        <f>SQRT(L6)</f>
        <v>16.124300157078309</v>
      </c>
    </row>
    <row r="8" spans="1:12" ht="18" x14ac:dyDescent="0.25">
      <c r="A8" s="1">
        <v>196</v>
      </c>
      <c r="C8" s="1">
        <v>186</v>
      </c>
      <c r="D8">
        <f>COUNTIF(A:A,C8)</f>
        <v>1</v>
      </c>
      <c r="E8">
        <f>E7+D8</f>
        <v>7</v>
      </c>
      <c r="F8">
        <f>C8*D8</f>
        <v>186</v>
      </c>
      <c r="G8">
        <f>(C8-$L$5)*D8</f>
        <v>-8.5833333333333428</v>
      </c>
      <c r="H8">
        <f>(C8-$L$5)^2*D8</f>
        <v>73.673611111111271</v>
      </c>
      <c r="I8">
        <f>(C8-$L$5)^3*D8</f>
        <v>-632.36516203703911</v>
      </c>
      <c r="J8">
        <f>(C8-$L$5)^4*D8</f>
        <v>5427.8009741512578</v>
      </c>
      <c r="K8" t="s">
        <v>36</v>
      </c>
      <c r="L8" s="4">
        <v>200</v>
      </c>
    </row>
    <row r="9" spans="1:12" ht="18" x14ac:dyDescent="0.25">
      <c r="A9" s="1">
        <v>208</v>
      </c>
      <c r="C9" s="1">
        <v>191</v>
      </c>
      <c r="D9">
        <f>COUNTIF(A:A,C9)</f>
        <v>1</v>
      </c>
      <c r="E9">
        <f>E8+D9</f>
        <v>8</v>
      </c>
      <c r="F9">
        <f>C9*D9</f>
        <v>191</v>
      </c>
      <c r="G9">
        <f>(C9-$L$5)*D9</f>
        <v>-3.5833333333333428</v>
      </c>
      <c r="H9">
        <f>(C9-$L$5)^2*D9</f>
        <v>12.840277777777846</v>
      </c>
      <c r="I9">
        <f>(C9-$L$5)^3*D9</f>
        <v>-46.010995370370736</v>
      </c>
      <c r="J9">
        <f>(C9-$L$5)^4*D9</f>
        <v>164.87273341049558</v>
      </c>
      <c r="K9" t="s">
        <v>37</v>
      </c>
      <c r="L9" s="6">
        <v>195</v>
      </c>
    </row>
    <row r="10" spans="1:12" ht="18" x14ac:dyDescent="0.25">
      <c r="A10" s="5">
        <v>195</v>
      </c>
      <c r="C10" s="1">
        <v>193</v>
      </c>
      <c r="D10">
        <f>COUNTIF(A:A,C10)</f>
        <v>1</v>
      </c>
      <c r="E10">
        <f>E9+D10</f>
        <v>9</v>
      </c>
      <c r="F10">
        <f>C10*D10</f>
        <v>193</v>
      </c>
      <c r="G10">
        <f>(C10-$L$5)*D10</f>
        <v>-1.5833333333333428</v>
      </c>
      <c r="H10">
        <f>(C10-$L$5)^2*D10</f>
        <v>2.5069444444444744</v>
      </c>
      <c r="I10">
        <f>(C10-$L$5)^3*D10</f>
        <v>-3.9693287037037748</v>
      </c>
      <c r="J10">
        <f>(C10-$L$5)^4*D10</f>
        <v>6.284770447531014</v>
      </c>
      <c r="K10" t="s">
        <v>38</v>
      </c>
      <c r="L10">
        <f>SUM(I:I)/(L1*L7^3)</f>
        <v>0.67157886469751149</v>
      </c>
    </row>
    <row r="11" spans="1:12" ht="18" x14ac:dyDescent="0.25">
      <c r="A11" s="1">
        <v>212</v>
      </c>
      <c r="C11" s="1">
        <v>194</v>
      </c>
      <c r="D11">
        <f>COUNTIF(A:A,C11)</f>
        <v>2</v>
      </c>
      <c r="E11">
        <f>E10+D11</f>
        <v>11</v>
      </c>
      <c r="F11">
        <f>C11*D11</f>
        <v>388</v>
      </c>
      <c r="G11">
        <f>(C11-$L$5)*D11</f>
        <v>-1.1666666666666856</v>
      </c>
      <c r="H11">
        <f>(C11-$L$5)^2*D11</f>
        <v>0.68055555555557767</v>
      </c>
      <c r="I11">
        <f>(C11-$L$5)^3*D11</f>
        <v>-0.39699074074076007</v>
      </c>
      <c r="J11">
        <f>(C11-$L$5)^4*D11</f>
        <v>0.2315779320987805</v>
      </c>
      <c r="K11" t="s">
        <v>39</v>
      </c>
      <c r="L11">
        <f>SUM(J:J)/(L1*L7^4)-3</f>
        <v>1.9131343251660846</v>
      </c>
    </row>
    <row r="12" spans="1:12" ht="18" x14ac:dyDescent="0.25">
      <c r="A12" s="1">
        <v>212</v>
      </c>
      <c r="C12" s="5">
        <v>195</v>
      </c>
      <c r="D12">
        <f>COUNTIF(A:A,C12)</f>
        <v>2</v>
      </c>
      <c r="E12">
        <f>E11+D12</f>
        <v>13</v>
      </c>
      <c r="F12">
        <f>C12*D12</f>
        <v>390</v>
      </c>
      <c r="G12">
        <f>(C12-$L$5)*D12</f>
        <v>0.83333333333331439</v>
      </c>
      <c r="H12">
        <f>(C12-$L$5)^2*D12</f>
        <v>0.34722222222220644</v>
      </c>
      <c r="I12">
        <f>(C12-$L$5)^3*D12</f>
        <v>0.14467592592591605</v>
      </c>
      <c r="J12">
        <f>(C12-$L$5)^4*D12</f>
        <v>6.0281635802463658E-2</v>
      </c>
      <c r="K12" t="s">
        <v>40</v>
      </c>
      <c r="L12">
        <f>CONFIDENCE(0.05,L7,L1)</f>
        <v>6.4509450747645829</v>
      </c>
    </row>
    <row r="13" spans="1:12" ht="18" x14ac:dyDescent="0.25">
      <c r="A13" s="1">
        <v>244</v>
      </c>
      <c r="C13" s="1">
        <v>196</v>
      </c>
      <c r="D13">
        <f>COUNTIF(A:A,C13)</f>
        <v>1</v>
      </c>
      <c r="E13">
        <f>E12+D13</f>
        <v>14</v>
      </c>
      <c r="F13">
        <f>C13*D13</f>
        <v>196</v>
      </c>
      <c r="G13">
        <f>(C13-$L$5)*D13</f>
        <v>1.4166666666666572</v>
      </c>
      <c r="H13">
        <f>(C13-$L$5)^2*D13</f>
        <v>2.0069444444444176</v>
      </c>
      <c r="I13">
        <f>(C13-$L$5)^3*D13</f>
        <v>2.843171296296239</v>
      </c>
      <c r="J13">
        <f>(C13-$L$5)^4*D13</f>
        <v>4.0278260030863118</v>
      </c>
      <c r="K13" t="s">
        <v>54</v>
      </c>
      <c r="L13">
        <f>MAX(D:D)</f>
        <v>3</v>
      </c>
    </row>
    <row r="14" spans="1:12" ht="18" x14ac:dyDescent="0.25">
      <c r="A14" s="1">
        <v>194</v>
      </c>
      <c r="C14" s="1">
        <v>199</v>
      </c>
      <c r="D14">
        <f>COUNTIF(A:A,C14)</f>
        <v>1</v>
      </c>
      <c r="E14">
        <f>E13+D14</f>
        <v>15</v>
      </c>
      <c r="F14">
        <f>C14*D14</f>
        <v>199</v>
      </c>
      <c r="G14">
        <f>(C14-$L$5)*D14</f>
        <v>4.4166666666666572</v>
      </c>
      <c r="H14">
        <f>(C14-$L$5)^2*D14</f>
        <v>19.506944444444361</v>
      </c>
      <c r="I14">
        <f>(C14-$L$5)^3*D14</f>
        <v>86.15567129629575</v>
      </c>
      <c r="J14">
        <f>(C14-$L$5)^4*D14</f>
        <v>380.52088155863873</v>
      </c>
    </row>
    <row r="15" spans="1:12" ht="18" x14ac:dyDescent="0.25">
      <c r="A15" s="1">
        <v>181</v>
      </c>
      <c r="C15" s="3">
        <v>200</v>
      </c>
      <c r="D15" s="4">
        <f>COUNTIF(A:A,C15)</f>
        <v>3</v>
      </c>
      <c r="E15">
        <f>E14+D15</f>
        <v>18</v>
      </c>
      <c r="F15">
        <f>C15*D15</f>
        <v>600</v>
      </c>
      <c r="G15">
        <f>(C15-$L$5)*D15</f>
        <v>16.249999999999972</v>
      </c>
      <c r="H15">
        <f>(C15-$L$5)^2*D15</f>
        <v>88.02083333333303</v>
      </c>
      <c r="I15">
        <f>(C15-$L$5)^3*D15</f>
        <v>476.77951388888641</v>
      </c>
      <c r="J15">
        <f>(C15-$L$5)^4*D15</f>
        <v>2582.5557002314636</v>
      </c>
    </row>
    <row r="16" spans="1:12" ht="18" x14ac:dyDescent="0.25">
      <c r="A16" s="1">
        <v>180</v>
      </c>
      <c r="C16" s="1">
        <v>202</v>
      </c>
      <c r="D16">
        <f>COUNTIF(A:A,C16)</f>
        <v>2</v>
      </c>
      <c r="E16">
        <f>E15+D16</f>
        <v>20</v>
      </c>
      <c r="F16">
        <f>C16*D16</f>
        <v>404</v>
      </c>
      <c r="G16">
        <f>(C16-$L$5)*D16</f>
        <v>14.833333333333314</v>
      </c>
      <c r="H16">
        <f>(C16-$L$5)^2*D16</f>
        <v>110.0138888888886</v>
      </c>
      <c r="I16">
        <f>(C16-$L$5)^3*D16</f>
        <v>815.93634259258943</v>
      </c>
      <c r="J16">
        <f>(C16-$L$5)^4*D16</f>
        <v>6051.5278742283635</v>
      </c>
    </row>
    <row r="17" spans="1:10" ht="18" x14ac:dyDescent="0.25">
      <c r="A17" s="1">
        <v>166</v>
      </c>
      <c r="C17" s="1">
        <v>208</v>
      </c>
      <c r="D17">
        <f>COUNTIF(A:A,C17)</f>
        <v>1</v>
      </c>
      <c r="E17">
        <f>E16+D17</f>
        <v>21</v>
      </c>
      <c r="F17">
        <f>C17*D17</f>
        <v>208</v>
      </c>
      <c r="G17">
        <f>(C17-$L$5)*D17</f>
        <v>13.416666666666657</v>
      </c>
      <c r="H17">
        <f>(C17-$L$5)^2*D17</f>
        <v>180.0069444444442</v>
      </c>
      <c r="I17">
        <f>(C17-$L$5)^3*D17</f>
        <v>2415.0931712962915</v>
      </c>
      <c r="J17">
        <f>(C17-$L$5)^4*D17</f>
        <v>32402.500048225222</v>
      </c>
    </row>
    <row r="18" spans="1:10" ht="18" x14ac:dyDescent="0.25">
      <c r="A18" s="1">
        <v>191</v>
      </c>
      <c r="C18" s="1">
        <v>212</v>
      </c>
      <c r="D18">
        <f>COUNTIF(A:A,C18)</f>
        <v>2</v>
      </c>
      <c r="E18">
        <f>E17+D18</f>
        <v>23</v>
      </c>
      <c r="F18">
        <f>C18*D18</f>
        <v>424</v>
      </c>
      <c r="G18">
        <f>(C18-$L$5)*D18</f>
        <v>34.833333333333314</v>
      </c>
      <c r="H18">
        <f>(C18-$L$5)^2*D18</f>
        <v>606.68055555555486</v>
      </c>
      <c r="I18">
        <f>(C18-$L$5)^3*D18</f>
        <v>10566.353009259241</v>
      </c>
      <c r="J18">
        <f>(C18-$L$5)^4*D18</f>
        <v>184030.64824459836</v>
      </c>
    </row>
    <row r="19" spans="1:10" ht="18" x14ac:dyDescent="0.25">
      <c r="A19" s="1">
        <v>202</v>
      </c>
      <c r="C19" s="7">
        <v>244</v>
      </c>
      <c r="D19" s="8">
        <f>COUNTIF(A:A,C19)</f>
        <v>1</v>
      </c>
      <c r="E19">
        <f>E18+D19</f>
        <v>24</v>
      </c>
      <c r="F19">
        <f>C19*D19</f>
        <v>244</v>
      </c>
      <c r="G19">
        <f>(C19-$L$5)*D19</f>
        <v>49.416666666666657</v>
      </c>
      <c r="H19">
        <f>(C19-$L$5)^2*D19</f>
        <v>2442.0069444444434</v>
      </c>
      <c r="I19">
        <f>(C19-$L$5)^3*D19</f>
        <v>120675.84317129622</v>
      </c>
      <c r="J19">
        <f>(C19-$L$5)^4*D19</f>
        <v>5963397.9167148871</v>
      </c>
    </row>
    <row r="20" spans="1:10" ht="18" x14ac:dyDescent="0.25">
      <c r="A20" s="1">
        <v>195</v>
      </c>
    </row>
    <row r="21" spans="1:10" ht="18" x14ac:dyDescent="0.25">
      <c r="A21" s="1">
        <v>193</v>
      </c>
    </row>
    <row r="22" spans="1:10" ht="18" x14ac:dyDescent="0.25">
      <c r="A22" s="1">
        <v>164</v>
      </c>
    </row>
    <row r="23" spans="1:10" ht="18" x14ac:dyDescent="0.25">
      <c r="A23" s="1">
        <v>177</v>
      </c>
    </row>
    <row r="24" spans="1:10" ht="18" x14ac:dyDescent="0.25">
      <c r="A24" s="1">
        <v>186</v>
      </c>
    </row>
    <row r="25" spans="1:10" ht="18" x14ac:dyDescent="0.25">
      <c r="A25" s="1">
        <v>179</v>
      </c>
    </row>
  </sheetData>
  <sortState ref="C2:J19">
    <sortCondition ref="C2:C19"/>
  </sortState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="55" zoomScaleNormal="55" workbookViewId="0">
      <selection activeCell="Q25" sqref="Q25"/>
    </sheetView>
  </sheetViews>
  <sheetFormatPr defaultRowHeight="15" x14ac:dyDescent="0.25"/>
  <cols>
    <col min="1" max="1" width="20.5703125" customWidth="1"/>
    <col min="2" max="2" width="25.7109375" customWidth="1"/>
    <col min="4" max="6" width="12" customWidth="1"/>
    <col min="7" max="7" width="15.85546875" customWidth="1"/>
    <col min="8" max="8" width="13.28515625" customWidth="1"/>
    <col min="9" max="9" width="14.140625" customWidth="1"/>
    <col min="10" max="10" width="19" customWidth="1"/>
    <col min="11" max="11" width="16.140625" customWidth="1"/>
    <col min="12" max="12" width="14.85546875" customWidth="1"/>
    <col min="13" max="13" width="21" customWidth="1"/>
    <col min="14" max="14" width="29.140625" customWidth="1"/>
  </cols>
  <sheetData>
    <row r="1" spans="1:14" ht="18.75" x14ac:dyDescent="0.25">
      <c r="A1" s="10" t="s">
        <v>2</v>
      </c>
      <c r="B1" s="11" t="s">
        <v>55</v>
      </c>
      <c r="C1" s="12">
        <f>COUNT(A:A)</f>
        <v>24</v>
      </c>
      <c r="D1" s="13" t="s">
        <v>58</v>
      </c>
      <c r="E1" s="13" t="s">
        <v>59</v>
      </c>
      <c r="F1" s="14" t="s">
        <v>60</v>
      </c>
      <c r="G1" s="15" t="s">
        <v>61</v>
      </c>
      <c r="H1" s="15" t="s">
        <v>42</v>
      </c>
      <c r="I1" s="15" t="s">
        <v>62</v>
      </c>
      <c r="J1" s="15" t="s">
        <v>63</v>
      </c>
      <c r="K1" s="15" t="s">
        <v>64</v>
      </c>
      <c r="L1" s="15" t="s">
        <v>65</v>
      </c>
      <c r="M1" s="13" t="s">
        <v>55</v>
      </c>
      <c r="N1" s="13">
        <f>COUNT(A2:A25)</f>
        <v>24</v>
      </c>
    </row>
    <row r="2" spans="1:14" ht="37.5" x14ac:dyDescent="0.25">
      <c r="A2" s="10">
        <v>199</v>
      </c>
      <c r="B2" s="11" t="s">
        <v>30</v>
      </c>
      <c r="C2" s="12">
        <f>MIN(A:A)</f>
        <v>164</v>
      </c>
      <c r="D2" s="13">
        <f>C2</f>
        <v>164</v>
      </c>
      <c r="E2" s="13">
        <f>D2+$C$5</f>
        <v>179</v>
      </c>
      <c r="F2" s="12">
        <f t="array" ref="F2:F7">FREQUENCY(A:A,E2:E7)</f>
        <v>4</v>
      </c>
      <c r="G2" s="13">
        <f>AVERAGE(D2,E2)</f>
        <v>171.5</v>
      </c>
      <c r="H2" s="13">
        <f>G2*F2</f>
        <v>686</v>
      </c>
      <c r="I2" s="13">
        <f>(G2-$N$5)*F2</f>
        <v>-95</v>
      </c>
      <c r="J2" s="13">
        <f>(G2-$N$5)^2*F2</f>
        <v>2256.25</v>
      </c>
      <c r="K2" s="13">
        <f>(G2-$N$5)^3*F2</f>
        <v>-53585.9375</v>
      </c>
      <c r="L2" s="13">
        <f>(G2-$N$5)^4*F2</f>
        <v>1272666.015625</v>
      </c>
      <c r="M2" s="13" t="s">
        <v>66</v>
      </c>
      <c r="N2" s="13">
        <f>MIN(A2:A25)</f>
        <v>164</v>
      </c>
    </row>
    <row r="3" spans="1:14" ht="37.5" x14ac:dyDescent="0.25">
      <c r="A3" s="10">
        <v>194</v>
      </c>
      <c r="B3" s="11" t="s">
        <v>31</v>
      </c>
      <c r="C3" s="12">
        <f>MAX(A:A)</f>
        <v>244</v>
      </c>
      <c r="D3" s="13">
        <f>E2</f>
        <v>179</v>
      </c>
      <c r="E3" s="13">
        <f>D3+$C$5</f>
        <v>194</v>
      </c>
      <c r="F3" s="12">
        <v>7</v>
      </c>
      <c r="G3" s="13">
        <f t="shared" ref="G3:G7" si="0">AVERAGE(D3,E3)</f>
        <v>186.5</v>
      </c>
      <c r="H3" s="13">
        <f t="shared" ref="H3:H7" si="1">G3*F3</f>
        <v>1305.5</v>
      </c>
      <c r="I3" s="13">
        <f t="shared" ref="I3:I7" si="2">(G3-$N$5)*F3</f>
        <v>-61.25</v>
      </c>
      <c r="J3" s="13">
        <f t="shared" ref="J3:J7" si="3">(G3-$N$5)^2*F3</f>
        <v>535.9375</v>
      </c>
      <c r="K3" s="13">
        <f t="shared" ref="K3:K7" si="4">(G3-$N$5)^3*F3</f>
        <v>-4689.453125</v>
      </c>
      <c r="L3" s="13">
        <f t="shared" ref="L3:L7" si="5">(G3-$N$5)^4*F3</f>
        <v>41032.71484375</v>
      </c>
      <c r="M3" s="13" t="s">
        <v>67</v>
      </c>
      <c r="N3" s="13">
        <f>MAX(A2:A25)</f>
        <v>244</v>
      </c>
    </row>
    <row r="4" spans="1:14" ht="37.5" x14ac:dyDescent="0.25">
      <c r="A4" s="10">
        <v>200</v>
      </c>
      <c r="B4" s="11" t="s">
        <v>56</v>
      </c>
      <c r="C4" s="12">
        <f>1+3.32*LOG(C1)</f>
        <v>5.5823013224825315</v>
      </c>
      <c r="D4" s="13">
        <f>E3</f>
        <v>194</v>
      </c>
      <c r="E4" s="13">
        <f>D4+$C$5</f>
        <v>209</v>
      </c>
      <c r="F4" s="12">
        <v>10</v>
      </c>
      <c r="G4" s="13">
        <f t="shared" si="0"/>
        <v>201.5</v>
      </c>
      <c r="H4" s="13">
        <f t="shared" si="1"/>
        <v>2015</v>
      </c>
      <c r="I4" s="13">
        <f t="shared" si="2"/>
        <v>62.5</v>
      </c>
      <c r="J4" s="13">
        <f t="shared" si="3"/>
        <v>390.625</v>
      </c>
      <c r="K4" s="13">
        <f t="shared" si="4"/>
        <v>2441.40625</v>
      </c>
      <c r="L4" s="13">
        <f t="shared" si="5"/>
        <v>15258.7890625</v>
      </c>
      <c r="M4" s="13" t="s">
        <v>32</v>
      </c>
      <c r="N4" s="13">
        <f>N3-N2</f>
        <v>80</v>
      </c>
    </row>
    <row r="5" spans="1:14" ht="18.75" x14ac:dyDescent="0.25">
      <c r="A5" s="10">
        <v>200</v>
      </c>
      <c r="B5" s="11" t="s">
        <v>57</v>
      </c>
      <c r="C5" s="12">
        <f>INT((C3-C2)/C4)+1</f>
        <v>15</v>
      </c>
      <c r="D5" s="13">
        <f>E4</f>
        <v>209</v>
      </c>
      <c r="E5" s="13">
        <f t="shared" ref="E5:E7" si="6">D5+$C$5</f>
        <v>224</v>
      </c>
      <c r="F5" s="12">
        <v>2</v>
      </c>
      <c r="G5" s="13">
        <f t="shared" si="0"/>
        <v>216.5</v>
      </c>
      <c r="H5" s="13">
        <f t="shared" si="1"/>
        <v>433</v>
      </c>
      <c r="I5" s="13">
        <f t="shared" si="2"/>
        <v>42.5</v>
      </c>
      <c r="J5" s="13">
        <f t="shared" si="3"/>
        <v>903.125</v>
      </c>
      <c r="K5" s="13">
        <f t="shared" si="4"/>
        <v>19191.40625</v>
      </c>
      <c r="L5" s="13">
        <f t="shared" si="5"/>
        <v>407817.3828125</v>
      </c>
      <c r="M5" s="13" t="s">
        <v>33</v>
      </c>
      <c r="N5" s="13">
        <f>SUM(H2:H7)/N1</f>
        <v>195.25</v>
      </c>
    </row>
    <row r="6" spans="1:14" ht="18.75" x14ac:dyDescent="0.25">
      <c r="A6" s="10">
        <v>202</v>
      </c>
      <c r="D6" s="13">
        <f t="shared" ref="D6:D7" si="7">E5</f>
        <v>224</v>
      </c>
      <c r="E6" s="13">
        <f t="shared" si="6"/>
        <v>239</v>
      </c>
      <c r="F6" s="12">
        <v>0</v>
      </c>
      <c r="G6" s="13">
        <f t="shared" si="0"/>
        <v>231.5</v>
      </c>
      <c r="H6" s="13">
        <f t="shared" si="1"/>
        <v>0</v>
      </c>
      <c r="I6" s="13">
        <f t="shared" si="2"/>
        <v>0</v>
      </c>
      <c r="J6" s="13">
        <f t="shared" si="3"/>
        <v>0</v>
      </c>
      <c r="K6" s="13">
        <f t="shared" si="4"/>
        <v>0</v>
      </c>
      <c r="L6" s="13">
        <f t="shared" si="5"/>
        <v>0</v>
      </c>
      <c r="M6" s="13" t="s">
        <v>68</v>
      </c>
      <c r="N6" s="13">
        <f>SUM(J2:J7)/N1</f>
        <v>279.6875</v>
      </c>
    </row>
    <row r="7" spans="1:14" ht="18.75" x14ac:dyDescent="0.25">
      <c r="A7" s="10">
        <v>200</v>
      </c>
      <c r="D7" s="13">
        <f t="shared" si="7"/>
        <v>239</v>
      </c>
      <c r="E7" s="13">
        <f t="shared" si="6"/>
        <v>254</v>
      </c>
      <c r="F7" s="12">
        <v>1</v>
      </c>
      <c r="G7" s="13">
        <f t="shared" si="0"/>
        <v>246.5</v>
      </c>
      <c r="H7" s="13">
        <f t="shared" si="1"/>
        <v>246.5</v>
      </c>
      <c r="I7" s="13">
        <f t="shared" si="2"/>
        <v>51.25</v>
      </c>
      <c r="J7" s="13">
        <f t="shared" si="3"/>
        <v>2626.5625</v>
      </c>
      <c r="K7" s="13">
        <f t="shared" si="4"/>
        <v>134611.328125</v>
      </c>
      <c r="L7" s="13">
        <f t="shared" si="5"/>
        <v>6898830.56640625</v>
      </c>
      <c r="M7" s="13" t="s">
        <v>35</v>
      </c>
      <c r="N7" s="13">
        <f>SQRT(N6)</f>
        <v>16.723860200324566</v>
      </c>
    </row>
    <row r="8" spans="1:14" ht="18.75" x14ac:dyDescent="0.25">
      <c r="A8" s="10">
        <v>196</v>
      </c>
      <c r="M8" s="13" t="s">
        <v>36</v>
      </c>
      <c r="N8" s="13" t="s">
        <v>69</v>
      </c>
    </row>
    <row r="9" spans="1:14" ht="18.75" x14ac:dyDescent="0.25">
      <c r="A9" s="10">
        <v>208</v>
      </c>
      <c r="M9" s="13" t="s">
        <v>37</v>
      </c>
      <c r="N9" s="13" t="s">
        <v>69</v>
      </c>
    </row>
    <row r="10" spans="1:14" ht="18.75" x14ac:dyDescent="0.25">
      <c r="A10" s="10">
        <v>195</v>
      </c>
      <c r="M10" s="13" t="s">
        <v>38</v>
      </c>
      <c r="N10" s="13">
        <f>SUM(K2:K7)/(N1*N7^3)</f>
        <v>0.87270354405114281</v>
      </c>
    </row>
    <row r="11" spans="1:14" ht="18.75" x14ac:dyDescent="0.25">
      <c r="A11" s="10">
        <v>212</v>
      </c>
      <c r="M11" s="13" t="s">
        <v>39</v>
      </c>
      <c r="N11" s="13">
        <f>SUM(L2:L7)/(N1*N7^4)-3</f>
        <v>1.5997628039074918</v>
      </c>
    </row>
    <row r="12" spans="1:14" ht="18.75" x14ac:dyDescent="0.25">
      <c r="A12" s="10">
        <v>212</v>
      </c>
      <c r="M12" s="13" t="s">
        <v>40</v>
      </c>
      <c r="N12" s="13">
        <f>CONFIDENCE(0.05,N7,N1)</f>
        <v>6.6908146424560035</v>
      </c>
    </row>
    <row r="13" spans="1:14" ht="18.75" x14ac:dyDescent="0.25">
      <c r="A13" s="10">
        <v>244</v>
      </c>
    </row>
    <row r="14" spans="1:14" ht="18.75" x14ac:dyDescent="0.25">
      <c r="A14" s="10">
        <v>194</v>
      </c>
    </row>
    <row r="15" spans="1:14" ht="18.75" x14ac:dyDescent="0.25">
      <c r="A15" s="10">
        <v>181</v>
      </c>
    </row>
    <row r="16" spans="1:14" ht="18.75" x14ac:dyDescent="0.25">
      <c r="A16" s="10">
        <v>180</v>
      </c>
    </row>
    <row r="17" spans="1:1" ht="18.75" x14ac:dyDescent="0.25">
      <c r="A17" s="10">
        <v>166</v>
      </c>
    </row>
    <row r="18" spans="1:1" ht="18.75" x14ac:dyDescent="0.25">
      <c r="A18" s="10">
        <v>191</v>
      </c>
    </row>
    <row r="19" spans="1:1" ht="18.75" x14ac:dyDescent="0.25">
      <c r="A19" s="10">
        <v>202</v>
      </c>
    </row>
    <row r="20" spans="1:1" ht="18.75" x14ac:dyDescent="0.25">
      <c r="A20" s="10">
        <v>195</v>
      </c>
    </row>
    <row r="21" spans="1:1" ht="18.75" x14ac:dyDescent="0.25">
      <c r="A21" s="10">
        <v>193</v>
      </c>
    </row>
    <row r="22" spans="1:1" ht="18.75" x14ac:dyDescent="0.25">
      <c r="A22" s="10">
        <v>164</v>
      </c>
    </row>
    <row r="23" spans="1:1" ht="18.75" x14ac:dyDescent="0.25">
      <c r="A23" s="10">
        <v>177</v>
      </c>
    </row>
    <row r="24" spans="1:1" ht="18.75" x14ac:dyDescent="0.25">
      <c r="A24" s="10">
        <v>186</v>
      </c>
    </row>
    <row r="25" spans="1:1" ht="18.75" x14ac:dyDescent="0.25">
      <c r="A25" s="10">
        <v>179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zoomScale="50" zoomScaleNormal="50" workbookViewId="0">
      <selection activeCell="N9" sqref="N9"/>
    </sheetView>
  </sheetViews>
  <sheetFormatPr defaultRowHeight="15" x14ac:dyDescent="0.25"/>
  <cols>
    <col min="1" max="1" width="15.28515625" customWidth="1"/>
    <col min="2" max="2" width="36" bestFit="1" customWidth="1"/>
    <col min="3" max="3" width="25.5703125" customWidth="1"/>
  </cols>
  <sheetData>
    <row r="1" spans="1:10" s="2" customFormat="1" ht="45" x14ac:dyDescent="0.25">
      <c r="A1" s="2" t="s">
        <v>2</v>
      </c>
      <c r="B1" s="2" t="s">
        <v>27</v>
      </c>
      <c r="C1" s="2" t="s">
        <v>28</v>
      </c>
      <c r="E1" s="2" t="s">
        <v>29</v>
      </c>
      <c r="F1" s="2">
        <f>COUNT(A:A)</f>
        <v>24</v>
      </c>
      <c r="G1" s="2" t="s">
        <v>49</v>
      </c>
      <c r="H1" s="2" t="s">
        <v>50</v>
      </c>
      <c r="I1" s="2" t="s">
        <v>41</v>
      </c>
      <c r="J1" s="2" t="s">
        <v>51</v>
      </c>
    </row>
    <row r="2" spans="1:10" ht="18" x14ac:dyDescent="0.25">
      <c r="A2" s="1">
        <v>199</v>
      </c>
      <c r="B2" s="1">
        <v>164</v>
      </c>
      <c r="C2">
        <f>COUNTIF(A:A,B2)</f>
        <v>1</v>
      </c>
      <c r="E2" t="s">
        <v>30</v>
      </c>
      <c r="F2">
        <f>MIN(A:A)</f>
        <v>164</v>
      </c>
      <c r="G2">
        <f>F2</f>
        <v>164</v>
      </c>
      <c r="H2">
        <f>G2+$F$5</f>
        <v>179</v>
      </c>
      <c r="I2">
        <f>SUMIF(B:B,"&lt;="&amp;H2,C:C)</f>
        <v>4</v>
      </c>
      <c r="J2">
        <f>I2</f>
        <v>4</v>
      </c>
    </row>
    <row r="3" spans="1:10" ht="18" x14ac:dyDescent="0.25">
      <c r="A3" s="1">
        <v>194</v>
      </c>
      <c r="B3" s="1">
        <v>166</v>
      </c>
      <c r="C3">
        <f>COUNTIF(A:A,B3)</f>
        <v>1</v>
      </c>
      <c r="E3" t="s">
        <v>31</v>
      </c>
      <c r="F3">
        <f>MAX(A:A)</f>
        <v>244</v>
      </c>
      <c r="G3">
        <f>H2</f>
        <v>179</v>
      </c>
      <c r="H3">
        <f>G3+$F$5</f>
        <v>194</v>
      </c>
      <c r="I3">
        <f t="shared" ref="I3:I7" si="0">SUMIF(B:B,"&lt;="&amp;H3,C:C)</f>
        <v>11</v>
      </c>
      <c r="J3">
        <f>I3-I2</f>
        <v>7</v>
      </c>
    </row>
    <row r="4" spans="1:10" ht="18" x14ac:dyDescent="0.25">
      <c r="A4" s="3">
        <v>200</v>
      </c>
      <c r="B4" s="1">
        <v>177</v>
      </c>
      <c r="C4">
        <f>COUNTIF(A:A,B4)</f>
        <v>1</v>
      </c>
      <c r="E4" t="s">
        <v>47</v>
      </c>
      <c r="F4">
        <f>1+3.32*LOG(F1)</f>
        <v>5.5823013224825315</v>
      </c>
      <c r="G4">
        <f t="shared" ref="G4:G7" si="1">H3</f>
        <v>194</v>
      </c>
      <c r="H4">
        <f>G4+$F$5</f>
        <v>209</v>
      </c>
      <c r="I4">
        <f t="shared" si="0"/>
        <v>21</v>
      </c>
      <c r="J4">
        <f>I4-I3</f>
        <v>10</v>
      </c>
    </row>
    <row r="5" spans="1:10" ht="18" x14ac:dyDescent="0.25">
      <c r="A5" s="1">
        <v>200</v>
      </c>
      <c r="B5" s="1">
        <v>179</v>
      </c>
      <c r="C5">
        <f>COUNTIF(A:A,B5)</f>
        <v>1</v>
      </c>
      <c r="E5" t="s">
        <v>48</v>
      </c>
      <c r="F5">
        <f>INT((F3-F2)/F4)+1</f>
        <v>15</v>
      </c>
      <c r="G5">
        <f t="shared" si="1"/>
        <v>209</v>
      </c>
      <c r="H5">
        <f>G5+$F$5</f>
        <v>224</v>
      </c>
      <c r="I5">
        <f t="shared" si="0"/>
        <v>23</v>
      </c>
      <c r="J5">
        <f t="shared" ref="J5:J7" si="2">I5-I4</f>
        <v>2</v>
      </c>
    </row>
    <row r="6" spans="1:10" ht="18" x14ac:dyDescent="0.25">
      <c r="A6" s="1">
        <v>202</v>
      </c>
      <c r="B6" s="1">
        <v>180</v>
      </c>
      <c r="C6">
        <f>COUNTIF(A:A,B6)</f>
        <v>1</v>
      </c>
      <c r="G6">
        <f t="shared" si="1"/>
        <v>224</v>
      </c>
      <c r="H6">
        <f>G6+$F$5</f>
        <v>239</v>
      </c>
      <c r="I6">
        <f t="shared" si="0"/>
        <v>23</v>
      </c>
      <c r="J6">
        <f t="shared" si="2"/>
        <v>0</v>
      </c>
    </row>
    <row r="7" spans="1:10" ht="18" x14ac:dyDescent="0.25">
      <c r="A7" s="1">
        <v>200</v>
      </c>
      <c r="B7" s="1">
        <v>181</v>
      </c>
      <c r="C7">
        <f>COUNTIF(A:A,B7)</f>
        <v>1</v>
      </c>
      <c r="G7">
        <f t="shared" si="1"/>
        <v>239</v>
      </c>
      <c r="H7">
        <f>G7+$F$5</f>
        <v>254</v>
      </c>
      <c r="I7">
        <f t="shared" si="0"/>
        <v>24</v>
      </c>
      <c r="J7">
        <f t="shared" si="2"/>
        <v>1</v>
      </c>
    </row>
    <row r="8" spans="1:10" ht="18" x14ac:dyDescent="0.25">
      <c r="A8" s="1">
        <v>196</v>
      </c>
      <c r="B8" s="1">
        <v>186</v>
      </c>
      <c r="C8">
        <f>COUNTIF(A:A,B8)</f>
        <v>1</v>
      </c>
    </row>
    <row r="9" spans="1:10" ht="18" x14ac:dyDescent="0.25">
      <c r="A9" s="1">
        <v>208</v>
      </c>
      <c r="B9" s="1">
        <v>191</v>
      </c>
      <c r="C9">
        <f>COUNTIF(A:A,B9)</f>
        <v>1</v>
      </c>
    </row>
    <row r="10" spans="1:10" ht="18" x14ac:dyDescent="0.25">
      <c r="A10" s="5">
        <v>195</v>
      </c>
      <c r="B10" s="1">
        <v>193</v>
      </c>
      <c r="C10">
        <f>COUNTIF(A:A,B10)</f>
        <v>1</v>
      </c>
    </row>
    <row r="11" spans="1:10" ht="18" x14ac:dyDescent="0.25">
      <c r="A11" s="1">
        <v>212</v>
      </c>
      <c r="B11" s="1">
        <v>194</v>
      </c>
      <c r="C11">
        <f>COUNTIF(A:A,B11)</f>
        <v>2</v>
      </c>
    </row>
    <row r="12" spans="1:10" ht="18" x14ac:dyDescent="0.25">
      <c r="A12" s="1">
        <v>212</v>
      </c>
      <c r="B12" s="5">
        <v>195</v>
      </c>
      <c r="C12">
        <f>COUNTIF(A:A,B12)</f>
        <v>2</v>
      </c>
    </row>
    <row r="13" spans="1:10" ht="18" x14ac:dyDescent="0.25">
      <c r="A13" s="1">
        <v>244</v>
      </c>
      <c r="B13" s="1">
        <v>196</v>
      </c>
      <c r="C13">
        <f>COUNTIF(A:A,B13)</f>
        <v>1</v>
      </c>
    </row>
    <row r="14" spans="1:10" ht="18" x14ac:dyDescent="0.25">
      <c r="A14" s="1">
        <v>194</v>
      </c>
      <c r="B14" s="1">
        <v>199</v>
      </c>
      <c r="C14">
        <f>COUNTIF(A:A,B14)</f>
        <v>1</v>
      </c>
    </row>
    <row r="15" spans="1:10" ht="18" x14ac:dyDescent="0.25">
      <c r="A15" s="1">
        <v>181</v>
      </c>
      <c r="B15" s="3">
        <v>200</v>
      </c>
      <c r="C15" s="4">
        <f>COUNTIF(A:A,B15)</f>
        <v>3</v>
      </c>
    </row>
    <row r="16" spans="1:10" ht="18" x14ac:dyDescent="0.25">
      <c r="A16" s="1">
        <v>180</v>
      </c>
      <c r="B16" s="1">
        <v>202</v>
      </c>
      <c r="C16">
        <f>COUNTIF(A:A,B16)</f>
        <v>2</v>
      </c>
    </row>
    <row r="17" spans="1:4" ht="18" x14ac:dyDescent="0.25">
      <c r="A17" s="1">
        <v>166</v>
      </c>
      <c r="B17" s="1">
        <v>208</v>
      </c>
      <c r="C17">
        <f>COUNTIF(A:A,B17)</f>
        <v>1</v>
      </c>
    </row>
    <row r="18" spans="1:4" ht="18" x14ac:dyDescent="0.25">
      <c r="A18" s="1">
        <v>191</v>
      </c>
      <c r="B18" s="1">
        <v>212</v>
      </c>
      <c r="C18">
        <f>COUNTIF(A:A,B18)</f>
        <v>2</v>
      </c>
    </row>
    <row r="19" spans="1:4" ht="18" x14ac:dyDescent="0.25">
      <c r="A19" s="1">
        <v>202</v>
      </c>
      <c r="B19" s="7">
        <v>244</v>
      </c>
      <c r="C19" s="8">
        <f>COUNTIF(A:A,B19)</f>
        <v>1</v>
      </c>
    </row>
    <row r="20" spans="1:4" ht="18" x14ac:dyDescent="0.25">
      <c r="A20" s="1">
        <v>195</v>
      </c>
      <c r="D20" s="9"/>
    </row>
    <row r="21" spans="1:4" ht="18" x14ac:dyDescent="0.25">
      <c r="A21" s="1">
        <v>193</v>
      </c>
      <c r="D21" s="9"/>
    </row>
    <row r="22" spans="1:4" ht="18" x14ac:dyDescent="0.25">
      <c r="A22" s="1">
        <v>164</v>
      </c>
      <c r="D22" s="9"/>
    </row>
    <row r="23" spans="1:4" ht="18" x14ac:dyDescent="0.25">
      <c r="A23" s="1">
        <v>177</v>
      </c>
      <c r="D23" s="9"/>
    </row>
    <row r="24" spans="1:4" ht="18" x14ac:dyDescent="0.25">
      <c r="A24" s="1">
        <v>186</v>
      </c>
      <c r="D24" s="9"/>
    </row>
    <row r="25" spans="1:4" ht="18" x14ac:dyDescent="0.25">
      <c r="A25" s="1">
        <v>179</v>
      </c>
      <c r="D25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I18" sqref="I18"/>
    </sheetView>
  </sheetViews>
  <sheetFormatPr defaultRowHeight="15" x14ac:dyDescent="0.25"/>
  <cols>
    <col min="1" max="1" width="15.28515625" customWidth="1"/>
    <col min="3" max="3" width="36" bestFit="1" customWidth="1"/>
  </cols>
  <sheetData>
    <row r="1" spans="1:4" x14ac:dyDescent="0.25">
      <c r="A1" t="s">
        <v>2</v>
      </c>
      <c r="C1" t="s">
        <v>52</v>
      </c>
      <c r="D1" t="s">
        <v>53</v>
      </c>
    </row>
    <row r="2" spans="1:4" x14ac:dyDescent="0.25">
      <c r="A2">
        <v>199</v>
      </c>
      <c r="C2" t="s">
        <v>29</v>
      </c>
      <c r="D2">
        <f>COUNT(A:A)</f>
        <v>24</v>
      </c>
    </row>
    <row r="3" spans="1:4" x14ac:dyDescent="0.25">
      <c r="A3">
        <v>194</v>
      </c>
      <c r="C3" t="s">
        <v>30</v>
      </c>
      <c r="D3">
        <f>MIN(A:A)</f>
        <v>164</v>
      </c>
    </row>
    <row r="4" spans="1:4" x14ac:dyDescent="0.25">
      <c r="A4">
        <v>200</v>
      </c>
      <c r="C4" t="s">
        <v>31</v>
      </c>
      <c r="D4">
        <f>MAX(A:A)</f>
        <v>244</v>
      </c>
    </row>
    <row r="5" spans="1:4" x14ac:dyDescent="0.25">
      <c r="A5">
        <v>200</v>
      </c>
      <c r="C5" t="s">
        <v>32</v>
      </c>
      <c r="D5">
        <f>D3-D2</f>
        <v>140</v>
      </c>
    </row>
    <row r="6" spans="1:4" x14ac:dyDescent="0.25">
      <c r="A6">
        <v>202</v>
      </c>
      <c r="C6" t="s">
        <v>33</v>
      </c>
      <c r="D6">
        <f>AVERAGE(A:A)</f>
        <v>194.58333333333334</v>
      </c>
    </row>
    <row r="7" spans="1:4" x14ac:dyDescent="0.25">
      <c r="A7">
        <v>200</v>
      </c>
      <c r="C7" t="s">
        <v>34</v>
      </c>
      <c r="D7">
        <f>VARP(A:A)</f>
        <v>259.9930555555556</v>
      </c>
    </row>
    <row r="8" spans="1:4" x14ac:dyDescent="0.25">
      <c r="A8">
        <v>196</v>
      </c>
      <c r="C8" t="s">
        <v>35</v>
      </c>
      <c r="D8">
        <f>SQRT(D6)</f>
        <v>13.949313005783953</v>
      </c>
    </row>
    <row r="9" spans="1:4" x14ac:dyDescent="0.25">
      <c r="A9">
        <v>208</v>
      </c>
      <c r="C9" t="s">
        <v>36</v>
      </c>
      <c r="D9">
        <f>MODE(A:A)</f>
        <v>200</v>
      </c>
    </row>
    <row r="10" spans="1:4" x14ac:dyDescent="0.25">
      <c r="A10">
        <v>195</v>
      </c>
      <c r="C10" t="s">
        <v>37</v>
      </c>
      <c r="D10">
        <f>MEDIAN(A:A)</f>
        <v>195</v>
      </c>
    </row>
    <row r="11" spans="1:4" x14ac:dyDescent="0.25">
      <c r="A11">
        <v>212</v>
      </c>
      <c r="C11" t="s">
        <v>38</v>
      </c>
      <c r="D11">
        <f>SKEW(A:A)</f>
        <v>0.7172059403643255</v>
      </c>
    </row>
    <row r="12" spans="1:4" x14ac:dyDescent="0.25">
      <c r="A12">
        <v>212</v>
      </c>
      <c r="C12" t="s">
        <v>39</v>
      </c>
      <c r="D12">
        <f>KURT(A:A)</f>
        <v>2.6797667466893942</v>
      </c>
    </row>
    <row r="13" spans="1:4" x14ac:dyDescent="0.25">
      <c r="A13">
        <v>244</v>
      </c>
      <c r="C13" t="s">
        <v>40</v>
      </c>
      <c r="D13">
        <f>CONFIDENCE(0.05,D7,D2)</f>
        <v>104.01697468233012</v>
      </c>
    </row>
    <row r="14" spans="1:4" x14ac:dyDescent="0.25">
      <c r="A14">
        <v>194</v>
      </c>
    </row>
    <row r="15" spans="1:4" x14ac:dyDescent="0.25">
      <c r="A15">
        <v>181</v>
      </c>
    </row>
    <row r="16" spans="1:4" x14ac:dyDescent="0.25">
      <c r="A16">
        <v>180</v>
      </c>
    </row>
    <row r="17" spans="1:1" x14ac:dyDescent="0.25">
      <c r="A17">
        <v>166</v>
      </c>
    </row>
    <row r="18" spans="1:1" x14ac:dyDescent="0.25">
      <c r="A18">
        <v>191</v>
      </c>
    </row>
    <row r="19" spans="1:1" x14ac:dyDescent="0.25">
      <c r="A19">
        <v>202</v>
      </c>
    </row>
    <row r="20" spans="1:1" x14ac:dyDescent="0.25">
      <c r="A20">
        <v>195</v>
      </c>
    </row>
    <row r="21" spans="1:1" x14ac:dyDescent="0.25">
      <c r="A21">
        <v>193</v>
      </c>
    </row>
    <row r="22" spans="1:1" x14ac:dyDescent="0.25">
      <c r="A22">
        <v>164</v>
      </c>
    </row>
    <row r="23" spans="1:1" x14ac:dyDescent="0.25">
      <c r="A23">
        <v>177</v>
      </c>
    </row>
    <row r="24" spans="1:1" x14ac:dyDescent="0.25">
      <c r="A24">
        <v>186</v>
      </c>
    </row>
    <row r="25" spans="1:1" x14ac:dyDescent="0.25">
      <c r="A25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Исходные данные</vt:lpstr>
      <vt:lpstr>Дискретный ряд</vt:lpstr>
      <vt:lpstr>Интервальный ряд</vt:lpstr>
      <vt:lpstr>Интервальный вариационный ряд</vt:lpstr>
      <vt:lpstr>Первичная обработка результатов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2020-01-28T10:50:44Z</dcterms:modified>
</cp:coreProperties>
</file>