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0"/>
  <workbookPr codeName="ThisWorkbook"/>
  <mc:AlternateContent xmlns:mc="http://schemas.openxmlformats.org/markup-compatibility/2006">
    <mc:Choice Requires="x15">
      <x15ac:absPath xmlns:x15ac="http://schemas.microsoft.com/office/spreadsheetml/2010/11/ac" url="E:\UNIVERSITIES\Italy\Genova\Strategos\Courses\Thesis\"/>
    </mc:Choice>
  </mc:AlternateContent>
  <xr:revisionPtr revIDLastSave="0" documentId="8_{FD30795D-E194-4174-9833-5C5B93C323AE}" xr6:coauthVersionLast="47" xr6:coauthVersionMax="47" xr10:uidLastSave="{00000000-0000-0000-0000-000000000000}"/>
  <bookViews>
    <workbookView xWindow="-120" yWindow="-120" windowWidth="29040" windowHeight="15840" firstSheet="1" xr2:uid="{00000000-000D-0000-FFFF-FFFF00000000}"/>
  </bookViews>
  <sheets>
    <sheet name="WBS &amp; GanttChart" sheetId="9" r:id="rId1"/>
    <sheet name="AHP_1" sheetId="14" r:id="rId2"/>
    <sheet name="AHP_2" sheetId="12" r:id="rId3"/>
    <sheet name="Decision Making Results" sheetId="13" r:id="rId4"/>
    <sheet name="Sheet1" sheetId="10" r:id="rId5"/>
  </sheets>
  <definedNames>
    <definedName name="prevWBS" localSheetId="0">'WBS &amp; GanttChart'!$B1048576</definedName>
    <definedName name="_xlnm.Print_Area" localSheetId="0">'WBS &amp; GanttChart'!$B$2:$BP$57</definedName>
    <definedName name="_xlnm.Print_Titles" localSheetId="0">'WBS &amp; GanttChart'!$5:$8</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6" i="9" l="1"/>
  <c r="H65" i="9"/>
  <c r="H64" i="9"/>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3" i="10"/>
  <c r="E12" i="10"/>
  <c r="E11" i="10"/>
  <c r="E10" i="10"/>
  <c r="E9" i="10"/>
  <c r="E8" i="10"/>
  <c r="E5" i="10"/>
  <c r="E4" i="10"/>
  <c r="E3" i="10"/>
  <c r="E2" i="10"/>
  <c r="H10" i="14"/>
  <c r="R9" i="14"/>
  <c r="G9" i="14"/>
  <c r="F9" i="14"/>
  <c r="E9" i="14"/>
  <c r="D9" i="14"/>
  <c r="C9" i="14"/>
  <c r="B9" i="14"/>
  <c r="R8" i="14"/>
  <c r="F8" i="14"/>
  <c r="E8" i="14"/>
  <c r="D8" i="14"/>
  <c r="C8" i="14"/>
  <c r="B8" i="14"/>
  <c r="R7" i="14"/>
  <c r="E7" i="14"/>
  <c r="D7" i="14"/>
  <c r="C7" i="14"/>
  <c r="B7" i="14"/>
  <c r="R6" i="14"/>
  <c r="D6" i="14"/>
  <c r="C6" i="14"/>
  <c r="B6" i="14"/>
  <c r="R5" i="14"/>
  <c r="C5" i="14"/>
  <c r="B5" i="14"/>
  <c r="R4" i="14"/>
  <c r="B4" i="14"/>
  <c r="R3" i="14"/>
  <c r="I61" i="12"/>
  <c r="I60" i="12"/>
  <c r="I59" i="12"/>
  <c r="D53" i="12"/>
  <c r="C53" i="12"/>
  <c r="B53" i="12"/>
  <c r="E34" i="12"/>
  <c r="E33" i="12"/>
  <c r="E32" i="12"/>
  <c r="E29" i="12"/>
  <c r="E28" i="12"/>
  <c r="E27" i="12"/>
  <c r="E24" i="12"/>
  <c r="E23" i="12"/>
  <c r="E22" i="12"/>
  <c r="E19" i="12"/>
  <c r="D18" i="12"/>
  <c r="E18" i="12" s="1"/>
  <c r="D17" i="12"/>
  <c r="C17" i="12"/>
  <c r="E17" i="12" s="1"/>
  <c r="E14" i="12"/>
  <c r="D13" i="12"/>
  <c r="E13" i="12" s="1"/>
  <c r="D12" i="12"/>
  <c r="C12" i="12"/>
  <c r="E12" i="12" s="1"/>
  <c r="C9" i="12"/>
  <c r="E9" i="12" s="1"/>
  <c r="B8" i="12"/>
  <c r="E8" i="12" s="1"/>
  <c r="E7" i="12"/>
  <c r="C4" i="12"/>
  <c r="B4" i="12"/>
  <c r="E4" i="12" s="1"/>
  <c r="B3" i="12"/>
  <c r="E3" i="12" s="1"/>
  <c r="E2" i="12"/>
  <c r="G61" i="9"/>
  <c r="G60" i="9"/>
  <c r="G59" i="9"/>
  <c r="G49" i="9"/>
  <c r="G50" i="9"/>
  <c r="G51" i="9"/>
  <c r="G52" i="9"/>
  <c r="G53" i="9"/>
  <c r="G54" i="9"/>
  <c r="G39" i="9"/>
  <c r="G40" i="9"/>
  <c r="G41" i="9"/>
  <c r="G42" i="9"/>
  <c r="G43" i="9"/>
  <c r="G44" i="9"/>
  <c r="G45" i="9"/>
  <c r="G46" i="9"/>
  <c r="G36" i="9"/>
  <c r="G27" i="9"/>
  <c r="G28" i="9"/>
  <c r="G29" i="9"/>
  <c r="G30" i="9"/>
  <c r="G31" i="9"/>
  <c r="G57" i="9"/>
  <c r="G56" i="9"/>
  <c r="G48" i="9"/>
  <c r="G37" i="9"/>
  <c r="G38" i="9"/>
  <c r="G35" i="9"/>
  <c r="G25" i="9"/>
  <c r="G26" i="9"/>
  <c r="G32" i="9"/>
  <c r="G33" i="9"/>
  <c r="G24" i="9"/>
  <c r="B10" i="14" l="1"/>
  <c r="L3" i="14" s="1"/>
  <c r="L4" i="14"/>
  <c r="L5" i="14"/>
  <c r="C10" i="14"/>
  <c r="M5" i="14"/>
  <c r="L6" i="14"/>
  <c r="M6" i="14"/>
  <c r="D10" i="14"/>
  <c r="N6" i="14"/>
  <c r="L7" i="14"/>
  <c r="M7" i="14"/>
  <c r="N7" i="14"/>
  <c r="E10" i="14"/>
  <c r="O7" i="14"/>
  <c r="L8" i="14"/>
  <c r="M8" i="14"/>
  <c r="N8" i="14"/>
  <c r="O8" i="14"/>
  <c r="F10" i="14"/>
  <c r="P8" i="14"/>
  <c r="L9" i="14"/>
  <c r="M9" i="14"/>
  <c r="N9" i="14"/>
  <c r="O9" i="14"/>
  <c r="P9" i="14"/>
  <c r="G10" i="14"/>
  <c r="Q9" i="14"/>
  <c r="E5" i="12"/>
  <c r="F2" i="12"/>
  <c r="F3" i="12"/>
  <c r="F4" i="12"/>
  <c r="E10" i="12"/>
  <c r="F7" i="12"/>
  <c r="F8" i="12"/>
  <c r="F9" i="12"/>
  <c r="E15" i="12"/>
  <c r="F12" i="12"/>
  <c r="F13" i="12"/>
  <c r="F14" i="12"/>
  <c r="E20" i="12"/>
  <c r="F17" i="12"/>
  <c r="F18" i="12"/>
  <c r="F19" i="12"/>
  <c r="E25" i="12"/>
  <c r="F22" i="12"/>
  <c r="F23" i="12"/>
  <c r="F24" i="12"/>
  <c r="E30" i="12"/>
  <c r="F27" i="12"/>
  <c r="F28" i="12"/>
  <c r="F29" i="12"/>
  <c r="E35" i="12"/>
  <c r="F32" i="12"/>
  <c r="F33" i="12"/>
  <c r="F34" i="12"/>
  <c r="G12" i="9"/>
  <c r="G10" i="9"/>
  <c r="M7" i="9"/>
  <c r="M5" i="9" s="1"/>
  <c r="Q8" i="14" l="1"/>
  <c r="Q7" i="14"/>
  <c r="Q6" i="14"/>
  <c r="Q5" i="14"/>
  <c r="Q4" i="14"/>
  <c r="Q3" i="14"/>
  <c r="T9" i="14"/>
  <c r="S9" i="14"/>
  <c r="P7" i="14"/>
  <c r="P6" i="14"/>
  <c r="P5" i="14"/>
  <c r="P4" i="14"/>
  <c r="P3" i="14"/>
  <c r="T8" i="14"/>
  <c r="S8" i="14"/>
  <c r="O6" i="14"/>
  <c r="O5" i="14"/>
  <c r="O4" i="14"/>
  <c r="O3" i="14"/>
  <c r="T7" i="14"/>
  <c r="S7" i="14"/>
  <c r="N5" i="14"/>
  <c r="N4" i="14"/>
  <c r="N3" i="14"/>
  <c r="T6" i="14"/>
  <c r="S6" i="14"/>
  <c r="M4" i="14"/>
  <c r="M3" i="14"/>
  <c r="T5" i="14"/>
  <c r="S5" i="14"/>
  <c r="T4" i="14"/>
  <c r="S4" i="14"/>
  <c r="T3" i="14"/>
  <c r="S3" i="14"/>
  <c r="S10" i="14" s="1"/>
  <c r="F35" i="12"/>
  <c r="F30" i="12"/>
  <c r="F25" i="12"/>
  <c r="F20" i="12"/>
  <c r="F15" i="12"/>
  <c r="F10" i="12"/>
  <c r="F5" i="12"/>
  <c r="G17" i="9"/>
  <c r="G11" i="9"/>
  <c r="G18" i="9"/>
  <c r="M8" i="9"/>
  <c r="B14" i="14" l="1"/>
  <c r="T10" i="14"/>
  <c r="U3" i="14"/>
  <c r="C14" i="14"/>
  <c r="U4" i="14"/>
  <c r="D14" i="14"/>
  <c r="U5" i="14"/>
  <c r="E14" i="14"/>
  <c r="U6" i="14"/>
  <c r="F14" i="14"/>
  <c r="U7" i="14"/>
  <c r="G14" i="14"/>
  <c r="U8" i="14"/>
  <c r="H14" i="14"/>
  <c r="U9" i="14"/>
  <c r="G13" i="9"/>
  <c r="H22" i="14" l="1"/>
  <c r="H21" i="14"/>
  <c r="H20" i="14"/>
  <c r="H19" i="14"/>
  <c r="H18" i="14"/>
  <c r="H17" i="14"/>
  <c r="H16" i="14"/>
  <c r="H23" i="14" s="1"/>
  <c r="G21" i="14"/>
  <c r="G20" i="14"/>
  <c r="G19" i="14"/>
  <c r="G18" i="14"/>
  <c r="G17" i="14"/>
  <c r="G16" i="14"/>
  <c r="G22" i="14"/>
  <c r="F20" i="14"/>
  <c r="F19" i="14"/>
  <c r="F18" i="14"/>
  <c r="F17" i="14"/>
  <c r="F16" i="14"/>
  <c r="F21" i="14"/>
  <c r="F22" i="14"/>
  <c r="E19" i="14"/>
  <c r="E18" i="14"/>
  <c r="E17" i="14"/>
  <c r="E16" i="14"/>
  <c r="E20" i="14"/>
  <c r="E21" i="14"/>
  <c r="E22" i="14"/>
  <c r="D18" i="14"/>
  <c r="D17" i="14"/>
  <c r="D16" i="14"/>
  <c r="D19" i="14"/>
  <c r="D20" i="14"/>
  <c r="D21" i="14"/>
  <c r="D22" i="14"/>
  <c r="C17" i="14"/>
  <c r="C16" i="14"/>
  <c r="C18" i="14"/>
  <c r="C19" i="14"/>
  <c r="C20" i="14"/>
  <c r="C21" i="14"/>
  <c r="C22" i="14"/>
  <c r="U10" i="14"/>
  <c r="B16" i="14"/>
  <c r="B17" i="14"/>
  <c r="I17" i="14" s="1"/>
  <c r="J17" i="14" s="1"/>
  <c r="B18" i="14"/>
  <c r="I18" i="14" s="1"/>
  <c r="J18" i="14" s="1"/>
  <c r="B19" i="14"/>
  <c r="I19" i="14" s="1"/>
  <c r="J19" i="14" s="1"/>
  <c r="B20" i="14"/>
  <c r="I20" i="14" s="1"/>
  <c r="J20" i="14" s="1"/>
  <c r="B21" i="14"/>
  <c r="I21" i="14" s="1"/>
  <c r="J21" i="14" s="1"/>
  <c r="B22" i="14"/>
  <c r="I22" i="14" s="1"/>
  <c r="J22" i="14" s="1"/>
  <c r="G16" i="9"/>
  <c r="B23" i="14" l="1"/>
  <c r="I16" i="14"/>
  <c r="C23" i="14"/>
  <c r="D23" i="14"/>
  <c r="E23" i="14"/>
  <c r="F23" i="14"/>
  <c r="G23" i="14"/>
  <c r="N7" i="9"/>
  <c r="I23" i="14" l="1"/>
  <c r="J16" i="14"/>
  <c r="G20" i="9"/>
  <c r="O7" i="9"/>
  <c r="K25" i="14" l="1"/>
  <c r="K27" i="14" s="1"/>
  <c r="K29" i="14" s="1"/>
  <c r="L29" i="14" s="1"/>
  <c r="J23" i="14"/>
  <c r="P7" i="9"/>
  <c r="Q7" i="9" l="1"/>
  <c r="G19" i="9"/>
  <c r="M6" i="9"/>
  <c r="R7" i="9" l="1"/>
  <c r="N8" i="9"/>
  <c r="S7" i="9" l="1"/>
  <c r="O8" i="9"/>
  <c r="T7" i="9" l="1"/>
  <c r="P8" i="9"/>
  <c r="U7" i="9" l="1"/>
  <c r="Q8" i="9"/>
  <c r="V7" i="9" l="1"/>
  <c r="R8" i="9"/>
  <c r="W7" i="9" l="1"/>
  <c r="S8" i="9"/>
  <c r="X7" i="9" l="1"/>
  <c r="T8" i="9"/>
  <c r="T6" i="9"/>
  <c r="T5" i="9"/>
  <c r="Y7" i="9" l="1"/>
  <c r="U8" i="9"/>
  <c r="Z7" i="9" l="1"/>
  <c r="V8" i="9"/>
  <c r="AA7" i="9" l="1"/>
  <c r="W8" i="9"/>
  <c r="AB7" i="9" l="1"/>
  <c r="X8" i="9"/>
  <c r="AC7" i="9" l="1"/>
  <c r="Z8" i="9"/>
  <c r="Y8" i="9"/>
  <c r="AD7" i="9" l="1"/>
  <c r="AA6" i="9"/>
  <c r="AA5" i="9"/>
  <c r="AA8" i="9"/>
  <c r="AE7" i="9" l="1"/>
  <c r="AB8" i="9"/>
  <c r="AF7" i="9" l="1"/>
  <c r="AC8" i="9"/>
  <c r="AG7" i="9" l="1"/>
  <c r="AD8" i="9"/>
  <c r="AH7" i="9" l="1"/>
  <c r="AE8" i="9"/>
  <c r="AI7" i="9" l="1"/>
  <c r="AF8" i="9"/>
  <c r="AJ7" i="9" l="1"/>
  <c r="AG8" i="9"/>
  <c r="AK7" i="9" l="1"/>
  <c r="AH5" i="9"/>
  <c r="AH8" i="9"/>
  <c r="AH6" i="9"/>
  <c r="AL7" i="9" l="1"/>
  <c r="AI8" i="9"/>
  <c r="AM7" i="9" l="1"/>
  <c r="AJ8" i="9"/>
  <c r="AN7" i="9" l="1"/>
  <c r="AK8" i="9"/>
  <c r="AO7" i="9" l="1"/>
  <c r="AL8" i="9"/>
  <c r="AP7" i="9" l="1"/>
  <c r="AM8" i="9"/>
  <c r="AQ7" i="9" l="1"/>
  <c r="AN8" i="9"/>
  <c r="AR7" i="9" l="1"/>
  <c r="AO8" i="9"/>
  <c r="AO6" i="9"/>
  <c r="AO5" i="9"/>
  <c r="AS7" i="9" l="1"/>
  <c r="AP8" i="9"/>
  <c r="AT7" i="9" l="1"/>
  <c r="AQ8" i="9"/>
  <c r="AU7" i="9" l="1"/>
  <c r="AR8" i="9"/>
  <c r="AS8" i="9" l="1"/>
  <c r="AT8" i="9" l="1"/>
  <c r="AU8" i="9" l="1"/>
  <c r="G2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B8"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C8"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D8"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E8"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8"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8"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8"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K8"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1" authorId="0" shapeId="0" xr:uid="{39F12183-9951-48E3-A5C1-D32EE7BB89C7}">
      <text>
        <r>
          <rPr>
            <b/>
            <sz val="9"/>
            <color indexed="81"/>
            <rFont val="Tahoma"/>
            <family val="2"/>
          </rPr>
          <t>Task Description</t>
        </r>
        <r>
          <rPr>
            <sz val="9"/>
            <color indexed="81"/>
            <rFont val="Tahoma"/>
            <family val="2"/>
          </rPr>
          <t xml:space="preserve">
Enter the name of each task and sub-task. Use indents for sub-tasks.</t>
        </r>
      </text>
    </comment>
    <comment ref="B1" authorId="0" shapeId="0" xr:uid="{24D50553-39F8-4B2D-AB8A-9BDA21BC9BF2}">
      <text>
        <r>
          <rPr>
            <b/>
            <sz val="9"/>
            <color indexed="81"/>
            <rFont val="Tahoma"/>
            <family val="2"/>
          </rPr>
          <t>Task Lead</t>
        </r>
        <r>
          <rPr>
            <sz val="9"/>
            <color indexed="81"/>
            <rFont val="Tahoma"/>
            <family val="2"/>
          </rPr>
          <t xml:space="preserve">
Enter the name of the Task Lead in this column.</t>
        </r>
      </text>
    </comment>
    <comment ref="C1" authorId="0" shapeId="0" xr:uid="{2875D69D-A12A-4539-B6F2-E5BCCCAA4B7F}">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D1" authorId="0" shapeId="0" xr:uid="{2D2A6A7A-9C21-45B5-A5EA-42855B31F3C2}">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E1" authorId="1" shapeId="0" xr:uid="{A4D51B41-591F-4813-A971-2334E828F761}">
      <text>
        <r>
          <rPr>
            <b/>
            <sz val="9"/>
            <color indexed="81"/>
            <rFont val="Tahoma"/>
            <family val="2"/>
          </rPr>
          <t>End Date:</t>
        </r>
        <r>
          <rPr>
            <sz val="9"/>
            <color indexed="81"/>
            <rFont val="Tahoma"/>
            <family val="2"/>
          </rPr>
          <t xml:space="preserve">
The End Date is calculated based on the Start Date and the Calendar Days columns.</t>
        </r>
      </text>
    </comment>
    <comment ref="F1" authorId="0" shapeId="0" xr:uid="{7CC6B8D8-EB97-4FC0-8C94-72DC23AC499E}">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List>
</comments>
</file>

<file path=xl/sharedStrings.xml><?xml version="1.0" encoding="utf-8"?>
<sst xmlns="http://schemas.openxmlformats.org/spreadsheetml/2006/main" count="581" uniqueCount="234">
  <si>
    <t xml:space="preserve">Equipping Urban Greenhouse with Rainwater Harvesting System and PV </t>
  </si>
  <si>
    <t>Display Week :</t>
  </si>
  <si>
    <t>Project Start Date :</t>
  </si>
  <si>
    <t>Project Manager:</t>
  </si>
  <si>
    <t>Sayed Mohammad Sajjadi</t>
  </si>
  <si>
    <t>DELIVERABLES</t>
  </si>
  <si>
    <t>TASKS</t>
  </si>
  <si>
    <t>WBS</t>
  </si>
  <si>
    <t>PREDECESSOR</t>
  </si>
  <si>
    <t>START</t>
  </si>
  <si>
    <t>END</t>
  </si>
  <si>
    <t>DAYS</t>
  </si>
  <si>
    <t>Cost</t>
  </si>
  <si>
    <t>Resource Allocation</t>
  </si>
  <si>
    <t>% DONE</t>
  </si>
  <si>
    <t>Phase 1 :  Research and Planning</t>
  </si>
  <si>
    <t>Conduct site assessment</t>
  </si>
  <si>
    <t>Take Detailed Measurements of the Greenhouse Environment</t>
  </si>
  <si>
    <t>1.1.1</t>
  </si>
  <si>
    <t>Start</t>
  </si>
  <si>
    <t>SE</t>
  </si>
  <si>
    <t>Evaluate Suitable Space for Equipment Installation</t>
  </si>
  <si>
    <t>1.1.2</t>
  </si>
  <si>
    <t>Determine rainwater harvesting system requirements</t>
  </si>
  <si>
    <t>Assess water needs</t>
  </si>
  <si>
    <t>1.2.1</t>
  </si>
  <si>
    <t>Analyze rainfall patterns</t>
  </si>
  <si>
    <t>1.2.2</t>
  </si>
  <si>
    <t>Consider storage capacity</t>
  </si>
  <si>
    <t>1.2.3</t>
  </si>
  <si>
    <t>1.2.1 , 1.2.2</t>
  </si>
  <si>
    <t>Evaluate filtration requirements</t>
  </si>
  <si>
    <t>1.2.4</t>
  </si>
  <si>
    <t>Design and specify components</t>
  </si>
  <si>
    <t>1.2.5</t>
  </si>
  <si>
    <t>Determine PV system requirements</t>
  </si>
  <si>
    <t>Calculate energy needs</t>
  </si>
  <si>
    <t>1.3.1</t>
  </si>
  <si>
    <t>Evaluate solar radiation</t>
  </si>
  <si>
    <t>1.3.2</t>
  </si>
  <si>
    <t>Determine panel size and quantity</t>
  </si>
  <si>
    <t>1.3.3</t>
  </si>
  <si>
    <t>1.3.1 , 1.3.2</t>
  </si>
  <si>
    <t>1.3.4</t>
  </si>
  <si>
    <t>Develop system design</t>
  </si>
  <si>
    <t>Integrate rainwater harvesting and PV systems</t>
  </si>
  <si>
    <t>1.4.1</t>
  </si>
  <si>
    <t>1.2.5 , 1.3.4</t>
  </si>
  <si>
    <t>Create detailed drawings and specifications</t>
  </si>
  <si>
    <t>1.4.2</t>
  </si>
  <si>
    <t>Phase 2 : Procurement</t>
  </si>
  <si>
    <t>Identify and select suppliers</t>
  </si>
  <si>
    <t>Identify and select supplier for PV and its required components</t>
  </si>
  <si>
    <t>2.1.1</t>
  </si>
  <si>
    <t>PM</t>
  </si>
  <si>
    <t>Identify and select suppliers for rainwater harvesting system components</t>
  </si>
  <si>
    <t>2.1.2</t>
  </si>
  <si>
    <t>Prepare purchase orders</t>
  </si>
  <si>
    <t>Purchase PV and required components</t>
  </si>
  <si>
    <t>2.2.1</t>
  </si>
  <si>
    <t>2.1.1, 1.4.2</t>
  </si>
  <si>
    <t>Purchase Storage tanks</t>
  </si>
  <si>
    <t>2.2.2</t>
  </si>
  <si>
    <t>2.1.2, 1.4.2</t>
  </si>
  <si>
    <t>Purchase sediment filter</t>
  </si>
  <si>
    <t>2.2.3</t>
  </si>
  <si>
    <t>2.1.2 , 1.4.2</t>
  </si>
  <si>
    <t>Purchase ultraviolet (UV) filter</t>
  </si>
  <si>
    <t>2.2.4</t>
  </si>
  <si>
    <t>Purchase submersible pump</t>
  </si>
  <si>
    <t>2.2.5</t>
  </si>
  <si>
    <t>Purchase control panel</t>
  </si>
  <si>
    <t>2.2.6</t>
  </si>
  <si>
    <t>Purchase distribution pipes</t>
  </si>
  <si>
    <t>2.2.7</t>
  </si>
  <si>
    <t>Coordinate delivery schedules</t>
  </si>
  <si>
    <t>2.3.1</t>
  </si>
  <si>
    <t xml:space="preserve">2.2.1 , 2.2.2 , 2.2.3 , 2.2.4 , 2.2.5 , 2.2.6 , 2.2.7 </t>
  </si>
  <si>
    <t>Phase 3 : Installation</t>
  </si>
  <si>
    <t>Site Preparation</t>
  </si>
  <si>
    <t>Clearing and grading the ground for tank placement</t>
  </si>
  <si>
    <t>3.1.1</t>
  </si>
  <si>
    <t>RHT (2)</t>
  </si>
  <si>
    <t>Excavation for tank installation</t>
  </si>
  <si>
    <t>3.1.2</t>
  </si>
  <si>
    <t>Tank Installation</t>
  </si>
  <si>
    <t>Delivery and installation of rainwater storage tanks</t>
  </si>
  <si>
    <t>3.2.1</t>
  </si>
  <si>
    <t>Connection of pipes to the tank</t>
  </si>
  <si>
    <t>3.2.2</t>
  </si>
  <si>
    <t>2.3.1 , 3.2.1</t>
  </si>
  <si>
    <t>Install Filtration System</t>
  </si>
  <si>
    <t>Installation of sediment filter</t>
  </si>
  <si>
    <t>3.3.1</t>
  </si>
  <si>
    <t>3.2.1 , 2.3.1</t>
  </si>
  <si>
    <t>RHT (1)</t>
  </si>
  <si>
    <t>Installation of ultraviolet (UV) filter</t>
  </si>
  <si>
    <t>3.3.2</t>
  </si>
  <si>
    <t>Install Pumping System</t>
  </si>
  <si>
    <t>Installation of submersible pump</t>
  </si>
  <si>
    <t>3.4.1</t>
  </si>
  <si>
    <t>Installation of control panel</t>
  </si>
  <si>
    <t>3.4.2</t>
  </si>
  <si>
    <t>3.4.1 , 2.3.1</t>
  </si>
  <si>
    <t>Install Distribution System</t>
  </si>
  <si>
    <t>Installation of collection and distribution pipes</t>
  </si>
  <si>
    <t>3.5.1</t>
  </si>
  <si>
    <t>Installation of irrigation system</t>
  </si>
  <si>
    <t>3.5.2</t>
  </si>
  <si>
    <t>Install PV System</t>
  </si>
  <si>
    <t>Install PV modules and mounting structures</t>
  </si>
  <si>
    <t>3.6.1</t>
  </si>
  <si>
    <t>ET (1)</t>
  </si>
  <si>
    <t>Connect PV system to electrical infrastructure</t>
  </si>
  <si>
    <t>3.6.2</t>
  </si>
  <si>
    <t>Phase 4 : Testing and Commissioning</t>
  </si>
  <si>
    <t>Perform necessary tests</t>
  </si>
  <si>
    <t>Perform functionality tests on rainwater harvesting system and optimize it</t>
  </si>
  <si>
    <t>4.1.1</t>
  </si>
  <si>
    <t>Perform electrical tests on the PV system and optimize it</t>
  </si>
  <si>
    <t>4.1.2</t>
  </si>
  <si>
    <t>Obtain necessary certifications and approvals</t>
  </si>
  <si>
    <t>Register for the Conto Termico 2.0 (CT2) program</t>
  </si>
  <si>
    <t>4.2.1</t>
  </si>
  <si>
    <t>Obtain electrical and structural permits</t>
  </si>
  <si>
    <t>4.2.2</t>
  </si>
  <si>
    <t>Obtain certifications for PV components</t>
  </si>
  <si>
    <t>4.2.3</t>
  </si>
  <si>
    <t>Obtain certifications for rainwater harvesting system components</t>
  </si>
  <si>
    <t>4.2.4</t>
  </si>
  <si>
    <t>Obtain authorization for rainwater discharge</t>
  </si>
  <si>
    <t>4.2.5</t>
  </si>
  <si>
    <t>Phase 5 : Documentation</t>
  </si>
  <si>
    <t>Create user manuals</t>
  </si>
  <si>
    <t>Create user manuals for rainwater harvesting system</t>
  </si>
  <si>
    <t>5.1.1</t>
  </si>
  <si>
    <t>Create user manuals for PV system</t>
  </si>
  <si>
    <t>5.1.2</t>
  </si>
  <si>
    <t>Phase 6 : Project Closure</t>
  </si>
  <si>
    <t>Conduct final project</t>
  </si>
  <si>
    <t>Conduct final project review</t>
  </si>
  <si>
    <t>6.1.1</t>
  </si>
  <si>
    <t xml:space="preserve">5.1.1 , 5.1.2 </t>
  </si>
  <si>
    <t>Archive project documents</t>
  </si>
  <si>
    <t>6.1.2</t>
  </si>
  <si>
    <t>Handover project deliverables to the farm owner</t>
  </si>
  <si>
    <t>meet the greenhouse owner and handover all documents</t>
  </si>
  <si>
    <t>6.2.1</t>
  </si>
  <si>
    <t>6.1.1 , 4.2.1 , 4.2.2 , 4.2.3 , 4.2.4 , 4.2.5</t>
  </si>
  <si>
    <t>Cost Table</t>
  </si>
  <si>
    <t xml:space="preserve">PV Cost </t>
  </si>
  <si>
    <t xml:space="preserve">Rainwater Harvesting System Cost </t>
  </si>
  <si>
    <t xml:space="preserve">Total Cost </t>
  </si>
  <si>
    <t>Pair-wise Comparison Matrix</t>
  </si>
  <si>
    <t xml:space="preserve">Normalized Pair-wise Comparison Matrix </t>
  </si>
  <si>
    <t>Factors</t>
  </si>
  <si>
    <t>Cost Investment</t>
  </si>
  <si>
    <t>Ease of Installation and Maintenance</t>
  </si>
  <si>
    <t>Lifespan</t>
  </si>
  <si>
    <t>Self-sufficiency</t>
  </si>
  <si>
    <t>Sustainability with respect to SDGs</t>
  </si>
  <si>
    <t>Integration with existing infrastructure</t>
  </si>
  <si>
    <t>Regulatory compliance</t>
  </si>
  <si>
    <t>SUM</t>
  </si>
  <si>
    <t>Criteria Weights</t>
  </si>
  <si>
    <t>Criteria weight (%)</t>
  </si>
  <si>
    <t>Sum</t>
  </si>
  <si>
    <t>Calculating Consistency</t>
  </si>
  <si>
    <t>Random Index values for different n criteria</t>
  </si>
  <si>
    <t>n</t>
  </si>
  <si>
    <t>RI</t>
  </si>
  <si>
    <t>Wieghted Sum Value</t>
  </si>
  <si>
    <t>Ratio</t>
  </si>
  <si>
    <t>Maximum Eigenvalue (λmax)</t>
  </si>
  <si>
    <t>Consistency Index (CI)</t>
  </si>
  <si>
    <t>Consistency Ratio (CR)</t>
  </si>
  <si>
    <r>
      <rPr>
        <b/>
        <sz val="14"/>
        <color rgb="FF000000"/>
        <rFont val="Aptos Narrow"/>
        <scheme val="minor"/>
      </rPr>
      <t>Criterion</t>
    </r>
    <r>
      <rPr>
        <sz val="11"/>
        <color rgb="FF000000"/>
        <rFont val="Aptos Narrow"/>
        <scheme val="minor"/>
      </rPr>
      <t xml:space="preserve">: </t>
    </r>
    <r>
      <rPr>
        <b/>
        <sz val="11"/>
        <color rgb="FF000000"/>
        <rFont val="Aptos Narrow"/>
        <scheme val="minor"/>
      </rPr>
      <t>Cost Investment</t>
    </r>
  </si>
  <si>
    <t>PV</t>
  </si>
  <si>
    <t>Wind Turbine</t>
  </si>
  <si>
    <t>Rainwater Harvesting System</t>
  </si>
  <si>
    <t>Local Weights</t>
  </si>
  <si>
    <r>
      <rPr>
        <b/>
        <sz val="14"/>
        <color rgb="FF000000"/>
        <rFont val="Aptos Narrow"/>
        <scheme val="minor"/>
      </rPr>
      <t>Criterion</t>
    </r>
    <r>
      <rPr>
        <sz val="11"/>
        <color rgb="FF000000"/>
        <rFont val="Aptos Narrow"/>
        <scheme val="minor"/>
      </rPr>
      <t xml:space="preserve">: </t>
    </r>
    <r>
      <rPr>
        <b/>
        <sz val="11"/>
        <color rgb="FF000000"/>
        <rFont val="Aptos Narrow"/>
        <scheme val="minor"/>
      </rPr>
      <t>Ease of Installation and Maintenance</t>
    </r>
  </si>
  <si>
    <r>
      <rPr>
        <b/>
        <sz val="14"/>
        <color rgb="FF000000"/>
        <rFont val="Aptos Narrow"/>
        <scheme val="minor"/>
      </rPr>
      <t>Criterion</t>
    </r>
    <r>
      <rPr>
        <sz val="11"/>
        <color rgb="FF000000"/>
        <rFont val="Aptos Narrow"/>
        <scheme val="minor"/>
      </rPr>
      <t xml:space="preserve">: </t>
    </r>
    <r>
      <rPr>
        <b/>
        <sz val="11"/>
        <color rgb="FF000000"/>
        <rFont val="Aptos Narrow"/>
        <scheme val="minor"/>
      </rPr>
      <t>Lifespan</t>
    </r>
  </si>
  <si>
    <r>
      <rPr>
        <b/>
        <sz val="14"/>
        <color rgb="FF000000"/>
        <rFont val="Aptos Narrow"/>
        <scheme val="minor"/>
      </rPr>
      <t>Criterion</t>
    </r>
    <r>
      <rPr>
        <sz val="11"/>
        <color rgb="FF000000"/>
        <rFont val="Aptos Narrow"/>
        <scheme val="minor"/>
      </rPr>
      <t xml:space="preserve">: </t>
    </r>
    <r>
      <rPr>
        <b/>
        <sz val="11"/>
        <color rgb="FF000000"/>
        <rFont val="Aptos Narrow"/>
        <scheme val="minor"/>
      </rPr>
      <t>Self-sufficiency</t>
    </r>
  </si>
  <si>
    <r>
      <rPr>
        <b/>
        <sz val="14"/>
        <color rgb="FF000000"/>
        <rFont val="Aptos Narrow"/>
        <scheme val="minor"/>
      </rPr>
      <t>Criterion</t>
    </r>
    <r>
      <rPr>
        <sz val="11"/>
        <color rgb="FF000000"/>
        <rFont val="Aptos Narrow"/>
        <scheme val="minor"/>
      </rPr>
      <t xml:space="preserve">: </t>
    </r>
    <r>
      <rPr>
        <b/>
        <sz val="11"/>
        <color rgb="FF000000"/>
        <rFont val="Aptos Narrow"/>
        <scheme val="minor"/>
      </rPr>
      <t>Sustainability with respect to SDGs</t>
    </r>
  </si>
  <si>
    <r>
      <rPr>
        <b/>
        <sz val="14"/>
        <color rgb="FF000000"/>
        <rFont val="Aptos Narrow"/>
        <scheme val="minor"/>
      </rPr>
      <t>Criterion</t>
    </r>
    <r>
      <rPr>
        <sz val="11"/>
        <color rgb="FF000000"/>
        <rFont val="Aptos Narrow"/>
        <scheme val="minor"/>
      </rPr>
      <t>:</t>
    </r>
    <r>
      <rPr>
        <b/>
        <sz val="11"/>
        <color rgb="FF000000"/>
        <rFont val="Aptos Narrow"/>
        <scheme val="minor"/>
      </rPr>
      <t xml:space="preserve"> Integration with existing infrastructure</t>
    </r>
  </si>
  <si>
    <r>
      <rPr>
        <b/>
        <sz val="14"/>
        <color rgb="FF000000"/>
        <rFont val="Aptos Narrow"/>
        <scheme val="minor"/>
      </rPr>
      <t>Criterion</t>
    </r>
    <r>
      <rPr>
        <sz val="11"/>
        <color rgb="FF000000"/>
        <rFont val="Aptos Narrow"/>
        <scheme val="minor"/>
      </rPr>
      <t xml:space="preserve">: </t>
    </r>
    <r>
      <rPr>
        <b/>
        <sz val="11"/>
        <color rgb="FF000000"/>
        <rFont val="Aptos Narrow"/>
        <scheme val="minor"/>
      </rPr>
      <t>Regulatory Compliance</t>
    </r>
  </si>
  <si>
    <t>Criteria</t>
  </si>
  <si>
    <t>Alternatives</t>
  </si>
  <si>
    <t>Difficulty of Regulatory Compliance</t>
  </si>
  <si>
    <t>Moderate</t>
  </si>
  <si>
    <t>Low</t>
  </si>
  <si>
    <t>Difficult</t>
  </si>
  <si>
    <t>High</t>
  </si>
  <si>
    <t>Easy</t>
  </si>
  <si>
    <t>Sustainable Development Goals (SDGs)</t>
  </si>
  <si>
    <t>SDG 6: Clean Water and Sanitation</t>
  </si>
  <si>
    <t>SDG 7: Affordable and Clean Energy</t>
  </si>
  <si>
    <t>SDG 9: Industry, Innovation, and Infrastructure</t>
  </si>
  <si>
    <t>SDG 11: Sustainable Cities and Communities</t>
  </si>
  <si>
    <t>SDG 12: Responsible Consumption and Production</t>
  </si>
  <si>
    <t>SDG 13: Climate Action</t>
  </si>
  <si>
    <t>SDG 14: Life below Water</t>
  </si>
  <si>
    <t>SDG 15: Life on Land</t>
  </si>
  <si>
    <t>Regulatory Compliance</t>
  </si>
  <si>
    <t>Composiste Weights</t>
  </si>
  <si>
    <t>Rank</t>
  </si>
  <si>
    <t>Cost Benefit Analysis (CBA)</t>
  </si>
  <si>
    <t>Multi-Criteria Analysis (MCA)</t>
  </si>
  <si>
    <t>NPV</t>
  </si>
  <si>
    <t>IRR</t>
  </si>
  <si>
    <t>PP</t>
  </si>
  <si>
    <t>BCR</t>
  </si>
  <si>
    <t>AHP Ranks</t>
  </si>
  <si>
    <t>3631.15</t>
  </si>
  <si>
    <t>1.45 %</t>
  </si>
  <si>
    <t>0.3 years</t>
  </si>
  <si>
    <t>6.19</t>
  </si>
  <si>
    <t>1810.9</t>
  </si>
  <si>
    <t>0.28 %</t>
  </si>
  <si>
    <t>1.8 years</t>
  </si>
  <si>
    <t>1.66</t>
  </si>
  <si>
    <t>-7198.61</t>
  </si>
  <si>
    <t>-0.28 %</t>
  </si>
  <si>
    <t>15 years</t>
  </si>
  <si>
    <t>0.28</t>
  </si>
  <si>
    <t>Hybrid PV-Rainwater Harvesting System</t>
  </si>
  <si>
    <t>5178.85</t>
  </si>
  <si>
    <t>0.23 %</t>
  </si>
  <si>
    <t>2,8 years</t>
  </si>
  <si>
    <t>1.5</t>
  </si>
  <si>
    <t>2.1.1 , 1.4.2</t>
  </si>
  <si>
    <t>2.2.1 , 2.2.2 , 2.2.3 , 2.2.4 , 2.2.5 , 2.2.6 , 2.2.7</t>
  </si>
  <si>
    <t>5.1.1 , 5.1.2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</si>
</sst>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m/d/yyyy\ \(dddd\)"/>
    <numFmt numFmtId="165" formatCode="d"/>
    <numFmt numFmtId="166" formatCode="d\ mmm\ yyyy"/>
    <numFmt numFmtId="167" formatCode="m/d/yy;@"/>
    <numFmt numFmtId="168" formatCode="_-* #,##0\ [$€-410]_-;\-* #,##0\ [$€-410]_-;_-* &quot;-&quot;\ [$€-410]_-;_-@_-"/>
    <numFmt numFmtId="169" formatCode="d/m/yy;@"/>
    <numFmt numFmtId="170" formatCode="#,##0\ &quot;€&quot;;[Red]#,##0\ &quot;€&quot;"/>
    <numFmt numFmtId="171" formatCode="0.00;[Red]0.00"/>
    <numFmt numFmtId="172" formatCode="0.000;[Red]0.000"/>
    <numFmt numFmtId="173" formatCode="0;[Red]0"/>
  </numFmts>
  <fonts count="79">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sz val="11"/>
      <name val="Arial"/>
      <family val="2"/>
      <scheme val="minor"/>
    </font>
    <font>
      <sz val="14"/>
      <color rgb="FF000000"/>
      <name val="Arial"/>
      <family val="2"/>
      <scheme val="minor"/>
    </font>
    <font>
      <sz val="10"/>
      <name val="Arial"/>
      <family val="2"/>
      <scheme val="major"/>
    </font>
    <font>
      <b/>
      <sz val="9"/>
      <name val="Arial"/>
      <family val="2"/>
      <scheme val="major"/>
    </font>
    <font>
      <sz val="11"/>
      <name val="Arial Narrow"/>
      <family val="2"/>
    </font>
    <font>
      <sz val="10"/>
      <name val="Arial Narrow"/>
      <family val="2"/>
    </font>
    <font>
      <sz val="9"/>
      <color rgb="FF000000"/>
      <name val="Arial Narrow"/>
      <family val="2"/>
    </font>
    <font>
      <sz val="9"/>
      <name val="Arial Narrow"/>
      <family val="2"/>
    </font>
    <font>
      <b/>
      <sz val="16"/>
      <name val="Arial Black"/>
      <family val="2"/>
    </font>
    <font>
      <sz val="8"/>
      <name val="Arial"/>
      <family val="2"/>
      <scheme val="major"/>
    </font>
    <font>
      <b/>
      <sz val="9"/>
      <color theme="0"/>
      <name val="Arial"/>
      <family val="2"/>
      <scheme val="major"/>
    </font>
    <font>
      <b/>
      <sz val="8"/>
      <color theme="0"/>
      <name val="Arial"/>
      <family val="2"/>
      <scheme val="major"/>
    </font>
    <font>
      <sz val="11"/>
      <color theme="0"/>
      <name val="Arial"/>
      <family val="2"/>
      <scheme val="minor"/>
    </font>
    <font>
      <sz val="10"/>
      <color theme="0"/>
      <name val="Arial"/>
      <family val="2"/>
      <scheme val="minor"/>
    </font>
    <font>
      <sz val="8"/>
      <color theme="0"/>
      <name val="Arial"/>
      <family val="2"/>
    </font>
    <font>
      <sz val="9"/>
      <color theme="0"/>
      <name val="Arial"/>
      <family val="2"/>
      <scheme val="minor"/>
    </font>
    <font>
      <b/>
      <sz val="18"/>
      <color theme="0"/>
      <name val="Arial Black"/>
      <family val="2"/>
    </font>
    <font>
      <sz val="11"/>
      <name val="Calibri"/>
      <charset val="1"/>
    </font>
    <font>
      <b/>
      <sz val="16"/>
      <color rgb="FF000000"/>
      <name val="Aptos Narrow"/>
      <scheme val="minor"/>
    </font>
    <font>
      <b/>
      <sz val="11"/>
      <color rgb="FFC00000"/>
      <name val="Calibri"/>
      <family val="2"/>
      <scheme val="minor"/>
    </font>
    <font>
      <b/>
      <sz val="11"/>
      <name val="Calibri"/>
      <family val="2"/>
      <scheme val="minor"/>
    </font>
    <font>
      <sz val="11"/>
      <name val="Calibri"/>
      <family val="2"/>
      <scheme val="minor"/>
    </font>
    <font>
      <b/>
      <sz val="14"/>
      <color rgb="FF000000"/>
      <name val="Aptos Narrow"/>
      <scheme val="minor"/>
    </font>
    <font>
      <b/>
      <sz val="11"/>
      <color theme="1"/>
      <name val="Aptos Narrow"/>
      <family val="2"/>
      <scheme val="minor"/>
    </font>
    <font>
      <b/>
      <sz val="11"/>
      <color theme="1"/>
      <name val="Calibri"/>
      <family val="2"/>
      <scheme val="minor"/>
    </font>
    <font>
      <b/>
      <sz val="11"/>
      <color rgb="FF000000"/>
      <name val="Aptos Narrow"/>
      <scheme val="minor"/>
    </font>
    <font>
      <b/>
      <sz val="18"/>
      <color theme="1"/>
      <name val="Aptos Narrow"/>
      <family val="2"/>
      <scheme val="minor"/>
    </font>
    <font>
      <b/>
      <sz val="11"/>
      <color rgb="FF000000"/>
      <name val="Aptos Narrow"/>
    </font>
    <font>
      <sz val="11"/>
      <color rgb="FF444444"/>
      <name val="Aptos Narrow"/>
      <charset val="1"/>
    </font>
    <font>
      <sz val="11"/>
      <color rgb="FF000000"/>
      <name val="Aptos Narrow"/>
      <scheme val="minor"/>
    </font>
    <font>
      <sz val="11"/>
      <color theme="1"/>
      <name val="Calibri"/>
      <charset val="1"/>
    </font>
    <font>
      <sz val="11"/>
      <color rgb="FF000000"/>
      <name val="Calibri"/>
      <charset val="1"/>
    </font>
    <font>
      <sz val="11"/>
      <color rgb="FF000000"/>
      <name val="Aptos Narrow"/>
      <charset val="1"/>
    </font>
    <font>
      <b/>
      <sz val="24"/>
      <color theme="1"/>
      <name val="Aptos Narrow"/>
      <family val="2"/>
      <scheme val="minor"/>
    </font>
    <font>
      <b/>
      <sz val="14"/>
      <name val="Calibri"/>
      <family val="2"/>
      <scheme val="minor"/>
    </font>
    <font>
      <b/>
      <sz val="14"/>
      <color theme="1"/>
      <name val="Aptos Narrow"/>
      <family val="2"/>
      <scheme val="minor"/>
    </font>
    <font>
      <b/>
      <sz val="14"/>
      <color rgb="FF000000"/>
      <name val="Aptos Narrow"/>
      <charset val="1"/>
    </font>
    <font>
      <b/>
      <sz val="14"/>
      <color rgb="FF000000"/>
      <name val="Calibri"/>
      <charset val="1"/>
    </font>
    <font>
      <b/>
      <sz val="16"/>
      <color rgb="FF000000"/>
      <name val="Calibri"/>
      <charset val="1"/>
    </font>
    <font>
      <b/>
      <sz val="12"/>
      <color theme="1"/>
      <name val="Calibri"/>
      <charset val="1"/>
    </font>
    <font>
      <b/>
      <sz val="12"/>
      <color theme="1"/>
      <name val="Aptos Narrow"/>
      <family val="2"/>
      <scheme val="minor"/>
    </font>
    <font>
      <sz val="14"/>
      <color theme="1"/>
      <name val="Aptos Narrow"/>
      <family val="2"/>
      <scheme val="minor"/>
    </font>
    <font>
      <sz val="14"/>
      <color rgb="FF000000"/>
      <name val="Aptos Narrow"/>
      <charset val="1"/>
    </font>
    <font>
      <sz val="14"/>
      <color rgb="FF000000"/>
      <name val="Calibri"/>
      <charset val="1"/>
    </font>
    <font>
      <b/>
      <sz val="12"/>
      <name val="Arial"/>
    </font>
    <font>
      <b/>
      <sz val="10"/>
      <name val="Arial"/>
    </font>
  </fonts>
  <fills count="6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CAC3A2"/>
        <bgColor indexed="64"/>
      </patternFill>
    </fill>
    <fill>
      <patternFill patternType="solid">
        <fgColor rgb="FFB4AA7A"/>
        <bgColor indexed="64"/>
      </patternFill>
    </fill>
    <fill>
      <patternFill patternType="solid">
        <fgColor rgb="FFCCC0DA"/>
        <bgColor indexed="64"/>
      </patternFill>
    </fill>
    <fill>
      <patternFill patternType="solid">
        <fgColor rgb="FFD8E4BC"/>
        <bgColor indexed="64"/>
      </patternFill>
    </fill>
    <fill>
      <patternFill patternType="solid">
        <fgColor rgb="FFE6B8B7"/>
        <bgColor indexed="64"/>
      </patternFill>
    </fill>
    <fill>
      <patternFill patternType="solid">
        <fgColor rgb="FFDCE6F1"/>
        <bgColor rgb="FFD6F4D9"/>
      </patternFill>
    </fill>
    <fill>
      <patternFill patternType="solid">
        <fgColor rgb="FFB8CCE4"/>
        <bgColor indexed="64"/>
      </patternFill>
    </fill>
    <fill>
      <patternFill patternType="solid">
        <fgColor rgb="FFF2DCDB"/>
        <bgColor rgb="FFD6F4D9"/>
      </patternFill>
    </fill>
    <fill>
      <patternFill patternType="solid">
        <fgColor rgb="FFEBF1DE"/>
        <bgColor rgb="FFD6F4D9"/>
      </patternFill>
    </fill>
    <fill>
      <patternFill patternType="solid">
        <fgColor rgb="FFE4DFEC"/>
        <bgColor rgb="FFD6F4D9"/>
      </patternFill>
    </fill>
    <fill>
      <patternFill patternType="solid">
        <fgColor rgb="FFCAC3A2"/>
        <bgColor rgb="FFD6F4D9"/>
      </patternFill>
    </fill>
    <fill>
      <patternFill patternType="solid">
        <fgColor rgb="FF595959"/>
        <bgColor theme="4"/>
      </patternFill>
    </fill>
    <fill>
      <patternFill patternType="solid">
        <fgColor rgb="FF595959"/>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6" tint="0.59999389629810485"/>
        <bgColor indexed="64"/>
      </patternFill>
    </fill>
    <fill>
      <patternFill patternType="solid">
        <fgColor rgb="FF00B050"/>
        <bgColor indexed="64"/>
      </patternFill>
    </fill>
    <fill>
      <patternFill patternType="solid">
        <fgColor rgb="FF0070C0"/>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8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medium">
        <color theme="2"/>
      </top>
      <bottom style="medium">
        <color theme="2"/>
      </bottom>
      <diagonal/>
    </border>
    <border>
      <left/>
      <right/>
      <top/>
      <bottom style="medium">
        <color theme="0"/>
      </bottom>
      <diagonal/>
    </border>
    <border>
      <left/>
      <right/>
      <top style="medium">
        <color theme="0"/>
      </top>
      <bottom style="medium">
        <color theme="0"/>
      </bottom>
      <diagonal/>
    </border>
    <border>
      <left style="medium">
        <color theme="0"/>
      </left>
      <right/>
      <top style="thin">
        <color rgb="FFEFEFEF"/>
      </top>
      <bottom style="thin">
        <color rgb="FFEFEFEF"/>
      </bottom>
      <diagonal/>
    </border>
    <border>
      <left style="medium">
        <color theme="0"/>
      </left>
      <right/>
      <top style="medium">
        <color theme="0" tint="-0.34998626667073579"/>
      </top>
      <bottom style="thin">
        <color rgb="FFEFEFEF"/>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style="medium">
        <color theme="0"/>
      </top>
      <bottom/>
      <diagonal/>
    </border>
    <border>
      <left style="medium">
        <color theme="0"/>
      </left>
      <right/>
      <top/>
      <bottom/>
      <diagonal/>
    </border>
    <border>
      <left style="medium">
        <color theme="0"/>
      </left>
      <right/>
      <top/>
      <bottom style="medium">
        <color theme="0"/>
      </bottom>
      <diagonal/>
    </border>
    <border>
      <left/>
      <right/>
      <top style="medium">
        <color theme="0"/>
      </top>
      <bottom/>
      <diagonal/>
    </border>
    <border>
      <left style="medium">
        <color theme="0"/>
      </left>
      <right/>
      <top style="thin">
        <color indexed="22"/>
      </top>
      <bottom style="thin">
        <color rgb="FFEFEFEF"/>
      </bottom>
      <diagonal/>
    </border>
    <border>
      <left style="medium">
        <color theme="0"/>
      </left>
      <right/>
      <top style="thin">
        <color rgb="FFEFEFEF"/>
      </top>
      <bottom style="thin">
        <color indexed="22"/>
      </bottom>
      <diagonal/>
    </border>
    <border>
      <left/>
      <right style="medium">
        <color theme="0"/>
      </right>
      <top style="medium">
        <color theme="0"/>
      </top>
      <bottom/>
      <diagonal/>
    </border>
    <border>
      <left style="medium">
        <color theme="0"/>
      </left>
      <right style="medium">
        <color theme="0"/>
      </right>
      <top style="thin">
        <color rgb="FFEFEFEF"/>
      </top>
      <bottom style="thin">
        <color rgb="FFEFEFEF"/>
      </bottom>
      <diagonal/>
    </border>
    <border>
      <left/>
      <right style="medium">
        <color theme="0"/>
      </right>
      <top/>
      <bottom style="medium">
        <color theme="0"/>
      </bottom>
      <diagonal/>
    </border>
    <border>
      <left style="medium">
        <color theme="0"/>
      </left>
      <right/>
      <top style="thin">
        <color rgb="FFEFEFEF"/>
      </top>
      <bottom/>
      <diagonal/>
    </border>
    <border>
      <left/>
      <right style="medium">
        <color theme="0"/>
      </right>
      <top/>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style="thin">
        <color indexed="64"/>
      </bottom>
      <diagonal/>
    </border>
    <border>
      <left/>
      <right/>
      <top/>
      <bottom style="thin">
        <color indexed="64"/>
      </bottom>
      <diagonal/>
    </border>
    <border>
      <left/>
      <right style="medium">
        <color rgb="FF000000"/>
      </right>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334">
    <xf numFmtId="0" fontId="0" fillId="0" borderId="0" xfId="0"/>
    <xf numFmtId="0" fontId="0" fillId="20" borderId="0" xfId="0" applyFill="1"/>
    <xf numFmtId="0" fontId="1" fillId="0" borderId="0" xfId="0" applyFont="1"/>
    <xf numFmtId="0" fontId="6"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xf numFmtId="0" fontId="31" fillId="0" borderId="0" xfId="0" applyFont="1" applyAlignment="1" applyProtection="1">
      <alignment vertical="center"/>
      <protection locked="0"/>
    </xf>
    <xf numFmtId="0" fontId="29" fillId="0" borderId="10" xfId="0" applyFont="1" applyBorder="1" applyAlignment="1">
      <alignment horizontal="left" vertical="center"/>
    </xf>
    <xf numFmtId="0" fontId="29" fillId="0" borderId="10" xfId="0" applyFont="1" applyBorder="1" applyAlignment="1">
      <alignment vertical="center"/>
    </xf>
    <xf numFmtId="0" fontId="29" fillId="0" borderId="0" xfId="0" applyFont="1" applyAlignment="1">
      <alignment vertical="center"/>
    </xf>
    <xf numFmtId="1" fontId="34" fillId="0" borderId="11" xfId="0" applyNumberFormat="1" applyFont="1" applyBorder="1" applyAlignment="1">
      <alignment horizontal="center" vertical="center"/>
    </xf>
    <xf numFmtId="0" fontId="35" fillId="0" borderId="0" xfId="0" applyFont="1"/>
    <xf numFmtId="0" fontId="35" fillId="0" borderId="0" xfId="0" applyFont="1" applyAlignment="1">
      <alignment horizontal="right" vertical="center"/>
    </xf>
    <xf numFmtId="0" fontId="36" fillId="0" borderId="15" xfId="0" applyFont="1" applyBorder="1" applyAlignment="1">
      <alignment horizontal="center" vertical="center" wrapText="1"/>
    </xf>
    <xf numFmtId="0" fontId="7" fillId="0" borderId="0" xfId="0" applyFont="1" applyProtection="1">
      <protection locked="0"/>
    </xf>
    <xf numFmtId="1" fontId="34" fillId="0" borderId="23" xfId="0" applyNumberFormat="1" applyFont="1" applyBorder="1" applyAlignment="1">
      <alignment horizontal="center" vertical="center"/>
    </xf>
    <xf numFmtId="0" fontId="0" fillId="0" borderId="24" xfId="0" applyBorder="1"/>
    <xf numFmtId="1" fontId="34" fillId="0" borderId="31" xfId="0" applyNumberFormat="1" applyFont="1" applyBorder="1" applyAlignment="1">
      <alignment horizontal="center" vertical="center"/>
    </xf>
    <xf numFmtId="1" fontId="34" fillId="0" borderId="32" xfId="0" applyNumberFormat="1" applyFont="1" applyBorder="1" applyAlignment="1">
      <alignment horizontal="center" vertical="center"/>
    </xf>
    <xf numFmtId="0" fontId="38" fillId="22" borderId="21" xfId="0" applyFont="1" applyFill="1" applyBorder="1" applyAlignment="1">
      <alignment horizontal="left" vertical="center" wrapText="1"/>
    </xf>
    <xf numFmtId="167" fontId="39" fillId="31" borderId="22" xfId="0" applyNumberFormat="1" applyFont="1" applyFill="1" applyBorder="1" applyAlignment="1">
      <alignment horizontal="center" vertical="center"/>
    </xf>
    <xf numFmtId="167" fontId="39" fillId="31" borderId="0" xfId="0" applyNumberFormat="1" applyFont="1" applyFill="1" applyAlignment="1">
      <alignment horizontal="center" vertical="center"/>
    </xf>
    <xf numFmtId="1" fontId="39" fillId="22" borderId="0" xfId="0" applyNumberFormat="1" applyFont="1" applyFill="1" applyAlignment="1">
      <alignment horizontal="center" vertical="center"/>
    </xf>
    <xf numFmtId="9" fontId="39" fillId="22" borderId="22" xfId="40" applyFont="1" applyFill="1" applyBorder="1" applyAlignment="1" applyProtection="1">
      <alignment horizontal="center" vertical="center"/>
    </xf>
    <xf numFmtId="0" fontId="38" fillId="22" borderId="22" xfId="0" applyFont="1" applyFill="1" applyBorder="1" applyAlignment="1">
      <alignment horizontal="left" vertical="center" wrapText="1"/>
    </xf>
    <xf numFmtId="1" fontId="39" fillId="22" borderId="22" xfId="0" applyNumberFormat="1" applyFont="1" applyFill="1" applyBorder="1" applyAlignment="1">
      <alignment horizontal="center" vertical="center"/>
    </xf>
    <xf numFmtId="9" fontId="39" fillId="22" borderId="25" xfId="40" applyFont="1" applyFill="1" applyBorder="1" applyAlignment="1" applyProtection="1">
      <alignment horizontal="center" vertical="center"/>
    </xf>
    <xf numFmtId="0" fontId="40" fillId="22" borderId="22" xfId="0" applyFont="1" applyFill="1" applyBorder="1" applyAlignment="1">
      <alignment horizontal="center" vertical="center" wrapText="1"/>
    </xf>
    <xf numFmtId="0" fontId="38" fillId="23" borderId="0" xfId="0" applyFont="1" applyFill="1" applyAlignment="1">
      <alignment horizontal="left" vertical="center" wrapText="1"/>
    </xf>
    <xf numFmtId="0" fontId="38" fillId="23" borderId="22" xfId="0" applyFont="1" applyFill="1" applyBorder="1" applyAlignment="1">
      <alignment horizontal="left" vertical="center" wrapText="1"/>
    </xf>
    <xf numFmtId="0" fontId="40" fillId="23" borderId="0" xfId="0" applyFont="1" applyFill="1" applyAlignment="1">
      <alignment horizontal="center" vertical="center" wrapText="1"/>
    </xf>
    <xf numFmtId="167" fontId="39" fillId="33" borderId="0" xfId="0" applyNumberFormat="1" applyFont="1" applyFill="1" applyAlignment="1">
      <alignment horizontal="center" vertical="center"/>
    </xf>
    <xf numFmtId="167" fontId="39" fillId="33" borderId="22" xfId="0" applyNumberFormat="1" applyFont="1" applyFill="1" applyBorder="1" applyAlignment="1">
      <alignment horizontal="center" vertical="center"/>
    </xf>
    <xf numFmtId="1" fontId="39" fillId="23" borderId="22" xfId="0" applyNumberFormat="1" applyFont="1" applyFill="1" applyBorder="1" applyAlignment="1">
      <alignment horizontal="center" vertical="center"/>
    </xf>
    <xf numFmtId="9" fontId="39" fillId="23" borderId="22" xfId="40" applyFont="1" applyFill="1" applyBorder="1" applyAlignment="1" applyProtection="1">
      <alignment horizontal="center" vertical="center"/>
    </xf>
    <xf numFmtId="0" fontId="40" fillId="23" borderId="30" xfId="0" applyFont="1" applyFill="1" applyBorder="1" applyAlignment="1">
      <alignment horizontal="center" vertical="center" wrapText="1"/>
    </xf>
    <xf numFmtId="1" fontId="39" fillId="23" borderId="0" xfId="0" applyNumberFormat="1" applyFont="1" applyFill="1" applyAlignment="1">
      <alignment horizontal="center" vertical="center"/>
    </xf>
    <xf numFmtId="9" fontId="39" fillId="23" borderId="33" xfId="40" applyFont="1" applyFill="1" applyBorder="1" applyAlignment="1" applyProtection="1">
      <alignment horizontal="center" vertical="center"/>
    </xf>
    <xf numFmtId="1" fontId="34" fillId="0" borderId="34" xfId="0" applyNumberFormat="1" applyFont="1" applyBorder="1" applyAlignment="1">
      <alignment horizontal="center" vertical="center"/>
    </xf>
    <xf numFmtId="0" fontId="37" fillId="23" borderId="27" xfId="0" applyFont="1" applyFill="1" applyBorder="1" applyAlignment="1">
      <alignment horizontal="left" vertical="center" wrapText="1"/>
    </xf>
    <xf numFmtId="9" fontId="39" fillId="23" borderId="30" xfId="40" applyFont="1" applyFill="1" applyBorder="1" applyAlignment="1" applyProtection="1">
      <alignment horizontal="center" vertical="center"/>
    </xf>
    <xf numFmtId="1" fontId="39" fillId="23" borderId="30" xfId="0" applyNumberFormat="1" applyFont="1" applyFill="1" applyBorder="1" applyAlignment="1">
      <alignment horizontal="center" vertical="center"/>
    </xf>
    <xf numFmtId="0" fontId="40" fillId="23" borderId="22" xfId="0" applyFont="1" applyFill="1" applyBorder="1" applyAlignment="1">
      <alignment horizontal="center" vertical="center" wrapText="1"/>
    </xf>
    <xf numFmtId="9" fontId="39" fillId="23" borderId="25" xfId="40" applyFont="1" applyFill="1" applyBorder="1" applyAlignment="1" applyProtection="1">
      <alignment horizontal="center" vertical="center"/>
    </xf>
    <xf numFmtId="0" fontId="38" fillId="24" borderId="21" xfId="0" applyFont="1" applyFill="1" applyBorder="1" applyAlignment="1">
      <alignment horizontal="left" vertical="center" wrapText="1"/>
    </xf>
    <xf numFmtId="0" fontId="38" fillId="24" borderId="22" xfId="0" applyFont="1" applyFill="1" applyBorder="1" applyAlignment="1">
      <alignment horizontal="left" vertical="center" wrapText="1"/>
    </xf>
    <xf numFmtId="0" fontId="40" fillId="24" borderId="22" xfId="0" applyFont="1" applyFill="1" applyBorder="1" applyAlignment="1">
      <alignment horizontal="center" vertical="center" wrapText="1"/>
    </xf>
    <xf numFmtId="167" fontId="39" fillId="34" borderId="22" xfId="0" applyNumberFormat="1" applyFont="1" applyFill="1" applyBorder="1" applyAlignment="1">
      <alignment horizontal="center" vertical="center"/>
    </xf>
    <xf numFmtId="1" fontId="39" fillId="24" borderId="22" xfId="0" applyNumberFormat="1" applyFont="1" applyFill="1" applyBorder="1" applyAlignment="1">
      <alignment horizontal="center" vertical="center"/>
    </xf>
    <xf numFmtId="9" fontId="39" fillId="24" borderId="25" xfId="40" applyFont="1" applyFill="1" applyBorder="1" applyAlignment="1" applyProtection="1">
      <alignment horizontal="center" vertical="center"/>
    </xf>
    <xf numFmtId="1" fontId="34" fillId="0" borderId="36" xfId="0" applyNumberFormat="1" applyFont="1" applyBorder="1" applyAlignment="1">
      <alignment horizontal="center" vertical="center"/>
    </xf>
    <xf numFmtId="0" fontId="29" fillId="0" borderId="37" xfId="0" applyFont="1" applyBorder="1" applyAlignment="1">
      <alignment vertical="center"/>
    </xf>
    <xf numFmtId="167" fontId="39" fillId="35" borderId="0" xfId="0" applyNumberFormat="1" applyFont="1" applyFill="1" applyAlignment="1">
      <alignment horizontal="center" vertical="center"/>
    </xf>
    <xf numFmtId="1" fontId="39" fillId="25" borderId="0" xfId="0" applyNumberFormat="1" applyFont="1" applyFill="1" applyAlignment="1">
      <alignment horizontal="center" vertical="center"/>
    </xf>
    <xf numFmtId="0" fontId="38" fillId="26" borderId="0" xfId="0" applyFont="1" applyFill="1" applyAlignment="1">
      <alignment horizontal="left" vertical="center" wrapText="1"/>
    </xf>
    <xf numFmtId="1" fontId="39" fillId="26" borderId="0" xfId="0" applyNumberFormat="1" applyFont="1" applyFill="1" applyAlignment="1">
      <alignment horizontal="center" vertical="center"/>
    </xf>
    <xf numFmtId="9" fontId="39" fillId="26" borderId="0" xfId="40" applyFont="1" applyFill="1" applyBorder="1" applyAlignment="1" applyProtection="1">
      <alignment horizontal="center" vertical="center"/>
    </xf>
    <xf numFmtId="0" fontId="38" fillId="26" borderId="20" xfId="0" applyFont="1" applyFill="1" applyBorder="1" applyAlignment="1">
      <alignment horizontal="left" vertical="center" wrapText="1"/>
    </xf>
    <xf numFmtId="167" fontId="39" fillId="36" borderId="0" xfId="0" applyNumberFormat="1" applyFont="1" applyFill="1" applyAlignment="1">
      <alignment horizontal="center" vertical="center"/>
    </xf>
    <xf numFmtId="1" fontId="39" fillId="26" borderId="30" xfId="0" applyNumberFormat="1" applyFont="1" applyFill="1" applyBorder="1" applyAlignment="1">
      <alignment horizontal="center" vertical="center"/>
    </xf>
    <xf numFmtId="9" fontId="39" fillId="26" borderId="30" xfId="40" applyFont="1" applyFill="1" applyBorder="1" applyAlignment="1" applyProtection="1">
      <alignment horizontal="center" vertical="center"/>
    </xf>
    <xf numFmtId="1" fontId="34" fillId="0" borderId="28" xfId="0" applyNumberFormat="1" applyFont="1" applyBorder="1" applyAlignment="1">
      <alignment horizontal="center" vertical="center"/>
    </xf>
    <xf numFmtId="9" fontId="39" fillId="25" borderId="25" xfId="40" applyFont="1" applyFill="1" applyBorder="1" applyAlignment="1" applyProtection="1">
      <alignment horizontal="center" vertical="center"/>
    </xf>
    <xf numFmtId="167" fontId="39" fillId="36" borderId="22" xfId="0" applyNumberFormat="1" applyFont="1" applyFill="1" applyBorder="1" applyAlignment="1">
      <alignment horizontal="center" vertical="center"/>
    </xf>
    <xf numFmtId="0" fontId="43" fillId="38" borderId="0" xfId="0" applyFont="1" applyFill="1" applyAlignment="1">
      <alignment horizontal="center" vertical="center" wrapText="1"/>
    </xf>
    <xf numFmtId="0" fontId="44" fillId="38" borderId="0" xfId="0" applyFont="1" applyFill="1" applyAlignment="1">
      <alignment horizontal="center" vertical="center" wrapText="1"/>
    </xf>
    <xf numFmtId="0" fontId="43" fillId="38" borderId="0" xfId="0" applyFont="1" applyFill="1" applyAlignment="1">
      <alignment horizontal="center" vertical="center"/>
    </xf>
    <xf numFmtId="0" fontId="43" fillId="38" borderId="0" xfId="0" applyFont="1" applyFill="1" applyAlignment="1">
      <alignment horizontal="center" vertical="center" textRotation="180" wrapText="1"/>
    </xf>
    <xf numFmtId="165" fontId="47" fillId="38" borderId="13" xfId="0" applyNumberFormat="1" applyFont="1" applyFill="1" applyBorder="1" applyAlignment="1">
      <alignment horizontal="center" vertical="center" shrinkToFit="1"/>
    </xf>
    <xf numFmtId="165" fontId="47" fillId="38" borderId="12" xfId="0" applyNumberFormat="1" applyFont="1" applyFill="1" applyBorder="1" applyAlignment="1">
      <alignment horizontal="center" vertical="center" shrinkToFit="1"/>
    </xf>
    <xf numFmtId="165" fontId="47" fillId="38" borderId="14" xfId="0" applyNumberFormat="1" applyFont="1" applyFill="1" applyBorder="1" applyAlignment="1">
      <alignment horizontal="center" vertical="center" shrinkToFit="1"/>
    </xf>
    <xf numFmtId="0" fontId="48" fillId="38" borderId="16" xfId="0" applyFont="1" applyFill="1" applyBorder="1" applyAlignment="1">
      <alignment horizontal="center" vertical="center" shrinkToFit="1"/>
    </xf>
    <xf numFmtId="0" fontId="48" fillId="38" borderId="17" xfId="0" applyFont="1" applyFill="1" applyBorder="1" applyAlignment="1">
      <alignment horizontal="center" vertical="center" shrinkToFit="1"/>
    </xf>
    <xf numFmtId="0" fontId="48" fillId="38" borderId="18" xfId="0" applyFont="1" applyFill="1" applyBorder="1" applyAlignment="1">
      <alignment horizontal="center" vertical="center" shrinkToFit="1"/>
    </xf>
    <xf numFmtId="0" fontId="30" fillId="0" borderId="0" xfId="0" applyFont="1" applyAlignment="1" applyProtection="1">
      <alignment horizontal="right" vertical="center"/>
      <protection locked="0"/>
    </xf>
    <xf numFmtId="0" fontId="32" fillId="0" borderId="19" xfId="0" applyFont="1" applyBorder="1" applyAlignment="1" applyProtection="1">
      <alignment horizontal="left" vertical="center"/>
      <protection locked="0"/>
    </xf>
    <xf numFmtId="167" fontId="39" fillId="36" borderId="21" xfId="0" applyNumberFormat="1" applyFont="1" applyFill="1" applyBorder="1" applyAlignment="1">
      <alignment horizontal="center" vertical="center"/>
    </xf>
    <xf numFmtId="0" fontId="42" fillId="0" borderId="0" xfId="0" applyFont="1" applyAlignment="1">
      <alignment horizontal="center" vertical="center"/>
    </xf>
    <xf numFmtId="0" fontId="38" fillId="39" borderId="21" xfId="0" applyFont="1" applyFill="1" applyBorder="1" applyAlignment="1">
      <alignment horizontal="left" vertical="center" wrapText="1"/>
    </xf>
    <xf numFmtId="0" fontId="40" fillId="39" borderId="22" xfId="0" applyFont="1" applyFill="1" applyBorder="1" applyAlignment="1">
      <alignment horizontal="center" vertical="center" wrapText="1"/>
    </xf>
    <xf numFmtId="0" fontId="40" fillId="26" borderId="22" xfId="0" applyFont="1" applyFill="1" applyBorder="1" applyAlignment="1">
      <alignment horizontal="center" vertical="center" wrapText="1"/>
    </xf>
    <xf numFmtId="167" fontId="39" fillId="39" borderId="22" xfId="0" applyNumberFormat="1" applyFont="1" applyFill="1" applyBorder="1" applyAlignment="1">
      <alignment horizontal="center" vertical="center"/>
    </xf>
    <xf numFmtId="169" fontId="39" fillId="23" borderId="22" xfId="0" applyNumberFormat="1" applyFont="1" applyFill="1" applyBorder="1" applyAlignment="1">
      <alignment horizontal="center" vertical="center"/>
    </xf>
    <xf numFmtId="170" fontId="39" fillId="23" borderId="22" xfId="0" applyNumberFormat="1" applyFont="1" applyFill="1" applyBorder="1" applyAlignment="1">
      <alignment horizontal="left" vertical="center"/>
    </xf>
    <xf numFmtId="170" fontId="39" fillId="23" borderId="0" xfId="0" applyNumberFormat="1" applyFont="1" applyFill="1" applyAlignment="1">
      <alignment horizontal="left" vertical="center"/>
    </xf>
    <xf numFmtId="170" fontId="39" fillId="23" borderId="30" xfId="0" applyNumberFormat="1" applyFont="1" applyFill="1" applyBorder="1" applyAlignment="1">
      <alignment horizontal="left" vertical="center"/>
    </xf>
    <xf numFmtId="168" fontId="39" fillId="22" borderId="0" xfId="0" applyNumberFormat="1" applyFont="1" applyFill="1" applyAlignment="1">
      <alignment horizontal="left" vertical="center"/>
    </xf>
    <xf numFmtId="168" fontId="39" fillId="22" borderId="22" xfId="0" applyNumberFormat="1" applyFont="1" applyFill="1" applyBorder="1" applyAlignment="1">
      <alignment horizontal="left" vertical="center"/>
    </xf>
    <xf numFmtId="170" fontId="39" fillId="24" borderId="22" xfId="0" applyNumberFormat="1" applyFont="1" applyFill="1" applyBorder="1" applyAlignment="1">
      <alignment horizontal="center" vertical="center"/>
    </xf>
    <xf numFmtId="170" fontId="39" fillId="25" borderId="0" xfId="0" applyNumberFormat="1" applyFont="1" applyFill="1" applyAlignment="1">
      <alignment horizontal="center" vertical="center"/>
    </xf>
    <xf numFmtId="1" fontId="39" fillId="39" borderId="22" xfId="0" applyNumberFormat="1" applyFont="1" applyFill="1" applyBorder="1" applyAlignment="1">
      <alignment horizontal="center" vertical="center"/>
    </xf>
    <xf numFmtId="170" fontId="39" fillId="39" borderId="22" xfId="0" applyNumberFormat="1" applyFont="1" applyFill="1" applyBorder="1" applyAlignment="1">
      <alignment horizontal="center" vertical="center"/>
    </xf>
    <xf numFmtId="0" fontId="38" fillId="41" borderId="0" xfId="0" applyFont="1" applyFill="1" applyAlignment="1">
      <alignment horizontal="left" vertical="center" wrapText="1"/>
    </xf>
    <xf numFmtId="0" fontId="40" fillId="41" borderId="22" xfId="0" applyFont="1" applyFill="1" applyBorder="1" applyAlignment="1">
      <alignment horizontal="center" vertical="center" wrapText="1"/>
    </xf>
    <xf numFmtId="167" fontId="39" fillId="41" borderId="0" xfId="0" applyNumberFormat="1" applyFont="1" applyFill="1" applyAlignment="1">
      <alignment horizontal="center" vertical="center"/>
    </xf>
    <xf numFmtId="167" fontId="39" fillId="41" borderId="22" xfId="0" applyNumberFormat="1" applyFont="1" applyFill="1" applyBorder="1" applyAlignment="1">
      <alignment horizontal="center" vertical="center"/>
    </xf>
    <xf numFmtId="1" fontId="39" fillId="41" borderId="0" xfId="0" applyNumberFormat="1" applyFont="1" applyFill="1" applyAlignment="1">
      <alignment horizontal="center" vertical="center"/>
    </xf>
    <xf numFmtId="9" fontId="39" fillId="41" borderId="0" xfId="40" applyFont="1" applyFill="1" applyBorder="1" applyAlignment="1" applyProtection="1">
      <alignment horizontal="center" vertical="center"/>
    </xf>
    <xf numFmtId="0" fontId="38" fillId="41" borderId="20" xfId="0" applyFont="1" applyFill="1" applyBorder="1" applyAlignment="1">
      <alignment horizontal="left" vertical="center" wrapText="1"/>
    </xf>
    <xf numFmtId="167" fontId="39" fillId="41" borderId="21" xfId="0" applyNumberFormat="1" applyFont="1" applyFill="1" applyBorder="1" applyAlignment="1">
      <alignment horizontal="center" vertical="center"/>
    </xf>
    <xf numFmtId="1" fontId="39" fillId="41" borderId="30" xfId="0" applyNumberFormat="1" applyFont="1" applyFill="1" applyBorder="1" applyAlignment="1">
      <alignment horizontal="center" vertical="center"/>
    </xf>
    <xf numFmtId="9" fontId="39" fillId="41" borderId="30" xfId="40" applyFont="1" applyFill="1" applyBorder="1" applyAlignment="1" applyProtection="1">
      <alignment horizontal="center" vertical="center"/>
    </xf>
    <xf numFmtId="167" fontId="39" fillId="41" borderId="30" xfId="0" applyNumberFormat="1" applyFont="1" applyFill="1" applyBorder="1" applyAlignment="1">
      <alignment horizontal="center" vertical="center"/>
    </xf>
    <xf numFmtId="9" fontId="39" fillId="41" borderId="33" xfId="40" applyFont="1" applyFill="1" applyBorder="1" applyAlignment="1" applyProtection="1">
      <alignment horizontal="center" vertical="center"/>
    </xf>
    <xf numFmtId="0" fontId="40" fillId="22" borderId="21" xfId="0" applyFont="1" applyFill="1" applyBorder="1" applyAlignment="1">
      <alignment horizontal="left" vertical="center" wrapText="1"/>
    </xf>
    <xf numFmtId="0" fontId="40" fillId="22" borderId="22" xfId="0" applyFont="1" applyFill="1" applyBorder="1" applyAlignment="1">
      <alignment horizontal="left" vertical="center" wrapText="1"/>
    </xf>
    <xf numFmtId="0" fontId="40" fillId="42" borderId="22" xfId="0" applyFont="1" applyFill="1" applyBorder="1" applyAlignment="1">
      <alignment horizontal="left" vertical="center" wrapText="1"/>
    </xf>
    <xf numFmtId="0" fontId="40" fillId="23" borderId="0" xfId="0" applyFont="1" applyFill="1" applyAlignment="1">
      <alignment horizontal="left" vertical="center" wrapText="1"/>
    </xf>
    <xf numFmtId="0" fontId="40" fillId="43" borderId="22" xfId="0" applyFont="1" applyFill="1" applyBorder="1" applyAlignment="1">
      <alignment horizontal="left" vertical="center" wrapText="1"/>
    </xf>
    <xf numFmtId="0" fontId="40" fillId="39" borderId="22" xfId="0" applyFont="1" applyFill="1" applyBorder="1" applyAlignment="1">
      <alignment horizontal="left" vertical="center" wrapText="1"/>
    </xf>
    <xf numFmtId="0" fontId="40" fillId="26" borderId="22" xfId="0" applyFont="1" applyFill="1" applyBorder="1" applyAlignment="1">
      <alignment horizontal="left" vertical="center" wrapText="1"/>
    </xf>
    <xf numFmtId="0" fontId="40" fillId="41" borderId="22" xfId="0" applyFont="1" applyFill="1" applyBorder="1" applyAlignment="1">
      <alignment horizontal="left" vertical="center" wrapText="1"/>
    </xf>
    <xf numFmtId="0" fontId="37" fillId="41" borderId="27" xfId="0" applyFont="1" applyFill="1" applyBorder="1" applyAlignment="1">
      <alignment horizontal="left" vertical="center" wrapText="1"/>
    </xf>
    <xf numFmtId="0" fontId="53" fillId="45" borderId="41" xfId="0" applyFont="1" applyFill="1" applyBorder="1" applyAlignment="1">
      <alignment horizontal="center" vertical="center"/>
    </xf>
    <xf numFmtId="0" fontId="53" fillId="45" borderId="42" xfId="0" applyFont="1" applyFill="1" applyBorder="1" applyAlignment="1">
      <alignment horizontal="center" vertical="center" textRotation="90" wrapText="1"/>
    </xf>
    <xf numFmtId="0" fontId="53" fillId="45" borderId="43" xfId="0" applyFont="1" applyFill="1" applyBorder="1" applyAlignment="1">
      <alignment horizontal="center" vertical="center" textRotation="90" wrapText="1"/>
    </xf>
    <xf numFmtId="0" fontId="53" fillId="46" borderId="42" xfId="0" applyFont="1" applyFill="1" applyBorder="1" applyAlignment="1">
      <alignment horizontal="center" vertical="center" textRotation="90" wrapText="1"/>
    </xf>
    <xf numFmtId="0" fontId="53" fillId="46" borderId="43" xfId="0" applyFont="1" applyFill="1" applyBorder="1" applyAlignment="1">
      <alignment horizontal="center" vertical="center" textRotation="90" wrapText="1"/>
    </xf>
    <xf numFmtId="0" fontId="53" fillId="45" borderId="41" xfId="0" applyFont="1" applyFill="1" applyBorder="1" applyAlignment="1">
      <alignment horizontal="left" vertical="center"/>
    </xf>
    <xf numFmtId="0" fontId="54" fillId="47" borderId="42" xfId="0" applyFont="1" applyFill="1" applyBorder="1" applyAlignment="1">
      <alignment horizontal="center" vertical="center"/>
    </xf>
    <xf numFmtId="171" fontId="54" fillId="47" borderId="42" xfId="0" applyNumberFormat="1" applyFont="1" applyFill="1" applyBorder="1" applyAlignment="1">
      <alignment horizontal="center" vertical="center"/>
    </xf>
    <xf numFmtId="0" fontId="54" fillId="47" borderId="43" xfId="0" applyFont="1" applyFill="1" applyBorder="1" applyAlignment="1">
      <alignment horizontal="center" vertical="center"/>
    </xf>
    <xf numFmtId="172" fontId="54" fillId="47" borderId="42" xfId="0" applyNumberFormat="1" applyFont="1" applyFill="1" applyBorder="1" applyAlignment="1">
      <alignment horizontal="center" vertical="center"/>
    </xf>
    <xf numFmtId="172" fontId="53" fillId="48" borderId="42" xfId="0" applyNumberFormat="1" applyFont="1" applyFill="1" applyBorder="1" applyAlignment="1">
      <alignment horizontal="center" vertical="center"/>
    </xf>
    <xf numFmtId="172" fontId="53" fillId="48" borderId="43" xfId="0" applyNumberFormat="1" applyFont="1" applyFill="1" applyBorder="1" applyAlignment="1">
      <alignment horizontal="center" vertical="center"/>
    </xf>
    <xf numFmtId="0" fontId="53" fillId="45" borderId="41" xfId="0" applyFont="1" applyFill="1" applyBorder="1" applyAlignment="1">
      <alignment horizontal="left" vertical="center" wrapText="1"/>
    </xf>
    <xf numFmtId="172" fontId="54" fillId="47" borderId="43" xfId="0" applyNumberFormat="1" applyFont="1" applyFill="1" applyBorder="1" applyAlignment="1">
      <alignment horizontal="center" vertical="center"/>
    </xf>
    <xf numFmtId="0" fontId="53" fillId="45" borderId="44" xfId="0" applyFont="1" applyFill="1" applyBorder="1" applyAlignment="1">
      <alignment horizontal="left" vertical="center" wrapText="1"/>
    </xf>
    <xf numFmtId="172" fontId="54" fillId="47" borderId="45" xfId="0" applyNumberFormat="1" applyFont="1" applyFill="1" applyBorder="1" applyAlignment="1">
      <alignment horizontal="center" vertical="center"/>
    </xf>
    <xf numFmtId="0" fontId="54" fillId="47" borderId="45" xfId="0" applyFont="1" applyFill="1" applyBorder="1" applyAlignment="1">
      <alignment horizontal="center" vertical="center"/>
    </xf>
    <xf numFmtId="0" fontId="54" fillId="47" borderId="46" xfId="0" applyFont="1" applyFill="1" applyBorder="1" applyAlignment="1">
      <alignment horizontal="center" vertical="center"/>
    </xf>
    <xf numFmtId="0" fontId="53" fillId="49" borderId="47" xfId="0" applyFont="1" applyFill="1" applyBorder="1" applyAlignment="1">
      <alignment horizontal="center" vertical="center"/>
    </xf>
    <xf numFmtId="172" fontId="53" fillId="48" borderId="47" xfId="0" applyNumberFormat="1" applyFont="1" applyFill="1" applyBorder="1" applyAlignment="1">
      <alignment horizontal="center" vertical="center"/>
    </xf>
    <xf numFmtId="0" fontId="53" fillId="49" borderId="44" xfId="0" applyFont="1" applyFill="1" applyBorder="1" applyAlignment="1">
      <alignment horizontal="center" vertical="center"/>
    </xf>
    <xf numFmtId="172" fontId="53" fillId="48" borderId="45" xfId="0" applyNumberFormat="1" applyFont="1" applyFill="1" applyBorder="1" applyAlignment="1">
      <alignment horizontal="center" vertical="center"/>
    </xf>
    <xf numFmtId="172" fontId="53" fillId="48" borderId="46" xfId="0" applyNumberFormat="1" applyFont="1" applyFill="1" applyBorder="1" applyAlignment="1">
      <alignment horizontal="center" vertical="center"/>
    </xf>
    <xf numFmtId="0" fontId="56" fillId="44" borderId="57" xfId="0" applyFont="1" applyFill="1" applyBorder="1" applyAlignment="1">
      <alignment horizontal="center" vertical="center"/>
    </xf>
    <xf numFmtId="0" fontId="0" fillId="21" borderId="58" xfId="0" applyFill="1" applyBorder="1" applyAlignment="1">
      <alignment horizontal="center" vertical="center"/>
    </xf>
    <xf numFmtId="0" fontId="0" fillId="21" borderId="59" xfId="0" applyFill="1" applyBorder="1" applyAlignment="1">
      <alignment horizontal="center" vertical="center"/>
    </xf>
    <xf numFmtId="0" fontId="53" fillId="49" borderId="41" xfId="0" applyFont="1" applyFill="1" applyBorder="1" applyAlignment="1">
      <alignment horizontal="center" vertical="center"/>
    </xf>
    <xf numFmtId="171" fontId="56" fillId="44" borderId="62" xfId="0" applyNumberFormat="1" applyFont="1" applyFill="1" applyBorder="1" applyAlignment="1">
      <alignment horizontal="center" vertical="center"/>
    </xf>
    <xf numFmtId="171" fontId="0" fillId="21" borderId="63" xfId="0" applyNumberFormat="1" applyFill="1" applyBorder="1" applyAlignment="1">
      <alignment horizontal="center" vertical="center"/>
    </xf>
    <xf numFmtId="0" fontId="0" fillId="21" borderId="63" xfId="0" applyFill="1" applyBorder="1" applyAlignment="1">
      <alignment horizontal="center" vertical="center"/>
    </xf>
    <xf numFmtId="0" fontId="0" fillId="21" borderId="64" xfId="0" applyFill="1" applyBorder="1" applyAlignment="1">
      <alignment horizontal="center" vertical="center"/>
    </xf>
    <xf numFmtId="172" fontId="0" fillId="48" borderId="0" xfId="0" applyNumberFormat="1" applyFill="1" applyAlignment="1">
      <alignment horizontal="center" vertical="center"/>
    </xf>
    <xf numFmtId="172" fontId="0" fillId="48" borderId="65" xfId="0" applyNumberFormat="1" applyFill="1" applyBorder="1" applyAlignment="1">
      <alignment horizontal="center" vertical="center"/>
    </xf>
    <xf numFmtId="172" fontId="57" fillId="48" borderId="45" xfId="0" applyNumberFormat="1" applyFont="1" applyFill="1" applyBorder="1" applyAlignment="1">
      <alignment horizontal="center" vertical="center"/>
    </xf>
    <xf numFmtId="172" fontId="0" fillId="48" borderId="66" xfId="0" applyNumberFormat="1" applyFill="1" applyBorder="1" applyAlignment="1">
      <alignment horizontal="center" vertical="center"/>
    </xf>
    <xf numFmtId="172" fontId="0" fillId="48" borderId="67" xfId="0" applyNumberFormat="1" applyFill="1" applyBorder="1" applyAlignment="1">
      <alignment horizontal="center" vertical="center"/>
    </xf>
    <xf numFmtId="0" fontId="0" fillId="0" borderId="0" xfId="0" applyAlignment="1">
      <alignment horizontal="center" vertical="center"/>
    </xf>
    <xf numFmtId="0" fontId="62" fillId="44" borderId="51" xfId="0" applyFont="1" applyFill="1" applyBorder="1" applyAlignment="1">
      <alignment horizontal="left" vertical="center" wrapText="1"/>
    </xf>
    <xf numFmtId="0" fontId="0" fillId="45" borderId="52" xfId="0" applyFill="1" applyBorder="1" applyAlignment="1">
      <alignment horizontal="center" vertical="center"/>
    </xf>
    <xf numFmtId="0" fontId="63" fillId="45" borderId="52" xfId="0" applyFont="1" applyFill="1" applyBorder="1" applyAlignment="1">
      <alignment horizontal="center" vertical="center" wrapText="1"/>
    </xf>
    <xf numFmtId="0" fontId="63" fillId="0" borderId="52" xfId="0" applyFont="1" applyBorder="1" applyAlignment="1">
      <alignment horizontal="center" vertical="center" wrapText="1"/>
    </xf>
    <xf numFmtId="0" fontId="64" fillId="49" borderId="50" xfId="0" applyFont="1" applyFill="1" applyBorder="1" applyAlignment="1">
      <alignment horizontal="center" vertical="center"/>
    </xf>
    <xf numFmtId="0" fontId="0" fillId="45" borderId="57" xfId="0" applyFill="1" applyBorder="1" applyAlignment="1">
      <alignment horizontal="left" vertical="center"/>
    </xf>
    <xf numFmtId="0" fontId="0" fillId="51" borderId="58" xfId="0" applyFill="1" applyBorder="1" applyAlignment="1">
      <alignment horizontal="center" vertical="center"/>
    </xf>
    <xf numFmtId="0" fontId="0" fillId="48" borderId="58" xfId="0" applyFill="1" applyBorder="1" applyAlignment="1">
      <alignment horizontal="center" vertical="center"/>
    </xf>
    <xf numFmtId="172" fontId="0" fillId="48" borderId="59" xfId="0" applyNumberFormat="1" applyFill="1" applyBorder="1" applyAlignment="1">
      <alignment horizontal="center" vertical="center"/>
    </xf>
    <xf numFmtId="0" fontId="65" fillId="45" borderId="57" xfId="0" applyFont="1" applyFill="1" applyBorder="1" applyAlignment="1">
      <alignment horizontal="left" vertical="center"/>
    </xf>
    <xf numFmtId="0" fontId="64" fillId="45" borderId="57" xfId="0" applyFont="1" applyFill="1" applyBorder="1" applyAlignment="1">
      <alignment horizontal="left" vertical="center" wrapText="1"/>
    </xf>
    <xf numFmtId="172" fontId="0" fillId="51" borderId="58" xfId="0" applyNumberFormat="1" applyFill="1" applyBorder="1" applyAlignment="1">
      <alignment horizontal="center" vertical="center"/>
    </xf>
    <xf numFmtId="172" fontId="0" fillId="48" borderId="58" xfId="0" applyNumberFormat="1" applyFill="1" applyBorder="1" applyAlignment="1">
      <alignment horizontal="center" vertical="center"/>
    </xf>
    <xf numFmtId="172" fontId="0" fillId="48" borderId="74" xfId="0" applyNumberFormat="1" applyFill="1" applyBorder="1" applyAlignment="1">
      <alignment horizontal="center" vertical="center"/>
    </xf>
    <xf numFmtId="172" fontId="0" fillId="48" borderId="75" xfId="0" applyNumberFormat="1" applyFill="1" applyBorder="1" applyAlignment="1">
      <alignment horizontal="center" vertical="center"/>
    </xf>
    <xf numFmtId="0" fontId="62" fillId="44" borderId="76" xfId="0" applyFont="1" applyFill="1" applyBorder="1" applyAlignment="1">
      <alignment horizontal="left" vertical="center" wrapText="1"/>
    </xf>
    <xf numFmtId="0" fontId="0" fillId="45" borderId="77" xfId="0" applyFill="1" applyBorder="1" applyAlignment="1">
      <alignment horizontal="center" vertical="center"/>
    </xf>
    <xf numFmtId="0" fontId="63" fillId="45" borderId="77" xfId="0" applyFont="1" applyFill="1" applyBorder="1" applyAlignment="1">
      <alignment horizontal="center" vertical="center" wrapText="1"/>
    </xf>
    <xf numFmtId="0" fontId="63" fillId="0" borderId="77" xfId="0" applyFont="1" applyBorder="1" applyAlignment="1">
      <alignment horizontal="center" vertical="center" wrapText="1"/>
    </xf>
    <xf numFmtId="0" fontId="0" fillId="45" borderId="78" xfId="0" applyFill="1" applyBorder="1" applyAlignment="1">
      <alignment horizontal="left" vertical="center"/>
    </xf>
    <xf numFmtId="172" fontId="0" fillId="51" borderId="79" xfId="0" applyNumberFormat="1" applyFill="1" applyBorder="1" applyAlignment="1">
      <alignment horizontal="center" vertical="center"/>
    </xf>
    <xf numFmtId="172" fontId="0" fillId="48" borderId="79" xfId="0" applyNumberFormat="1" applyFill="1" applyBorder="1" applyAlignment="1">
      <alignment horizontal="center" vertical="center"/>
    </xf>
    <xf numFmtId="172" fontId="0" fillId="48" borderId="80" xfId="0" applyNumberFormat="1" applyFill="1" applyBorder="1" applyAlignment="1">
      <alignment horizontal="center" vertical="center"/>
    </xf>
    <xf numFmtId="172" fontId="0" fillId="48" borderId="63" xfId="0" applyNumberFormat="1" applyFill="1" applyBorder="1" applyAlignment="1">
      <alignment horizontal="center" vertical="center"/>
    </xf>
    <xf numFmtId="172" fontId="0" fillId="48" borderId="64" xfId="0" applyNumberFormat="1" applyFill="1" applyBorder="1" applyAlignment="1">
      <alignment horizontal="center" vertical="center"/>
    </xf>
    <xf numFmtId="0" fontId="62" fillId="44" borderId="78" xfId="0" applyFont="1" applyFill="1" applyBorder="1" applyAlignment="1">
      <alignment horizontal="left" vertical="center" wrapText="1"/>
    </xf>
    <xf numFmtId="0" fontId="0" fillId="45" borderId="79" xfId="0" applyFill="1" applyBorder="1" applyAlignment="1">
      <alignment horizontal="center" vertical="center"/>
    </xf>
    <xf numFmtId="0" fontId="63" fillId="45" borderId="79" xfId="0" applyFont="1" applyFill="1" applyBorder="1" applyAlignment="1">
      <alignment horizontal="center" vertical="center" wrapText="1"/>
    </xf>
    <xf numFmtId="0" fontId="63" fillId="0" borderId="79" xfId="0" applyFont="1" applyBorder="1" applyAlignment="1">
      <alignment horizontal="center" vertical="center" wrapText="1"/>
    </xf>
    <xf numFmtId="0" fontId="64" fillId="49" borderId="65" xfId="0" applyFont="1" applyFill="1" applyBorder="1" applyAlignment="1">
      <alignment horizontal="center" vertical="center"/>
    </xf>
    <xf numFmtId="0" fontId="66" fillId="44" borderId="0" xfId="0" applyFont="1" applyFill="1" applyAlignment="1">
      <alignment horizontal="center" vertical="center"/>
    </xf>
    <xf numFmtId="0" fontId="67" fillId="45" borderId="42" xfId="0" applyFont="1" applyFill="1" applyBorder="1" applyAlignment="1">
      <alignment horizontal="center" vertical="center" textRotation="90" wrapText="1"/>
    </xf>
    <xf numFmtId="0" fontId="68" fillId="45" borderId="0" xfId="0" applyFont="1" applyFill="1" applyAlignment="1">
      <alignment horizontal="left" vertical="center"/>
    </xf>
    <xf numFmtId="173" fontId="0" fillId="51" borderId="58" xfId="0" applyNumberFormat="1" applyFill="1" applyBorder="1" applyAlignment="1">
      <alignment horizontal="center" vertical="center"/>
    </xf>
    <xf numFmtId="0" fontId="69" fillId="45" borderId="0" xfId="0" applyFont="1" applyFill="1" applyAlignment="1">
      <alignment horizontal="left" vertical="center"/>
    </xf>
    <xf numFmtId="0" fontId="70" fillId="45" borderId="0" xfId="0" applyFont="1" applyFill="1" applyAlignment="1">
      <alignment horizontal="left" vertical="center" wrapText="1"/>
    </xf>
    <xf numFmtId="0" fontId="63" fillId="44" borderId="51" xfId="0" applyFont="1" applyFill="1" applyBorder="1" applyAlignment="1">
      <alignment readingOrder="1"/>
    </xf>
    <xf numFmtId="0" fontId="63" fillId="52" borderId="52" xfId="0" applyFont="1" applyFill="1" applyBorder="1" applyAlignment="1">
      <alignment horizontal="center" readingOrder="1"/>
    </xf>
    <xf numFmtId="0" fontId="63" fillId="52" borderId="53" xfId="0" applyFont="1" applyFill="1" applyBorder="1" applyAlignment="1">
      <alignment horizontal="center" readingOrder="1"/>
    </xf>
    <xf numFmtId="0" fontId="63" fillId="52" borderId="57" xfId="0" applyFont="1" applyFill="1" applyBorder="1" applyAlignment="1">
      <alignment readingOrder="1"/>
    </xf>
    <xf numFmtId="0" fontId="63" fillId="51" borderId="58" xfId="0" applyFont="1" applyFill="1" applyBorder="1" applyAlignment="1">
      <alignment horizontal="center" vertical="center" readingOrder="1"/>
    </xf>
    <xf numFmtId="0" fontId="63" fillId="51" borderId="59" xfId="0" applyFont="1" applyFill="1" applyBorder="1" applyAlignment="1">
      <alignment horizontal="center" vertical="center" readingOrder="1"/>
    </xf>
    <xf numFmtId="0" fontId="0" fillId="53" borderId="62" xfId="0" applyFill="1" applyBorder="1" applyAlignment="1">
      <alignment horizontal="center"/>
    </xf>
    <xf numFmtId="0" fontId="0" fillId="48" borderId="63" xfId="0" applyFill="1" applyBorder="1" applyAlignment="1">
      <alignment horizontal="center"/>
    </xf>
    <xf numFmtId="0" fontId="0" fillId="48" borderId="64" xfId="0" applyFill="1" applyBorder="1" applyAlignment="1">
      <alignment horizontal="center"/>
    </xf>
    <xf numFmtId="0" fontId="61" fillId="0" borderId="0" xfId="0" applyFont="1"/>
    <xf numFmtId="0" fontId="56" fillId="0" borderId="0" xfId="0" applyFont="1"/>
    <xf numFmtId="0" fontId="71" fillId="49" borderId="50" xfId="0" applyFont="1" applyFill="1" applyBorder="1" applyAlignment="1">
      <alignment horizontal="center" vertical="center"/>
    </xf>
    <xf numFmtId="172" fontId="56" fillId="48" borderId="0" xfId="0" applyNumberFormat="1" applyFont="1" applyFill="1" applyAlignment="1">
      <alignment horizontal="center" vertical="center"/>
    </xf>
    <xf numFmtId="0" fontId="67" fillId="49" borderId="42" xfId="0" applyFont="1" applyFill="1" applyBorder="1" applyAlignment="1">
      <alignment horizontal="center" vertical="center" textRotation="90" wrapText="1"/>
    </xf>
    <xf numFmtId="0" fontId="66" fillId="49" borderId="0" xfId="0" applyFont="1" applyFill="1" applyAlignment="1">
      <alignment horizontal="center" vertical="center" indent="1"/>
    </xf>
    <xf numFmtId="0" fontId="68" fillId="48" borderId="0" xfId="0" applyFont="1" applyFill="1" applyAlignment="1">
      <alignment horizontal="center" vertical="center"/>
    </xf>
    <xf numFmtId="0" fontId="73" fillId="55" borderId="0" xfId="0" applyFont="1" applyFill="1" applyAlignment="1">
      <alignment horizontal="center" vertical="center"/>
    </xf>
    <xf numFmtId="0" fontId="73" fillId="55" borderId="65" xfId="0" applyFont="1" applyFill="1" applyBorder="1" applyAlignment="1">
      <alignment horizontal="center" vertical="center"/>
    </xf>
    <xf numFmtId="0" fontId="74" fillId="55" borderId="84" xfId="0" applyFont="1" applyFill="1" applyBorder="1" applyAlignment="1">
      <alignment horizontal="left" vertical="center"/>
    </xf>
    <xf numFmtId="0" fontId="0" fillId="56" borderId="85" xfId="0" applyFill="1" applyBorder="1" applyAlignment="1">
      <alignment horizontal="center" vertical="center"/>
    </xf>
    <xf numFmtId="0" fontId="0" fillId="56" borderId="79" xfId="0" applyFill="1" applyBorder="1" applyAlignment="1">
      <alignment horizontal="center" vertical="center"/>
    </xf>
    <xf numFmtId="0" fontId="0" fillId="56" borderId="86" xfId="0" applyFill="1" applyBorder="1" applyAlignment="1">
      <alignment horizontal="center" vertical="center"/>
    </xf>
    <xf numFmtId="0" fontId="75" fillId="55" borderId="84" xfId="0" applyFont="1" applyFill="1" applyBorder="1" applyAlignment="1">
      <alignment horizontal="left" vertical="center"/>
    </xf>
    <xf numFmtId="0" fontId="0" fillId="56" borderId="87" xfId="0" applyFill="1" applyBorder="1" applyAlignment="1">
      <alignment horizontal="center" vertical="center"/>
    </xf>
    <xf numFmtId="0" fontId="0" fillId="56" borderId="58" xfId="0" applyFill="1" applyBorder="1" applyAlignment="1">
      <alignment horizontal="center" vertical="center"/>
    </xf>
    <xf numFmtId="0" fontId="0" fillId="56" borderId="68" xfId="0" applyFill="1" applyBorder="1" applyAlignment="1">
      <alignment horizontal="center" vertical="center"/>
    </xf>
    <xf numFmtId="0" fontId="76" fillId="55" borderId="70" xfId="0" applyFont="1" applyFill="1" applyBorder="1" applyAlignment="1">
      <alignment horizontal="left" vertical="center" wrapText="1"/>
    </xf>
    <xf numFmtId="0" fontId="0" fillId="56" borderId="83" xfId="0" applyFill="1" applyBorder="1" applyAlignment="1">
      <alignment horizontal="center" vertical="center"/>
    </xf>
    <xf numFmtId="0" fontId="0" fillId="56" borderId="63" xfId="0" applyFill="1" applyBorder="1" applyAlignment="1">
      <alignment horizontal="center" vertical="center"/>
    </xf>
    <xf numFmtId="0" fontId="0" fillId="56" borderId="69" xfId="0" applyFill="1" applyBorder="1" applyAlignment="1">
      <alignment horizontal="center" vertical="center"/>
    </xf>
    <xf numFmtId="0" fontId="0" fillId="56" borderId="64" xfId="0" applyFill="1" applyBorder="1" applyAlignment="1">
      <alignment horizontal="center" vertical="center"/>
    </xf>
    <xf numFmtId="0" fontId="0" fillId="56" borderId="83" xfId="0" applyFill="1" applyBorder="1" applyAlignment="1">
      <alignment horizontal="center" vertical="center" wrapText="1"/>
    </xf>
    <xf numFmtId="168" fontId="0" fillId="0" borderId="0" xfId="0" applyNumberFormat="1"/>
    <xf numFmtId="0" fontId="41" fillId="40" borderId="26" xfId="0" applyFont="1" applyFill="1" applyBorder="1" applyAlignment="1">
      <alignment horizontal="center" vertical="center" wrapText="1"/>
    </xf>
    <xf numFmtId="0" fontId="41" fillId="40" borderId="22" xfId="0" applyFont="1" applyFill="1" applyBorder="1" applyAlignment="1">
      <alignment horizontal="center" vertical="center" wrapText="1"/>
    </xf>
    <xf numFmtId="0" fontId="41" fillId="40" borderId="25" xfId="0" applyFont="1" applyFill="1" applyBorder="1" applyAlignment="1">
      <alignment horizontal="center" vertical="center" wrapText="1"/>
    </xf>
    <xf numFmtId="0" fontId="37" fillId="41" borderId="27" xfId="0" applyFont="1" applyFill="1" applyBorder="1" applyAlignment="1">
      <alignment horizontal="left" vertical="center" wrapText="1"/>
    </xf>
    <xf numFmtId="0" fontId="37" fillId="41" borderId="28" xfId="0" applyFont="1" applyFill="1" applyBorder="1" applyAlignment="1">
      <alignment horizontal="left" vertical="center" wrapText="1"/>
    </xf>
    <xf numFmtId="0" fontId="41" fillId="29" borderId="29" xfId="0" applyFont="1" applyFill="1" applyBorder="1" applyAlignment="1">
      <alignment horizontal="center" vertical="center" wrapText="1"/>
    </xf>
    <xf numFmtId="0" fontId="41" fillId="29" borderId="21" xfId="0" applyFont="1" applyFill="1" applyBorder="1" applyAlignment="1">
      <alignment horizontal="center" vertical="center" wrapText="1"/>
    </xf>
    <xf numFmtId="0" fontId="41" fillId="29" borderId="35" xfId="0" applyFont="1" applyFill="1" applyBorder="1" applyAlignment="1">
      <alignment horizontal="center" vertical="center" wrapText="1"/>
    </xf>
    <xf numFmtId="0" fontId="41" fillId="28" borderId="26" xfId="0" applyFont="1" applyFill="1" applyBorder="1" applyAlignment="1">
      <alignment horizontal="center" vertical="center" wrapText="1"/>
    </xf>
    <xf numFmtId="0" fontId="41" fillId="28" borderId="22" xfId="0" applyFont="1" applyFill="1" applyBorder="1" applyAlignment="1">
      <alignment horizontal="center" vertical="center" wrapText="1"/>
    </xf>
    <xf numFmtId="0" fontId="41" fillId="28" borderId="25" xfId="0" applyFont="1" applyFill="1" applyBorder="1" applyAlignment="1">
      <alignment horizontal="center" vertical="center" wrapText="1"/>
    </xf>
    <xf numFmtId="0" fontId="41" fillId="27" borderId="26" xfId="0" applyFont="1" applyFill="1" applyBorder="1" applyAlignment="1">
      <alignment horizontal="center" vertical="center" wrapText="1"/>
    </xf>
    <xf numFmtId="0" fontId="41" fillId="27" borderId="22" xfId="0" applyFont="1" applyFill="1" applyBorder="1" applyAlignment="1">
      <alignment horizontal="center" vertical="center" wrapText="1"/>
    </xf>
    <xf numFmtId="0" fontId="41" fillId="27" borderId="25" xfId="0" applyFont="1" applyFill="1" applyBorder="1" applyAlignment="1">
      <alignment horizontal="center" vertical="center" wrapText="1"/>
    </xf>
    <xf numFmtId="0" fontId="37" fillId="26" borderId="27" xfId="0" applyFont="1" applyFill="1" applyBorder="1" applyAlignment="1">
      <alignment horizontal="left" vertical="center" wrapText="1"/>
    </xf>
    <xf numFmtId="0" fontId="37" fillId="26" borderId="28" xfId="0" applyFont="1" applyFill="1" applyBorder="1" applyAlignment="1">
      <alignment horizontal="left" vertical="center" wrapText="1"/>
    </xf>
    <xf numFmtId="0" fontId="50" fillId="24" borderId="27" xfId="0" applyFont="1" applyFill="1" applyBorder="1" applyAlignment="1">
      <alignment horizontal="left" vertical="center" wrapText="1"/>
    </xf>
    <xf numFmtId="0" fontId="37" fillId="24" borderId="29" xfId="0" applyFont="1" applyFill="1" applyBorder="1" applyAlignment="1">
      <alignment horizontal="left" vertical="center" wrapText="1"/>
    </xf>
    <xf numFmtId="0" fontId="37" fillId="24" borderId="27" xfId="0" applyFont="1" applyFill="1" applyBorder="1" applyAlignment="1">
      <alignment horizontal="left" vertical="center" wrapText="1"/>
    </xf>
    <xf numFmtId="0" fontId="37" fillId="24" borderId="27" xfId="0" applyFont="1" applyFill="1" applyBorder="1" applyAlignment="1">
      <alignment horizontal="left" vertical="center"/>
    </xf>
    <xf numFmtId="0" fontId="37" fillId="24" borderId="29" xfId="0" applyFont="1" applyFill="1" applyBorder="1" applyAlignment="1">
      <alignment horizontal="left" vertical="center"/>
    </xf>
    <xf numFmtId="0" fontId="37" fillId="39" borderId="27" xfId="0" applyFont="1" applyFill="1" applyBorder="1" applyAlignment="1">
      <alignment horizontal="left" vertical="center" wrapText="1"/>
    </xf>
    <xf numFmtId="0" fontId="37" fillId="39" borderId="29" xfId="0" applyFont="1" applyFill="1" applyBorder="1" applyAlignment="1">
      <alignment horizontal="left" vertical="center" wrapText="1"/>
    </xf>
    <xf numFmtId="0" fontId="37" fillId="39" borderId="28" xfId="0" applyFont="1" applyFill="1" applyBorder="1" applyAlignment="1">
      <alignment horizontal="left" vertical="center" wrapText="1"/>
    </xf>
    <xf numFmtId="0" fontId="37" fillId="23" borderId="27" xfId="0" applyFont="1" applyFill="1" applyBorder="1" applyAlignment="1">
      <alignment horizontal="left" vertical="center" wrapText="1"/>
    </xf>
    <xf numFmtId="0" fontId="37" fillId="23" borderId="28" xfId="0" applyFont="1" applyFill="1" applyBorder="1" applyAlignment="1">
      <alignment horizontal="left" vertical="center" wrapText="1"/>
    </xf>
    <xf numFmtId="166" fontId="46" fillId="38" borderId="13" xfId="0" applyNumberFormat="1" applyFont="1" applyFill="1" applyBorder="1" applyAlignment="1">
      <alignment horizontal="center" vertical="center"/>
    </xf>
    <xf numFmtId="166" fontId="46" fillId="38" borderId="12" xfId="0" applyNumberFormat="1" applyFont="1" applyFill="1" applyBorder="1" applyAlignment="1">
      <alignment horizontal="center" vertical="center"/>
    </xf>
    <xf numFmtId="166" fontId="46" fillId="38" borderId="14" xfId="0" applyNumberFormat="1" applyFont="1" applyFill="1" applyBorder="1" applyAlignment="1">
      <alignment horizontal="center" vertical="center"/>
    </xf>
    <xf numFmtId="0" fontId="45" fillId="38" borderId="13" xfId="0" applyFont="1" applyFill="1" applyBorder="1" applyAlignment="1">
      <alignment horizontal="center" vertical="center"/>
    </xf>
    <xf numFmtId="0" fontId="45" fillId="38" borderId="12" xfId="0" applyFont="1" applyFill="1" applyBorder="1" applyAlignment="1">
      <alignment horizontal="center" vertical="center"/>
    </xf>
    <xf numFmtId="0" fontId="45" fillId="38" borderId="14" xfId="0" applyFont="1" applyFill="1" applyBorder="1" applyAlignment="1">
      <alignment horizontal="center" vertical="center"/>
    </xf>
    <xf numFmtId="0" fontId="41" fillId="32" borderId="26" xfId="0" applyFont="1" applyFill="1" applyBorder="1" applyAlignment="1">
      <alignment horizontal="center" vertical="center"/>
    </xf>
    <xf numFmtId="0" fontId="41" fillId="32" borderId="22" xfId="0" applyFont="1" applyFill="1" applyBorder="1" applyAlignment="1">
      <alignment horizontal="center" vertical="center"/>
    </xf>
    <xf numFmtId="0" fontId="41" fillId="32" borderId="25" xfId="0" applyFont="1" applyFill="1" applyBorder="1" applyAlignment="1">
      <alignment horizontal="center" vertical="center"/>
    </xf>
    <xf numFmtId="0" fontId="42" fillId="0" borderId="0" xfId="0" applyFont="1" applyAlignment="1">
      <alignment horizontal="center" vertical="center"/>
    </xf>
    <xf numFmtId="0" fontId="37" fillId="22" borderId="27" xfId="0" applyFont="1" applyFill="1" applyBorder="1" applyAlignment="1">
      <alignment horizontal="left" vertical="center" wrapText="1"/>
    </xf>
    <xf numFmtId="0" fontId="37" fillId="22" borderId="28" xfId="0" applyFont="1" applyFill="1" applyBorder="1" applyAlignment="1">
      <alignment horizontal="left" vertical="center" wrapText="1"/>
    </xf>
    <xf numFmtId="0" fontId="41" fillId="30" borderId="26" xfId="0" applyFont="1" applyFill="1" applyBorder="1" applyAlignment="1">
      <alignment horizontal="center" vertical="center"/>
    </xf>
    <xf numFmtId="0" fontId="41" fillId="30" borderId="22" xfId="0" applyFont="1" applyFill="1" applyBorder="1" applyAlignment="1">
      <alignment horizontal="center" vertical="center"/>
    </xf>
    <xf numFmtId="0" fontId="41" fillId="30" borderId="25" xfId="0" applyFont="1" applyFill="1" applyBorder="1" applyAlignment="1">
      <alignment horizontal="center" vertical="center"/>
    </xf>
    <xf numFmtId="0" fontId="49" fillId="37" borderId="0" xfId="0" applyFont="1" applyFill="1" applyAlignment="1">
      <alignment horizontal="center" vertical="center"/>
    </xf>
    <xf numFmtId="164" fontId="33" fillId="0" borderId="0" xfId="0" applyNumberFormat="1" applyFont="1" applyAlignment="1" applyProtection="1">
      <alignment horizontal="left" vertical="center" shrinkToFit="1"/>
      <protection locked="0"/>
    </xf>
    <xf numFmtId="164" fontId="32" fillId="0" borderId="0" xfId="0" applyNumberFormat="1" applyFont="1" applyAlignment="1" applyProtection="1">
      <alignment horizontal="left" vertical="center" shrinkToFit="1"/>
      <protection locked="0"/>
    </xf>
    <xf numFmtId="0" fontId="0" fillId="0" borderId="81" xfId="0" applyBorder="1" applyAlignment="1">
      <alignment horizontal="center"/>
    </xf>
    <xf numFmtId="0" fontId="0" fillId="0" borderId="82" xfId="0" applyBorder="1" applyAlignment="1">
      <alignment horizontal="center"/>
    </xf>
    <xf numFmtId="0" fontId="0" fillId="0" borderId="83" xfId="0" applyBorder="1" applyAlignment="1">
      <alignment horizontal="center"/>
    </xf>
    <xf numFmtId="0" fontId="66" fillId="44" borderId="55" xfId="0" applyFont="1" applyFill="1" applyBorder="1" applyAlignment="1">
      <alignment horizontal="center" vertical="center"/>
    </xf>
    <xf numFmtId="172" fontId="66" fillId="44" borderId="55" xfId="0" applyNumberFormat="1" applyFont="1" applyFill="1" applyBorder="1" applyAlignment="1">
      <alignment horizontal="center" vertical="center"/>
    </xf>
    <xf numFmtId="0" fontId="0" fillId="0" borderId="71" xfId="0" applyBorder="1" applyAlignment="1">
      <alignment horizontal="center"/>
    </xf>
    <xf numFmtId="0" fontId="0" fillId="0" borderId="72" xfId="0" applyBorder="1" applyAlignment="1">
      <alignment horizontal="center"/>
    </xf>
    <xf numFmtId="0" fontId="0" fillId="0" borderId="73" xfId="0" applyBorder="1" applyAlignment="1">
      <alignment horizontal="center"/>
    </xf>
    <xf numFmtId="0" fontId="58" fillId="46" borderId="51" xfId="0" applyFont="1" applyFill="1" applyBorder="1" applyAlignment="1">
      <alignment horizontal="center" vertical="center" wrapText="1"/>
    </xf>
    <xf numFmtId="0" fontId="0" fillId="46" borderId="52" xfId="0" applyFill="1" applyBorder="1" applyAlignment="1">
      <alignment horizontal="center" vertical="center" wrapText="1"/>
    </xf>
    <xf numFmtId="0" fontId="0" fillId="46" borderId="57" xfId="0" applyFill="1" applyBorder="1" applyAlignment="1">
      <alignment horizontal="center" vertical="center" wrapText="1"/>
    </xf>
    <xf numFmtId="0" fontId="0" fillId="46" borderId="58" xfId="0" applyFill="1" applyBorder="1" applyAlignment="1">
      <alignment horizontal="center" vertical="center" wrapText="1"/>
    </xf>
    <xf numFmtId="172" fontId="59" fillId="48" borderId="53" xfId="0" applyNumberFormat="1" applyFont="1" applyFill="1" applyBorder="1" applyAlignment="1">
      <alignment horizontal="center" vertical="center" wrapText="1"/>
    </xf>
    <xf numFmtId="172" fontId="59" fillId="48" borderId="59" xfId="0" applyNumberFormat="1" applyFont="1" applyFill="1" applyBorder="1" applyAlignment="1">
      <alignment horizontal="center" vertical="center" wrapText="1"/>
    </xf>
    <xf numFmtId="0" fontId="0" fillId="0" borderId="0" xfId="0" applyAlignment="1">
      <alignment horizontal="center" vertical="center"/>
    </xf>
    <xf numFmtId="0" fontId="51" fillId="44" borderId="38" xfId="0" applyFont="1" applyFill="1" applyBorder="1" applyAlignment="1">
      <alignment horizontal="center" vertical="center"/>
    </xf>
    <xf numFmtId="0" fontId="52" fillId="44" borderId="39" xfId="0" applyFont="1" applyFill="1" applyBorder="1" applyAlignment="1">
      <alignment horizontal="center" vertical="center"/>
    </xf>
    <xf numFmtId="0" fontId="52" fillId="44" borderId="40" xfId="0" applyFont="1" applyFill="1" applyBorder="1" applyAlignment="1">
      <alignment horizontal="center" vertical="center"/>
    </xf>
    <xf numFmtId="0" fontId="51" fillId="44" borderId="48" xfId="0" applyFont="1" applyFill="1" applyBorder="1" applyAlignment="1">
      <alignment horizontal="center" vertical="center"/>
    </xf>
    <xf numFmtId="0" fontId="51" fillId="44" borderId="49" xfId="0" applyFont="1" applyFill="1" applyBorder="1" applyAlignment="1">
      <alignment horizontal="center" vertical="center"/>
    </xf>
    <xf numFmtId="0" fontId="51" fillId="44" borderId="50" xfId="0" applyFont="1" applyFill="1" applyBorder="1" applyAlignment="1">
      <alignment horizontal="center" vertical="center"/>
    </xf>
    <xf numFmtId="0" fontId="51" fillId="44" borderId="54" xfId="0" applyFont="1" applyFill="1" applyBorder="1" applyAlignment="1">
      <alignment horizontal="center" vertical="center"/>
    </xf>
    <xf numFmtId="0" fontId="51" fillId="44" borderId="55" xfId="0" applyFont="1" applyFill="1" applyBorder="1" applyAlignment="1">
      <alignment horizontal="center" vertical="center"/>
    </xf>
    <xf numFmtId="0" fontId="51" fillId="44" borderId="56" xfId="0" applyFont="1" applyFill="1" applyBorder="1" applyAlignment="1">
      <alignment horizontal="center" vertical="center"/>
    </xf>
    <xf numFmtId="0" fontId="55" fillId="44" borderId="51" xfId="0" applyFont="1" applyFill="1" applyBorder="1" applyAlignment="1">
      <alignment horizontal="center" vertical="center"/>
    </xf>
    <xf numFmtId="0" fontId="0" fillId="44" borderId="52" xfId="0" applyFill="1" applyBorder="1" applyAlignment="1">
      <alignment horizontal="center" vertical="center"/>
    </xf>
    <xf numFmtId="0" fontId="0" fillId="44" borderId="53" xfId="0" applyFill="1" applyBorder="1" applyAlignment="1">
      <alignment horizontal="center" vertical="center"/>
    </xf>
    <xf numFmtId="0" fontId="0" fillId="0" borderId="60" xfId="0" applyBorder="1" applyAlignment="1">
      <alignment horizontal="center"/>
    </xf>
    <xf numFmtId="0" fontId="0" fillId="0" borderId="61" xfId="0" applyBorder="1" applyAlignment="1">
      <alignment horizontal="center"/>
    </xf>
    <xf numFmtId="0" fontId="60" fillId="46" borderId="57" xfId="0" applyFont="1" applyFill="1" applyBorder="1" applyAlignment="1">
      <alignment horizontal="center" vertical="center" wrapText="1"/>
    </xf>
    <xf numFmtId="0" fontId="61" fillId="46" borderId="58" xfId="0" applyFont="1" applyFill="1" applyBorder="1" applyAlignment="1">
      <alignment horizontal="center" vertical="center" wrapText="1"/>
    </xf>
    <xf numFmtId="0" fontId="61" fillId="46" borderId="57" xfId="0" applyFont="1" applyFill="1" applyBorder="1" applyAlignment="1">
      <alignment horizontal="center" vertical="center" wrapText="1"/>
    </xf>
    <xf numFmtId="0" fontId="58" fillId="46" borderId="57" xfId="0" applyFont="1" applyFill="1" applyBorder="1" applyAlignment="1">
      <alignment horizontal="center" vertical="center" wrapText="1"/>
    </xf>
    <xf numFmtId="0" fontId="0" fillId="46" borderId="62" xfId="0" applyFill="1" applyBorder="1" applyAlignment="1">
      <alignment horizontal="center" vertical="center" wrapText="1"/>
    </xf>
    <xf numFmtId="0" fontId="0" fillId="46" borderId="63" xfId="0" applyFill="1" applyBorder="1" applyAlignment="1">
      <alignment horizontal="center" vertical="center" wrapText="1"/>
    </xf>
    <xf numFmtId="172" fontId="59" fillId="48" borderId="68" xfId="0" applyNumberFormat="1" applyFont="1" applyFill="1" applyBorder="1" applyAlignment="1">
      <alignment horizontal="center" vertical="center" wrapText="1"/>
    </xf>
    <xf numFmtId="172" fontId="59" fillId="48" borderId="69" xfId="0" applyNumberFormat="1" applyFont="1" applyFill="1" applyBorder="1" applyAlignment="1">
      <alignment horizontal="center" vertical="center" wrapText="1"/>
    </xf>
    <xf numFmtId="172" fontId="56" fillId="50" borderId="48" xfId="0" applyNumberFormat="1" applyFont="1" applyFill="1" applyBorder="1" applyAlignment="1">
      <alignment horizontal="center" vertical="center" wrapText="1"/>
    </xf>
    <xf numFmtId="172" fontId="56" fillId="50" borderId="49" xfId="0" applyNumberFormat="1" applyFont="1" applyFill="1" applyBorder="1" applyAlignment="1">
      <alignment horizontal="center" vertical="center" wrapText="1"/>
    </xf>
    <xf numFmtId="172" fontId="56" fillId="50" borderId="50" xfId="0" applyNumberFormat="1" applyFont="1" applyFill="1" applyBorder="1" applyAlignment="1">
      <alignment horizontal="center" vertical="center" wrapText="1"/>
    </xf>
    <xf numFmtId="172" fontId="56" fillId="50" borderId="70" xfId="0" applyNumberFormat="1" applyFont="1" applyFill="1" applyBorder="1" applyAlignment="1">
      <alignment horizontal="center" vertical="center" wrapText="1"/>
    </xf>
    <xf numFmtId="172" fontId="56" fillId="50" borderId="66" xfId="0" applyNumberFormat="1" applyFont="1" applyFill="1" applyBorder="1" applyAlignment="1">
      <alignment horizontal="center" vertical="center" wrapText="1"/>
    </xf>
    <xf numFmtId="172" fontId="56" fillId="50" borderId="67" xfId="0" applyNumberFormat="1" applyFont="1" applyFill="1" applyBorder="1" applyAlignment="1">
      <alignment horizontal="center" vertical="center" wrapText="1"/>
    </xf>
    <xf numFmtId="0" fontId="0" fillId="56" borderId="62" xfId="0" applyFill="1" applyBorder="1" applyAlignment="1">
      <alignment horizontal="center" vertical="center"/>
    </xf>
    <xf numFmtId="0" fontId="0" fillId="56" borderId="63" xfId="0" applyFill="1" applyBorder="1" applyAlignment="1">
      <alignment horizontal="center" vertical="center"/>
    </xf>
    <xf numFmtId="0" fontId="0" fillId="56" borderId="64" xfId="0" applyFill="1" applyBorder="1" applyAlignment="1">
      <alignment horizontal="center" vertical="center"/>
    </xf>
    <xf numFmtId="0" fontId="68" fillId="54" borderId="48" xfId="0" applyFont="1" applyFill="1" applyBorder="1" applyAlignment="1">
      <alignment horizontal="center" vertical="center" wrapText="1"/>
    </xf>
    <xf numFmtId="0" fontId="68" fillId="54" borderId="84" xfId="0" applyFont="1" applyFill="1" applyBorder="1" applyAlignment="1">
      <alignment horizontal="center" vertical="center" wrapText="1"/>
    </xf>
    <xf numFmtId="0" fontId="72" fillId="54" borderId="49" xfId="0" applyFont="1" applyFill="1" applyBorder="1" applyAlignment="1">
      <alignment horizontal="center" vertical="center"/>
    </xf>
    <xf numFmtId="0" fontId="72" fillId="54" borderId="50" xfId="0" applyFont="1" applyFill="1" applyBorder="1" applyAlignment="1">
      <alignment horizontal="center" vertical="center"/>
    </xf>
    <xf numFmtId="0" fontId="73" fillId="54" borderId="48" xfId="0" applyFont="1" applyFill="1" applyBorder="1" applyAlignment="1">
      <alignment horizontal="center" vertical="center"/>
    </xf>
    <xf numFmtId="0" fontId="73" fillId="54" borderId="49" xfId="0" applyFont="1" applyFill="1" applyBorder="1" applyAlignment="1">
      <alignment horizontal="center" vertical="center"/>
    </xf>
    <xf numFmtId="0" fontId="73" fillId="54" borderId="50" xfId="0" applyFont="1" applyFill="1" applyBorder="1" applyAlignment="1">
      <alignment horizontal="center" vertical="center"/>
    </xf>
    <xf numFmtId="0" fontId="73" fillId="55" borderId="84" xfId="0" applyFont="1" applyFill="1" applyBorder="1" applyAlignment="1">
      <alignment horizontal="center" vertical="center"/>
    </xf>
    <xf numFmtId="0" fontId="73" fillId="55" borderId="0" xfId="0" applyFont="1" applyFill="1" applyAlignment="1">
      <alignment horizontal="center" vertical="center"/>
    </xf>
    <xf numFmtId="0" fontId="73" fillId="55" borderId="65" xfId="0" applyFont="1" applyFill="1" applyBorder="1" applyAlignment="1">
      <alignment horizontal="center" vertical="center"/>
    </xf>
    <xf numFmtId="0" fontId="0" fillId="56" borderId="78" xfId="0" applyFill="1" applyBorder="1" applyAlignment="1">
      <alignment horizontal="center" vertical="center"/>
    </xf>
    <xf numFmtId="0" fontId="0" fillId="56" borderId="79" xfId="0" applyFill="1" applyBorder="1" applyAlignment="1">
      <alignment horizontal="center" vertical="center"/>
    </xf>
    <xf numFmtId="0" fontId="0" fillId="56" borderId="80" xfId="0" applyFill="1" applyBorder="1" applyAlignment="1">
      <alignment horizontal="center" vertical="center"/>
    </xf>
    <xf numFmtId="0" fontId="0" fillId="56" borderId="57" xfId="0" applyFill="1" applyBorder="1" applyAlignment="1">
      <alignment horizontal="center" vertical="center"/>
    </xf>
    <xf numFmtId="0" fontId="0" fillId="56" borderId="58" xfId="0" applyFill="1" applyBorder="1" applyAlignment="1">
      <alignment horizontal="center" vertical="center"/>
    </xf>
    <xf numFmtId="0" fontId="0" fillId="56" borderId="59" xfId="0" applyFill="1" applyBorder="1" applyAlignment="1">
      <alignment horizontal="center" vertical="center"/>
    </xf>
    <xf numFmtId="170" fontId="39" fillId="26" borderId="0" xfId="0" applyNumberFormat="1" applyFont="1" applyFill="1" applyAlignment="1">
      <alignment horizontal="center" vertical="center"/>
    </xf>
    <xf numFmtId="170" fontId="39" fillId="26" borderId="30" xfId="0" applyNumberFormat="1" applyFont="1" applyFill="1" applyBorder="1" applyAlignment="1">
      <alignment horizontal="center" vertical="center"/>
    </xf>
    <xf numFmtId="168" fontId="0" fillId="0" borderId="0" xfId="0" applyNumberFormat="1" applyAlignment="1"/>
    <xf numFmtId="168" fontId="0" fillId="59" borderId="58" xfId="0" applyNumberFormat="1" applyFill="1" applyBorder="1" applyAlignment="1">
      <alignment horizontal="center" vertical="center"/>
    </xf>
    <xf numFmtId="0" fontId="77" fillId="57" borderId="68" xfId="0" applyFont="1" applyFill="1" applyBorder="1" applyAlignment="1">
      <alignment horizontal="center"/>
    </xf>
    <xf numFmtId="0" fontId="77" fillId="57" borderId="88" xfId="0" applyFont="1" applyFill="1" applyBorder="1" applyAlignment="1">
      <alignment horizontal="center"/>
    </xf>
    <xf numFmtId="0" fontId="77" fillId="57" borderId="87" xfId="0" applyFont="1" applyFill="1" applyBorder="1" applyAlignment="1">
      <alignment horizontal="center"/>
    </xf>
    <xf numFmtId="0" fontId="78" fillId="58" borderId="58" xfId="0" applyFont="1" applyFill="1" applyBorder="1" applyAlignment="1">
      <alignment horizontal="lef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AC3A2"/>
      <color rgb="FF595959"/>
      <color rgb="FFE4DFEC"/>
      <color rgb="FFEBF1DE"/>
      <color rgb="FFF2DCDB"/>
      <color rgb="FFDCE6F1"/>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AHP Ranks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AHP_2!$A$59:$A$61</c:f>
              <c:strCache>
                <c:ptCount val="3"/>
                <c:pt idx="0">
                  <c:v>PV</c:v>
                </c:pt>
                <c:pt idx="1">
                  <c:v>Wind Turbine</c:v>
                </c:pt>
                <c:pt idx="2">
                  <c:v>Rainwater Harvesting System</c:v>
                </c:pt>
              </c:strCache>
            </c:strRef>
          </c:cat>
          <c:val>
            <c:numRef>
              <c:f>AHP_2!$I$59:$I$61</c:f>
              <c:numCache>
                <c:formatCode>0.000;[Red]0.000</c:formatCode>
                <c:ptCount val="3"/>
                <c:pt idx="0">
                  <c:v>0.49175148029727589</c:v>
                </c:pt>
                <c:pt idx="1">
                  <c:v>0.18554746417220269</c:v>
                </c:pt>
                <c:pt idx="2">
                  <c:v>0.32265836488183297</c:v>
                </c:pt>
              </c:numCache>
            </c:numRef>
          </c:val>
          <c:extLst>
            <c:ext xmlns:c16="http://schemas.microsoft.com/office/drawing/2014/chart" uri="{C3380CC4-5D6E-409C-BE32-E72D297353CC}">
              <c16:uniqueId val="{00000001-1432-4608-B133-BF0A93CB6217}"/>
            </c:ext>
          </c:extLst>
        </c:ser>
        <c:dLbls>
          <c:showLegendKey val="0"/>
          <c:showVal val="0"/>
          <c:showCatName val="0"/>
          <c:showSerName val="0"/>
          <c:showPercent val="0"/>
          <c:showBubbleSize val="0"/>
        </c:dLbls>
        <c:gapWidth val="219"/>
        <c:overlap val="-27"/>
        <c:axId val="1592776199"/>
        <c:axId val="1596325895"/>
      </c:barChart>
      <c:catAx>
        <c:axId val="1592776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25895"/>
        <c:crosses val="autoZero"/>
        <c:auto val="1"/>
        <c:lblAlgn val="ctr"/>
        <c:lblOffset val="100"/>
        <c:noMultiLvlLbl val="0"/>
      </c:catAx>
      <c:valAx>
        <c:axId val="1596325895"/>
        <c:scaling>
          <c:orientation val="minMax"/>
        </c:scaling>
        <c:delete val="0"/>
        <c:axPos val="l"/>
        <c:majorGridlines>
          <c:spPr>
            <a:ln w="9525" cap="flat" cmpd="sng" algn="ctr">
              <a:solidFill>
                <a:schemeClr val="tx1">
                  <a:lumMod val="15000"/>
                  <a:lumOff val="85000"/>
                </a:schemeClr>
              </a:solidFill>
              <a:round/>
            </a:ln>
            <a:effectLst/>
          </c:spPr>
        </c:majorGridlines>
        <c:numFmt formatCode="0.000;[Red]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776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C$4" horiz="1" max="100" min="1" page="0" val="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2590800</xdr:colOff>
      <xdr:row>7</xdr:row>
      <xdr:rowOff>76200</xdr:rowOff>
    </xdr:from>
    <xdr:to>
      <xdr:col>4</xdr:col>
      <xdr:colOff>762000</xdr:colOff>
      <xdr:row>9</xdr:row>
      <xdr:rowOff>61383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11</xdr:col>
          <xdr:colOff>95250</xdr:colOff>
          <xdr:row>2</xdr:row>
          <xdr:rowOff>123825</xdr:rowOff>
        </xdr:from>
        <xdr:to>
          <xdr:col>29</xdr:col>
          <xdr:colOff>133350</xdr:colOff>
          <xdr:row>4</xdr:row>
          <xdr:rowOff>57150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1562100</xdr:colOff>
      <xdr:row>67</xdr:row>
      <xdr:rowOff>114300</xdr:rowOff>
    </xdr:from>
    <xdr:to>
      <xdr:col>3</xdr:col>
      <xdr:colOff>0</xdr:colOff>
      <xdr:row>77</xdr:row>
      <xdr:rowOff>85725</xdr:rowOff>
    </xdr:to>
    <xdr:sp macro="" textlink="">
      <xdr:nvSpPr>
        <xdr:cNvPr id="2" name="TextBox 1">
          <a:extLst>
            <a:ext uri="{FF2B5EF4-FFF2-40B4-BE49-F238E27FC236}">
              <a16:creationId xmlns:a16="http://schemas.microsoft.com/office/drawing/2014/main" id="{CE801037-0693-B251-0A25-ABF50E0DF185}"/>
            </a:ext>
            <a:ext uri="{147F2762-F138-4A5C-976F-8EAC2B608ADB}">
              <a16:predDERef xmlns:a16="http://schemas.microsoft.com/office/drawing/2014/main" pred="{00000000-0008-0000-0000-00002E200000}"/>
            </a:ext>
          </a:extLst>
        </xdr:cNvPr>
        <xdr:cNvSpPr txBox="1"/>
      </xdr:nvSpPr>
      <xdr:spPr>
        <a:xfrm>
          <a:off x="3924300" y="16744950"/>
          <a:ext cx="3219450" cy="1590675"/>
        </a:xfrm>
        <a:prstGeom prst="rect">
          <a:avLst/>
        </a:prstGeom>
        <a:ln/>
      </xdr:spPr>
      <xdr:style>
        <a:lnRef idx="1">
          <a:schemeClr val="dk1"/>
        </a:lnRef>
        <a:fillRef idx="2">
          <a:schemeClr val="dk1"/>
        </a:fillRef>
        <a:effectRef idx="1">
          <a:schemeClr val="dk1"/>
        </a:effectRef>
        <a:fontRef idx="minor">
          <a:schemeClr val="dk1"/>
        </a:fontRef>
      </xdr:style>
      <xdr:txBody>
        <a:bodyPr spcFirstLastPara="0" vertOverflow="clip" horzOverflow="clip" wrap="square" lIns="91440" tIns="45720" rIns="91440" bIns="45720" rtlCol="0" anchor="t">
          <a:noAutofit/>
        </a:bodyPr>
        <a:lstStyle/>
        <a:p>
          <a:pPr marL="0" indent="0" algn="l"/>
          <a:r>
            <a:rPr lang="en-US" sz="1400" b="0" i="0" u="none" strike="noStrike">
              <a:solidFill>
                <a:srgbClr val="000000"/>
              </a:solidFill>
              <a:latin typeface="Arial" panose="020B0604020202020204" pitchFamily="34" charset="0"/>
              <a:cs typeface="Arial" panose="020B0604020202020204" pitchFamily="34" charset="0"/>
            </a:rPr>
            <a:t>WBS Dictionary:</a:t>
          </a:r>
          <a:endParaRPr lang="en-US" sz="1100" b="0" i="0" u="none" strike="noStrike">
            <a:solidFill>
              <a:srgbClr val="000000"/>
            </a:solidFill>
            <a:latin typeface="Arial" panose="020B0604020202020204" pitchFamily="34" charset="0"/>
            <a:cs typeface="Arial" panose="020B0604020202020204" pitchFamily="34" charset="0"/>
          </a:endParaRPr>
        </a:p>
        <a:p>
          <a:pPr marL="0" indent="0" algn="l"/>
          <a:endParaRPr lang="en-US" sz="1100" b="0" i="0" u="none" strike="noStrike">
            <a:solidFill>
              <a:srgbClr val="000000"/>
            </a:solidFill>
            <a:latin typeface="Arial" panose="020B0604020202020204" pitchFamily="34" charset="0"/>
            <a:cs typeface="Arial" panose="020B0604020202020204" pitchFamily="34" charset="0"/>
          </a:endParaRPr>
        </a:p>
        <a:p>
          <a:pPr marL="0" marR="0" indent="0" algn="l">
            <a:lnSpc>
              <a:spcPct val="100000"/>
            </a:lnSpc>
            <a:spcBef>
              <a:spcPts val="0"/>
            </a:spcBef>
            <a:spcAft>
              <a:spcPts val="0"/>
            </a:spcAft>
          </a:pPr>
          <a:r>
            <a:rPr lang="en-US" sz="1100" b="0" i="0" u="none" strike="noStrike">
              <a:solidFill>
                <a:srgbClr val="000000"/>
              </a:solidFill>
              <a:latin typeface="Arial" panose="020B0604020202020204" pitchFamily="34" charset="0"/>
              <a:cs typeface="Arial" panose="020B0604020202020204" pitchFamily="34" charset="0"/>
            </a:rPr>
            <a:t>PM: </a:t>
          </a:r>
          <a:r>
            <a:rPr lang="en-US" sz="1100">
              <a:latin typeface="+mn-lt"/>
              <a:ea typeface="+mn-lt"/>
              <a:cs typeface="+mn-lt"/>
            </a:rPr>
            <a:t>Project Manager</a:t>
          </a:r>
          <a:endParaRPr lang="en-US" sz="1100" b="0" i="0" u="none" strike="noStrike">
            <a:solidFill>
              <a:srgbClr val="000000"/>
            </a:solidFill>
            <a:latin typeface="Arial" panose="020B0604020202020204" pitchFamily="34" charset="0"/>
            <a:cs typeface="Arial" panose="020B0604020202020204" pitchFamily="34" charset="0"/>
          </a:endParaRPr>
        </a:p>
        <a:p>
          <a:pPr marL="0" marR="0" indent="0" algn="l">
            <a:lnSpc>
              <a:spcPct val="100000"/>
            </a:lnSpc>
            <a:spcBef>
              <a:spcPts val="0"/>
            </a:spcBef>
            <a:spcAft>
              <a:spcPts val="0"/>
            </a:spcAft>
          </a:pPr>
          <a:r>
            <a:rPr lang="en-US" sz="1100" b="0" i="0" u="none" strike="noStrike">
              <a:solidFill>
                <a:srgbClr val="000000"/>
              </a:solidFill>
              <a:latin typeface="Arial" panose="020B0604020202020204" pitchFamily="34" charset="0"/>
              <a:cs typeface="Arial" panose="020B0604020202020204" pitchFamily="34" charset="0"/>
            </a:rPr>
            <a:t>SE: Strategic Engineer</a:t>
          </a:r>
        </a:p>
        <a:p>
          <a:pPr marL="0" marR="0" indent="0" algn="l">
            <a:lnSpc>
              <a:spcPct val="100000"/>
            </a:lnSpc>
            <a:spcBef>
              <a:spcPts val="0"/>
            </a:spcBef>
            <a:spcAft>
              <a:spcPts val="0"/>
            </a:spcAft>
          </a:pPr>
          <a:r>
            <a:rPr lang="en-US" sz="1100" b="0" i="0" u="none" strike="noStrike">
              <a:solidFill>
                <a:srgbClr val="000000"/>
              </a:solidFill>
              <a:latin typeface="Arial" panose="020B0604020202020204" pitchFamily="34" charset="0"/>
              <a:cs typeface="Arial" panose="020B0604020202020204" pitchFamily="34" charset="0"/>
            </a:rPr>
            <a:t>ET: </a:t>
          </a:r>
          <a:r>
            <a:rPr lang="en-US" sz="1100">
              <a:latin typeface="+mn-lt"/>
              <a:ea typeface="+mn-lt"/>
              <a:cs typeface="+mn-lt"/>
            </a:rPr>
            <a:t>Electrical Technician</a:t>
          </a:r>
          <a:endParaRPr lang="en-US" sz="1100" b="0" i="0" u="none" strike="noStrike">
            <a:solidFill>
              <a:srgbClr val="000000"/>
            </a:solidFill>
            <a:latin typeface="Arial" panose="020B0604020202020204" pitchFamily="34" charset="0"/>
            <a:cs typeface="Arial" panose="020B0604020202020204" pitchFamily="34" charset="0"/>
          </a:endParaRPr>
        </a:p>
        <a:p>
          <a:pPr marL="0" marR="0" indent="0" algn="l">
            <a:lnSpc>
              <a:spcPct val="100000"/>
            </a:lnSpc>
            <a:spcBef>
              <a:spcPts val="0"/>
            </a:spcBef>
            <a:spcAft>
              <a:spcPts val="0"/>
            </a:spcAft>
          </a:pPr>
          <a:r>
            <a:rPr lang="en-US" sz="1100" b="0" i="0" u="none" strike="noStrike">
              <a:solidFill>
                <a:srgbClr val="000000"/>
              </a:solidFill>
              <a:latin typeface="Arial" panose="020B0604020202020204" pitchFamily="34" charset="0"/>
              <a:cs typeface="Arial" panose="020B0604020202020204" pitchFamily="34" charset="0"/>
            </a:rPr>
            <a:t>RHT: </a:t>
          </a:r>
          <a:r>
            <a:rPr lang="en-US" sz="1100">
              <a:latin typeface="+mn-lt"/>
              <a:ea typeface="+mn-lt"/>
              <a:cs typeface="+mn-lt"/>
            </a:rPr>
            <a:t>Rainwater Harvesting Technician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142875</xdr:colOff>
      <xdr:row>57</xdr:row>
      <xdr:rowOff>1000125</xdr:rowOff>
    </xdr:from>
    <xdr:to>
      <xdr:col>14</xdr:col>
      <xdr:colOff>190500</xdr:colOff>
      <xdr:row>61</xdr:row>
      <xdr:rowOff>38100</xdr:rowOff>
    </xdr:to>
    <xdr:graphicFrame macro="">
      <xdr:nvGraphicFramePr>
        <xdr:cNvPr id="2" name="Chart 1">
          <a:extLst>
            <a:ext uri="{FF2B5EF4-FFF2-40B4-BE49-F238E27FC236}">
              <a16:creationId xmlns:a16="http://schemas.microsoft.com/office/drawing/2014/main" id="{CEF2B118-D768-CC28-E587-288DF1AF2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Q66"/>
  <sheetViews>
    <sheetView showGridLines="0" zoomScaleNormal="100" workbookViewId="0">
      <pane ySplit="8" topLeftCell="B57" activePane="bottomLeft" state="frozen"/>
      <selection pane="bottomLeft" activeCell="D64" sqref="D64:G66"/>
    </sheetView>
  </sheetViews>
  <sheetFormatPr defaultColWidth="9.140625" defaultRowHeight="12.75"/>
  <cols>
    <col min="1" max="1" width="1" customWidth="1"/>
    <col min="2" max="2" width="34.42578125" customWidth="1"/>
    <col min="3" max="3" width="71.7109375" customWidth="1"/>
    <col min="4" max="4" width="7" customWidth="1"/>
    <col min="5" max="5" width="16.140625" customWidth="1"/>
    <col min="6" max="6" width="7.5703125" customWidth="1"/>
    <col min="7" max="7" width="7.42578125" customWidth="1"/>
    <col min="8" max="8" width="4.28515625" customWidth="1"/>
    <col min="9" max="9" width="6.5703125" bestFit="1" customWidth="1"/>
    <col min="10" max="10" width="6.5703125" customWidth="1"/>
    <col min="11" max="11" width="6.7109375" customWidth="1"/>
    <col min="12" max="12" width="1" customWidth="1"/>
    <col min="13" max="68" width="2.42578125" customWidth="1"/>
  </cols>
  <sheetData>
    <row r="1" spans="1:69" ht="6" customHeight="1"/>
    <row r="2" spans="1:69" ht="36" customHeight="1">
      <c r="B2" s="261" t="s">
        <v>0</v>
      </c>
      <c r="C2" s="261"/>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C2" s="261"/>
      <c r="AD2" s="261"/>
      <c r="AE2" s="261"/>
      <c r="AF2" s="261"/>
      <c r="AG2" s="261"/>
      <c r="AH2" s="261"/>
      <c r="AI2" s="261"/>
      <c r="AJ2" s="261"/>
      <c r="AK2" s="261"/>
      <c r="AL2" s="261"/>
      <c r="AM2" s="261"/>
      <c r="AN2" s="261"/>
      <c r="AO2" s="261"/>
      <c r="AP2" s="261"/>
      <c r="AQ2" s="261"/>
      <c r="AR2" s="261"/>
      <c r="AS2" s="261"/>
      <c r="AT2" s="261"/>
      <c r="AU2" s="261"/>
      <c r="AV2" s="261"/>
      <c r="AW2" s="261"/>
      <c r="AX2" s="261"/>
      <c r="AY2" s="261"/>
      <c r="AZ2" s="261"/>
      <c r="BA2" s="261"/>
      <c r="BB2" s="261"/>
      <c r="BC2" s="261"/>
      <c r="BD2" s="261"/>
      <c r="BE2" s="261"/>
      <c r="BF2" s="261"/>
      <c r="BG2" s="261"/>
      <c r="BH2" s="261"/>
      <c r="BI2" s="261"/>
      <c r="BJ2" s="261"/>
      <c r="BK2" s="261"/>
      <c r="BL2" s="261"/>
      <c r="BM2" s="261"/>
      <c r="BN2" s="261"/>
    </row>
    <row r="3" spans="1:69" ht="4.5" customHeight="1">
      <c r="B3" s="7"/>
      <c r="C3" s="3"/>
      <c r="D3" s="3"/>
      <c r="E3" s="5"/>
      <c r="F3" s="15"/>
      <c r="G3" s="15"/>
      <c r="K3" s="1"/>
    </row>
    <row r="4" spans="1:69">
      <c r="B4" s="75" t="s">
        <v>1</v>
      </c>
      <c r="C4" s="76">
        <v>1</v>
      </c>
      <c r="K4" s="1"/>
      <c r="M4" s="4"/>
      <c r="N4" s="4"/>
      <c r="O4" s="4"/>
      <c r="P4" s="4"/>
      <c r="Q4" s="4"/>
      <c r="R4" s="4"/>
      <c r="S4" s="4"/>
      <c r="T4" s="4"/>
      <c r="U4" s="4"/>
      <c r="V4" s="4"/>
      <c r="W4" s="4"/>
      <c r="X4" s="4"/>
      <c r="Y4" s="4"/>
      <c r="Z4" s="4"/>
      <c r="AA4" s="4"/>
      <c r="AB4" s="4"/>
      <c r="AC4" s="4"/>
    </row>
    <row r="5" spans="1:69" ht="17.25" customHeight="1">
      <c r="B5" s="13" t="s">
        <v>2</v>
      </c>
      <c r="C5" s="262">
        <v>45292</v>
      </c>
      <c r="D5" s="262"/>
      <c r="E5" s="262"/>
      <c r="F5" s="262"/>
      <c r="G5" s="255"/>
      <c r="H5" s="255"/>
      <c r="I5" s="78"/>
      <c r="J5" s="78"/>
      <c r="L5" s="6"/>
      <c r="M5" s="249" t="str">
        <f>"Week "&amp;(M7-($C$5-WEEKDAY($C$5,1)+2))/7+1</f>
        <v>Week 1</v>
      </c>
      <c r="N5" s="250"/>
      <c r="O5" s="250"/>
      <c r="P5" s="250"/>
      <c r="Q5" s="250"/>
      <c r="R5" s="250"/>
      <c r="S5" s="251"/>
      <c r="T5" s="249" t="str">
        <f>"Week "&amp;(T7-($C$5-WEEKDAY($C$5,1)+2))/7+1</f>
        <v>Week 2</v>
      </c>
      <c r="U5" s="250"/>
      <c r="V5" s="250"/>
      <c r="W5" s="250"/>
      <c r="X5" s="250"/>
      <c r="Y5" s="250"/>
      <c r="Z5" s="251"/>
      <c r="AA5" s="249" t="str">
        <f>"Week "&amp;(AA7-($C$5-WEEKDAY($C$5,1)+2))/7+1</f>
        <v>Week 3</v>
      </c>
      <c r="AB5" s="250"/>
      <c r="AC5" s="250"/>
      <c r="AD5" s="250"/>
      <c r="AE5" s="250"/>
      <c r="AF5" s="250"/>
      <c r="AG5" s="251"/>
      <c r="AH5" s="249" t="str">
        <f>"Week "&amp;(AH7-($C$5-WEEKDAY($C$5,1)+2))/7+1</f>
        <v>Week 4</v>
      </c>
      <c r="AI5" s="250"/>
      <c r="AJ5" s="250"/>
      <c r="AK5" s="250"/>
      <c r="AL5" s="250"/>
      <c r="AM5" s="250"/>
      <c r="AN5" s="251"/>
      <c r="AO5" s="249" t="str">
        <f>"Week "&amp;(AO7-($C$5-WEEKDAY($C$5,1)+2))/7+1</f>
        <v>Week 5</v>
      </c>
      <c r="AP5" s="250"/>
      <c r="AQ5" s="250"/>
      <c r="AR5" s="250"/>
      <c r="AS5" s="250"/>
      <c r="AT5" s="250"/>
      <c r="AU5" s="251"/>
    </row>
    <row r="6" spans="1:69" ht="17.25" customHeight="1">
      <c r="B6" s="13" t="s">
        <v>3</v>
      </c>
      <c r="C6" s="263" t="s">
        <v>4</v>
      </c>
      <c r="D6" s="263"/>
      <c r="E6" s="263"/>
      <c r="F6" s="263"/>
      <c r="G6" s="263"/>
      <c r="H6" s="12"/>
      <c r="I6" s="12"/>
      <c r="J6" s="12"/>
      <c r="K6" s="12"/>
      <c r="L6" s="6"/>
      <c r="M6" s="246">
        <f>M7</f>
        <v>45292</v>
      </c>
      <c r="N6" s="247"/>
      <c r="O6" s="247"/>
      <c r="P6" s="247"/>
      <c r="Q6" s="247"/>
      <c r="R6" s="247"/>
      <c r="S6" s="248"/>
      <c r="T6" s="246">
        <f>T7</f>
        <v>45299</v>
      </c>
      <c r="U6" s="247"/>
      <c r="V6" s="247"/>
      <c r="W6" s="247"/>
      <c r="X6" s="247"/>
      <c r="Y6" s="247"/>
      <c r="Z6" s="248"/>
      <c r="AA6" s="246">
        <f>AA7</f>
        <v>45306</v>
      </c>
      <c r="AB6" s="247"/>
      <c r="AC6" s="247"/>
      <c r="AD6" s="247"/>
      <c r="AE6" s="247"/>
      <c r="AF6" s="247"/>
      <c r="AG6" s="248"/>
      <c r="AH6" s="246">
        <f>AH7</f>
        <v>45313</v>
      </c>
      <c r="AI6" s="247"/>
      <c r="AJ6" s="247"/>
      <c r="AK6" s="247"/>
      <c r="AL6" s="247"/>
      <c r="AM6" s="247"/>
      <c r="AN6" s="248"/>
      <c r="AO6" s="246">
        <f>AO7</f>
        <v>45320</v>
      </c>
      <c r="AP6" s="247"/>
      <c r="AQ6" s="247"/>
      <c r="AR6" s="247"/>
      <c r="AS6" s="247"/>
      <c r="AT6" s="247"/>
      <c r="AU6" s="248"/>
    </row>
    <row r="7" spans="1:69" ht="8.25" customHeight="1">
      <c r="B7" s="6"/>
      <c r="C7" s="6"/>
      <c r="D7" s="6"/>
      <c r="E7" s="6"/>
      <c r="F7" s="6"/>
      <c r="G7" s="6"/>
      <c r="H7" s="6"/>
      <c r="I7" s="6"/>
      <c r="J7" s="6"/>
      <c r="K7" s="6"/>
      <c r="L7" s="6"/>
      <c r="M7" s="69">
        <f>C5-WEEKDAY(C5,1)+2+7*(C4-1)</f>
        <v>45292</v>
      </c>
      <c r="N7" s="70">
        <f t="shared" ref="N7:AS7" si="0">M7+1</f>
        <v>45293</v>
      </c>
      <c r="O7" s="70">
        <f t="shared" si="0"/>
        <v>45294</v>
      </c>
      <c r="P7" s="70">
        <f t="shared" si="0"/>
        <v>45295</v>
      </c>
      <c r="Q7" s="70">
        <f t="shared" si="0"/>
        <v>45296</v>
      </c>
      <c r="R7" s="70">
        <f t="shared" si="0"/>
        <v>45297</v>
      </c>
      <c r="S7" s="71">
        <f t="shared" si="0"/>
        <v>45298</v>
      </c>
      <c r="T7" s="69">
        <f t="shared" si="0"/>
        <v>45299</v>
      </c>
      <c r="U7" s="70">
        <f t="shared" si="0"/>
        <v>45300</v>
      </c>
      <c r="V7" s="70">
        <f t="shared" si="0"/>
        <v>45301</v>
      </c>
      <c r="W7" s="70">
        <f t="shared" si="0"/>
        <v>45302</v>
      </c>
      <c r="X7" s="70">
        <f t="shared" si="0"/>
        <v>45303</v>
      </c>
      <c r="Y7" s="70">
        <f t="shared" si="0"/>
        <v>45304</v>
      </c>
      <c r="Z7" s="71">
        <f t="shared" si="0"/>
        <v>45305</v>
      </c>
      <c r="AA7" s="69">
        <f t="shared" si="0"/>
        <v>45306</v>
      </c>
      <c r="AB7" s="70">
        <f t="shared" si="0"/>
        <v>45307</v>
      </c>
      <c r="AC7" s="70">
        <f t="shared" si="0"/>
        <v>45308</v>
      </c>
      <c r="AD7" s="70">
        <f t="shared" si="0"/>
        <v>45309</v>
      </c>
      <c r="AE7" s="70">
        <f t="shared" si="0"/>
        <v>45310</v>
      </c>
      <c r="AF7" s="70">
        <f t="shared" si="0"/>
        <v>45311</v>
      </c>
      <c r="AG7" s="71">
        <f t="shared" si="0"/>
        <v>45312</v>
      </c>
      <c r="AH7" s="69">
        <f t="shared" si="0"/>
        <v>45313</v>
      </c>
      <c r="AI7" s="70">
        <f t="shared" si="0"/>
        <v>45314</v>
      </c>
      <c r="AJ7" s="70">
        <f t="shared" si="0"/>
        <v>45315</v>
      </c>
      <c r="AK7" s="70">
        <f t="shared" si="0"/>
        <v>45316</v>
      </c>
      <c r="AL7" s="70">
        <f t="shared" si="0"/>
        <v>45317</v>
      </c>
      <c r="AM7" s="70">
        <f t="shared" si="0"/>
        <v>45318</v>
      </c>
      <c r="AN7" s="71">
        <f t="shared" si="0"/>
        <v>45319</v>
      </c>
      <c r="AO7" s="69">
        <f t="shared" si="0"/>
        <v>45320</v>
      </c>
      <c r="AP7" s="70">
        <f t="shared" si="0"/>
        <v>45321</v>
      </c>
      <c r="AQ7" s="70">
        <f t="shared" si="0"/>
        <v>45322</v>
      </c>
      <c r="AR7" s="70">
        <f t="shared" si="0"/>
        <v>45323</v>
      </c>
      <c r="AS7" s="70">
        <f t="shared" si="0"/>
        <v>45324</v>
      </c>
      <c r="AT7" s="70">
        <f t="shared" ref="AT7:BP7" si="1">AS7+1</f>
        <v>45325</v>
      </c>
      <c r="AU7" s="71">
        <f t="shared" si="1"/>
        <v>45326</v>
      </c>
    </row>
    <row r="8" spans="1:69" s="2" customFormat="1" ht="51.75" customHeight="1">
      <c r="B8" s="67" t="s">
        <v>5</v>
      </c>
      <c r="C8" s="67" t="s">
        <v>6</v>
      </c>
      <c r="D8" s="65" t="s">
        <v>7</v>
      </c>
      <c r="E8" s="66" t="s">
        <v>8</v>
      </c>
      <c r="F8" s="67" t="s">
        <v>9</v>
      </c>
      <c r="G8" s="67" t="s">
        <v>10</v>
      </c>
      <c r="H8" s="68" t="s">
        <v>11</v>
      </c>
      <c r="I8" s="68" t="s">
        <v>12</v>
      </c>
      <c r="J8" s="68" t="s">
        <v>13</v>
      </c>
      <c r="K8" s="65" t="s">
        <v>14</v>
      </c>
      <c r="L8" s="14"/>
      <c r="M8" s="72" t="str">
        <f t="shared" ref="M8:AR8" si="2">CHOOSE(WEEKDAY(M7,1),"S","M","T","W","T","F","S")</f>
        <v>M</v>
      </c>
      <c r="N8" s="73" t="str">
        <f t="shared" si="2"/>
        <v>T</v>
      </c>
      <c r="O8" s="73" t="str">
        <f t="shared" si="2"/>
        <v>W</v>
      </c>
      <c r="P8" s="73" t="str">
        <f t="shared" si="2"/>
        <v>T</v>
      </c>
      <c r="Q8" s="73" t="str">
        <f t="shared" si="2"/>
        <v>F</v>
      </c>
      <c r="R8" s="73" t="str">
        <f t="shared" si="2"/>
        <v>S</v>
      </c>
      <c r="S8" s="74" t="str">
        <f t="shared" si="2"/>
        <v>S</v>
      </c>
      <c r="T8" s="72" t="str">
        <f t="shared" si="2"/>
        <v>M</v>
      </c>
      <c r="U8" s="73" t="str">
        <f t="shared" si="2"/>
        <v>T</v>
      </c>
      <c r="V8" s="73" t="str">
        <f t="shared" si="2"/>
        <v>W</v>
      </c>
      <c r="W8" s="73" t="str">
        <f t="shared" si="2"/>
        <v>T</v>
      </c>
      <c r="X8" s="73" t="str">
        <f t="shared" si="2"/>
        <v>F</v>
      </c>
      <c r="Y8" s="73" t="str">
        <f t="shared" si="2"/>
        <v>S</v>
      </c>
      <c r="Z8" s="74" t="str">
        <f t="shared" si="2"/>
        <v>S</v>
      </c>
      <c r="AA8" s="72" t="str">
        <f t="shared" si="2"/>
        <v>M</v>
      </c>
      <c r="AB8" s="73" t="str">
        <f t="shared" si="2"/>
        <v>T</v>
      </c>
      <c r="AC8" s="73" t="str">
        <f t="shared" si="2"/>
        <v>W</v>
      </c>
      <c r="AD8" s="73" t="str">
        <f t="shared" si="2"/>
        <v>T</v>
      </c>
      <c r="AE8" s="73" t="str">
        <f t="shared" si="2"/>
        <v>F</v>
      </c>
      <c r="AF8" s="73" t="str">
        <f t="shared" si="2"/>
        <v>S</v>
      </c>
      <c r="AG8" s="74" t="str">
        <f t="shared" si="2"/>
        <v>S</v>
      </c>
      <c r="AH8" s="72" t="str">
        <f t="shared" si="2"/>
        <v>M</v>
      </c>
      <c r="AI8" s="73" t="str">
        <f t="shared" si="2"/>
        <v>T</v>
      </c>
      <c r="AJ8" s="73" t="str">
        <f t="shared" si="2"/>
        <v>W</v>
      </c>
      <c r="AK8" s="73" t="str">
        <f t="shared" si="2"/>
        <v>T</v>
      </c>
      <c r="AL8" s="73" t="str">
        <f t="shared" si="2"/>
        <v>F</v>
      </c>
      <c r="AM8" s="73" t="str">
        <f t="shared" si="2"/>
        <v>S</v>
      </c>
      <c r="AN8" s="74" t="str">
        <f t="shared" si="2"/>
        <v>S</v>
      </c>
      <c r="AO8" s="72" t="str">
        <f t="shared" si="2"/>
        <v>M</v>
      </c>
      <c r="AP8" s="73" t="str">
        <f t="shared" si="2"/>
        <v>T</v>
      </c>
      <c r="AQ8" s="73" t="str">
        <f t="shared" si="2"/>
        <v>W</v>
      </c>
      <c r="AR8" s="73" t="str">
        <f t="shared" si="2"/>
        <v>T</v>
      </c>
      <c r="AS8" s="73" t="str">
        <f t="shared" ref="AS8:BP8" si="3">CHOOSE(WEEKDAY(AS7,1),"S","M","T","W","T","F","S")</f>
        <v>F</v>
      </c>
      <c r="AT8" s="73" t="str">
        <f t="shared" si="3"/>
        <v>S</v>
      </c>
      <c r="AU8" s="74" t="str">
        <f t="shared" si="3"/>
        <v>S</v>
      </c>
      <c r="AV8"/>
      <c r="AW8"/>
      <c r="AX8"/>
      <c r="AY8"/>
      <c r="AZ8"/>
      <c r="BA8"/>
      <c r="BB8"/>
      <c r="BC8"/>
      <c r="BD8"/>
      <c r="BE8"/>
      <c r="BF8"/>
      <c r="BG8"/>
      <c r="BH8"/>
      <c r="BI8"/>
      <c r="BJ8"/>
      <c r="BK8"/>
      <c r="BL8"/>
      <c r="BM8"/>
      <c r="BN8"/>
      <c r="BO8"/>
      <c r="BP8"/>
      <c r="BQ8"/>
    </row>
    <row r="9" spans="1:69" ht="28.5" customHeight="1">
      <c r="B9" s="252" t="s">
        <v>15</v>
      </c>
      <c r="C9" s="253"/>
      <c r="D9" s="253"/>
      <c r="E9" s="253"/>
      <c r="F9" s="253"/>
      <c r="G9" s="253"/>
      <c r="H9" s="253"/>
      <c r="I9" s="253"/>
      <c r="J9" s="253"/>
      <c r="K9" s="254"/>
      <c r="L9" s="17"/>
    </row>
    <row r="10" spans="1:69" s="9" customFormat="1" ht="21" customHeight="1">
      <c r="A10" s="10"/>
      <c r="B10" s="256" t="s">
        <v>16</v>
      </c>
      <c r="C10" s="20" t="s">
        <v>17</v>
      </c>
      <c r="D10" s="28" t="s">
        <v>18</v>
      </c>
      <c r="E10" s="105" t="s">
        <v>19</v>
      </c>
      <c r="F10" s="21">
        <v>45292</v>
      </c>
      <c r="G10" s="22">
        <f>IF(ISBLANK(F10)," - ",IF(H10=0,F10,F10+H10-1))</f>
        <v>45292</v>
      </c>
      <c r="H10" s="23">
        <v>1</v>
      </c>
      <c r="I10" s="87">
        <v>10</v>
      </c>
      <c r="J10" s="87" t="s">
        <v>20</v>
      </c>
      <c r="K10" s="24">
        <v>1</v>
      </c>
      <c r="L10" s="16"/>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row>
    <row r="11" spans="1:69" s="9" customFormat="1" ht="22.5" customHeight="1">
      <c r="A11" s="10"/>
      <c r="B11" s="257"/>
      <c r="C11" s="25" t="s">
        <v>21</v>
      </c>
      <c r="D11" s="28" t="s">
        <v>22</v>
      </c>
      <c r="E11" s="106" t="s">
        <v>18</v>
      </c>
      <c r="F11" s="21">
        <v>45292</v>
      </c>
      <c r="G11" s="21">
        <f t="shared" ref="G11:G21" si="4">IF(ISBLANK(F11)," - ",IF(H11=0,F11,F11+H11-1))</f>
        <v>45292</v>
      </c>
      <c r="H11" s="26">
        <v>1</v>
      </c>
      <c r="I11" s="88">
        <v>10</v>
      </c>
      <c r="J11" s="88" t="s">
        <v>20</v>
      </c>
      <c r="K11" s="27">
        <v>1</v>
      </c>
      <c r="L11" s="16"/>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row>
    <row r="12" spans="1:69" s="9" customFormat="1" ht="19.5" customHeight="1">
      <c r="A12" s="10"/>
      <c r="B12" s="256" t="s">
        <v>23</v>
      </c>
      <c r="C12" s="20" t="s">
        <v>24</v>
      </c>
      <c r="D12" s="28" t="s">
        <v>25</v>
      </c>
      <c r="E12" s="106" t="s">
        <v>18</v>
      </c>
      <c r="F12" s="21">
        <v>45293</v>
      </c>
      <c r="G12" s="22">
        <f t="shared" si="4"/>
        <v>45293</v>
      </c>
      <c r="H12" s="23">
        <v>1</v>
      </c>
      <c r="I12" s="87">
        <v>50</v>
      </c>
      <c r="J12" s="87" t="s">
        <v>20</v>
      </c>
      <c r="K12" s="24">
        <v>1</v>
      </c>
      <c r="L12" s="16"/>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row>
    <row r="13" spans="1:69" s="9" customFormat="1" ht="18.75" customHeight="1">
      <c r="A13" s="10"/>
      <c r="B13" s="257"/>
      <c r="C13" s="25" t="s">
        <v>26</v>
      </c>
      <c r="D13" s="28" t="s">
        <v>27</v>
      </c>
      <c r="E13" s="106" t="s">
        <v>18</v>
      </c>
      <c r="F13" s="21">
        <v>45293</v>
      </c>
      <c r="G13" s="21">
        <f t="shared" si="4"/>
        <v>45293</v>
      </c>
      <c r="H13" s="26">
        <v>1</v>
      </c>
      <c r="I13" s="88">
        <v>50</v>
      </c>
      <c r="J13" s="88" t="s">
        <v>20</v>
      </c>
      <c r="K13" s="27">
        <v>1</v>
      </c>
      <c r="L13" s="16"/>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row>
    <row r="14" spans="1:69" s="9" customFormat="1" ht="19.5" customHeight="1">
      <c r="A14" s="10"/>
      <c r="B14" s="257"/>
      <c r="C14" s="25" t="s">
        <v>28</v>
      </c>
      <c r="D14" s="28" t="s">
        <v>29</v>
      </c>
      <c r="E14" s="106" t="s">
        <v>30</v>
      </c>
      <c r="F14" s="21">
        <v>45293</v>
      </c>
      <c r="G14" s="21">
        <v>45293</v>
      </c>
      <c r="H14" s="26">
        <v>1</v>
      </c>
      <c r="I14" s="88">
        <v>50</v>
      </c>
      <c r="J14" s="88" t="s">
        <v>20</v>
      </c>
      <c r="K14" s="24">
        <v>1</v>
      </c>
      <c r="L14" s="16"/>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row>
    <row r="15" spans="1:69" s="9" customFormat="1" ht="18.75" customHeight="1">
      <c r="A15" s="10"/>
      <c r="B15" s="257"/>
      <c r="C15" s="25" t="s">
        <v>31</v>
      </c>
      <c r="D15" s="28" t="s">
        <v>32</v>
      </c>
      <c r="E15" s="106" t="s">
        <v>29</v>
      </c>
      <c r="F15" s="21">
        <v>45293</v>
      </c>
      <c r="G15" s="21">
        <v>45293</v>
      </c>
      <c r="H15" s="26">
        <v>1</v>
      </c>
      <c r="I15" s="88">
        <v>50</v>
      </c>
      <c r="J15" s="88" t="s">
        <v>20</v>
      </c>
      <c r="K15" s="24">
        <v>1</v>
      </c>
      <c r="L15" s="16"/>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row>
    <row r="16" spans="1:69" s="9" customFormat="1" ht="18.75" customHeight="1">
      <c r="A16" s="10"/>
      <c r="B16" s="257"/>
      <c r="C16" s="25" t="s">
        <v>33</v>
      </c>
      <c r="D16" s="28" t="s">
        <v>34</v>
      </c>
      <c r="E16" s="106" t="s">
        <v>32</v>
      </c>
      <c r="F16" s="22">
        <v>45293</v>
      </c>
      <c r="G16" s="21">
        <f t="shared" si="4"/>
        <v>45293</v>
      </c>
      <c r="H16" s="26">
        <v>1</v>
      </c>
      <c r="I16" s="88">
        <v>50</v>
      </c>
      <c r="J16" s="88" t="s">
        <v>20</v>
      </c>
      <c r="K16" s="24">
        <v>1</v>
      </c>
      <c r="L16" s="16"/>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row>
    <row r="17" spans="1:68" s="9" customFormat="1" ht="18" customHeight="1">
      <c r="A17" s="10"/>
      <c r="B17" s="256" t="s">
        <v>35</v>
      </c>
      <c r="C17" s="20" t="s">
        <v>36</v>
      </c>
      <c r="D17" s="28" t="s">
        <v>37</v>
      </c>
      <c r="E17" s="106" t="s">
        <v>18</v>
      </c>
      <c r="F17" s="21">
        <v>45294</v>
      </c>
      <c r="G17" s="22">
        <f t="shared" si="4"/>
        <v>45295</v>
      </c>
      <c r="H17" s="23">
        <v>2</v>
      </c>
      <c r="I17" s="87">
        <v>40</v>
      </c>
      <c r="J17" s="87" t="s">
        <v>20</v>
      </c>
      <c r="K17" s="24">
        <v>1</v>
      </c>
      <c r="L17" s="16"/>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row>
    <row r="18" spans="1:68" s="9" customFormat="1" ht="18.75" customHeight="1">
      <c r="A18" s="10"/>
      <c r="B18" s="257"/>
      <c r="C18" s="25" t="s">
        <v>38</v>
      </c>
      <c r="D18" s="28" t="s">
        <v>39</v>
      </c>
      <c r="E18" s="106" t="s">
        <v>18</v>
      </c>
      <c r="F18" s="21">
        <v>45294</v>
      </c>
      <c r="G18" s="21">
        <f t="shared" si="4"/>
        <v>45295</v>
      </c>
      <c r="H18" s="26">
        <v>2</v>
      </c>
      <c r="I18" s="88">
        <v>40</v>
      </c>
      <c r="J18" s="88" t="s">
        <v>20</v>
      </c>
      <c r="K18" s="27">
        <v>1</v>
      </c>
      <c r="L18" s="16"/>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row>
    <row r="19" spans="1:68" s="9" customFormat="1" ht="18">
      <c r="A19" s="10"/>
      <c r="B19" s="257"/>
      <c r="C19" s="25" t="s">
        <v>40</v>
      </c>
      <c r="D19" s="28" t="s">
        <v>41</v>
      </c>
      <c r="E19" s="106" t="s">
        <v>42</v>
      </c>
      <c r="F19" s="22">
        <v>45294</v>
      </c>
      <c r="G19" s="22">
        <f t="shared" si="4"/>
        <v>45295</v>
      </c>
      <c r="H19" s="26">
        <v>2</v>
      </c>
      <c r="I19" s="88">
        <v>25</v>
      </c>
      <c r="J19" s="88" t="s">
        <v>20</v>
      </c>
      <c r="K19" s="24">
        <v>1</v>
      </c>
      <c r="L19" s="19"/>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row>
    <row r="20" spans="1:68" s="9" customFormat="1" ht="18">
      <c r="A20" s="10"/>
      <c r="B20" s="257"/>
      <c r="C20" s="25" t="s">
        <v>33</v>
      </c>
      <c r="D20" s="28" t="s">
        <v>43</v>
      </c>
      <c r="E20" s="106" t="s">
        <v>41</v>
      </c>
      <c r="F20" s="21">
        <v>45294</v>
      </c>
      <c r="G20" s="21">
        <f t="shared" si="4"/>
        <v>45295</v>
      </c>
      <c r="H20" s="26">
        <v>2</v>
      </c>
      <c r="I20" s="88">
        <v>25</v>
      </c>
      <c r="J20" s="88" t="s">
        <v>20</v>
      </c>
      <c r="K20" s="27">
        <v>1</v>
      </c>
      <c r="L20" s="1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row>
    <row r="21" spans="1:68" s="9" customFormat="1" ht="18" customHeight="1">
      <c r="A21" s="10"/>
      <c r="B21" s="256" t="s">
        <v>44</v>
      </c>
      <c r="C21" s="20" t="s">
        <v>45</v>
      </c>
      <c r="D21" s="28" t="s">
        <v>46</v>
      </c>
      <c r="E21" s="106" t="s">
        <v>47</v>
      </c>
      <c r="F21" s="21">
        <v>45296</v>
      </c>
      <c r="G21" s="21">
        <f t="shared" si="4"/>
        <v>45296</v>
      </c>
      <c r="H21" s="26">
        <v>1</v>
      </c>
      <c r="I21" s="88">
        <v>50</v>
      </c>
      <c r="J21" s="88" t="s">
        <v>20</v>
      </c>
      <c r="K21" s="24">
        <v>1</v>
      </c>
      <c r="L21" s="16"/>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row>
    <row r="22" spans="1:68" s="9" customFormat="1" ht="18.75" customHeight="1">
      <c r="A22" s="10"/>
      <c r="B22" s="257"/>
      <c r="C22" s="20" t="s">
        <v>48</v>
      </c>
      <c r="D22" s="28" t="s">
        <v>49</v>
      </c>
      <c r="E22" s="106" t="s">
        <v>46</v>
      </c>
      <c r="F22" s="21">
        <v>45296</v>
      </c>
      <c r="G22" s="22">
        <v>45296</v>
      </c>
      <c r="H22" s="26">
        <v>1</v>
      </c>
      <c r="I22" s="88">
        <v>50</v>
      </c>
      <c r="J22" s="88" t="s">
        <v>20</v>
      </c>
      <c r="K22" s="24">
        <v>1</v>
      </c>
      <c r="L22" s="16"/>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row>
    <row r="23" spans="1:68" s="10" customFormat="1" ht="29.25" customHeight="1">
      <c r="B23" s="258" t="s">
        <v>50</v>
      </c>
      <c r="C23" s="259"/>
      <c r="D23" s="259"/>
      <c r="E23" s="259"/>
      <c r="F23" s="259"/>
      <c r="G23" s="259"/>
      <c r="H23" s="259"/>
      <c r="I23" s="259"/>
      <c r="J23" s="259"/>
      <c r="K23" s="260"/>
      <c r="L23" s="16"/>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row>
    <row r="24" spans="1:68" s="9" customFormat="1" ht="18">
      <c r="A24" s="10"/>
      <c r="B24" s="244" t="s">
        <v>51</v>
      </c>
      <c r="C24" s="30" t="s">
        <v>52</v>
      </c>
      <c r="D24" s="31" t="s">
        <v>53</v>
      </c>
      <c r="E24" s="108" t="s">
        <v>49</v>
      </c>
      <c r="F24" s="32">
        <v>45299</v>
      </c>
      <c r="G24" s="33">
        <f>IF(ISBLANK(F24)," - ",IF(H24=0,F24,F24+H24-1))</f>
        <v>45299</v>
      </c>
      <c r="H24" s="34">
        <v>1</v>
      </c>
      <c r="I24" s="84">
        <v>5</v>
      </c>
      <c r="J24" s="84" t="s">
        <v>54</v>
      </c>
      <c r="K24" s="35">
        <v>1</v>
      </c>
      <c r="L24" s="16"/>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row>
    <row r="25" spans="1:68" s="9" customFormat="1" ht="19.5" customHeight="1">
      <c r="A25" s="10"/>
      <c r="B25" s="245"/>
      <c r="C25" s="29" t="s">
        <v>55</v>
      </c>
      <c r="D25" s="36" t="s">
        <v>56</v>
      </c>
      <c r="E25" s="107" t="s">
        <v>49</v>
      </c>
      <c r="F25" s="33">
        <v>45299</v>
      </c>
      <c r="G25" s="33">
        <f t="shared" ref="G25:G33" si="5">IF(ISBLANK(F25)," - ",IF(H25=0,F25,F25+H25-1))</f>
        <v>45299</v>
      </c>
      <c r="H25" s="37">
        <v>1</v>
      </c>
      <c r="I25" s="85">
        <v>10</v>
      </c>
      <c r="J25" s="85" t="s">
        <v>54</v>
      </c>
      <c r="K25" s="38">
        <v>1</v>
      </c>
      <c r="L25" s="39"/>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row>
    <row r="26" spans="1:68" s="9" customFormat="1" ht="18.75" customHeight="1">
      <c r="A26" s="10"/>
      <c r="B26" s="244" t="s">
        <v>57</v>
      </c>
      <c r="C26" s="30" t="s">
        <v>58</v>
      </c>
      <c r="D26" s="36" t="s">
        <v>59</v>
      </c>
      <c r="E26" s="107" t="s">
        <v>60</v>
      </c>
      <c r="F26" s="32">
        <v>45299</v>
      </c>
      <c r="G26" s="33">
        <f t="shared" si="5"/>
        <v>45299</v>
      </c>
      <c r="H26" s="34">
        <v>1</v>
      </c>
      <c r="I26" s="84">
        <v>300</v>
      </c>
      <c r="J26" s="84" t="s">
        <v>54</v>
      </c>
      <c r="K26" s="35">
        <v>1</v>
      </c>
      <c r="L26" s="16"/>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row>
    <row r="27" spans="1:68" s="9" customFormat="1" ht="18">
      <c r="A27" s="10"/>
      <c r="B27" s="245"/>
      <c r="C27" s="30" t="s">
        <v>61</v>
      </c>
      <c r="D27" s="36" t="s">
        <v>62</v>
      </c>
      <c r="E27" s="107" t="s">
        <v>63</v>
      </c>
      <c r="F27" s="83">
        <v>45299</v>
      </c>
      <c r="G27" s="33">
        <f t="shared" si="5"/>
        <v>45299</v>
      </c>
      <c r="H27" s="34">
        <v>1</v>
      </c>
      <c r="I27" s="86">
        <v>3000</v>
      </c>
      <c r="J27" s="86" t="s">
        <v>54</v>
      </c>
      <c r="K27" s="41">
        <v>1</v>
      </c>
      <c r="L27" s="11"/>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row>
    <row r="28" spans="1:68" s="9" customFormat="1" ht="18">
      <c r="A28" s="10"/>
      <c r="B28" s="245"/>
      <c r="C28" s="30" t="s">
        <v>64</v>
      </c>
      <c r="D28" s="36" t="s">
        <v>65</v>
      </c>
      <c r="E28" s="107" t="s">
        <v>66</v>
      </c>
      <c r="F28" s="83">
        <v>45299</v>
      </c>
      <c r="G28" s="33">
        <f t="shared" si="5"/>
        <v>45299</v>
      </c>
      <c r="H28" s="34">
        <v>1</v>
      </c>
      <c r="I28" s="86">
        <v>650</v>
      </c>
      <c r="J28" s="86" t="s">
        <v>54</v>
      </c>
      <c r="K28" s="41">
        <v>1</v>
      </c>
      <c r="L28" s="11"/>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row>
    <row r="29" spans="1:68" s="9" customFormat="1" ht="18">
      <c r="A29" s="10"/>
      <c r="B29" s="245"/>
      <c r="C29" s="30" t="s">
        <v>67</v>
      </c>
      <c r="D29" s="36" t="s">
        <v>68</v>
      </c>
      <c r="E29" s="107" t="s">
        <v>63</v>
      </c>
      <c r="F29" s="83">
        <v>45299</v>
      </c>
      <c r="G29" s="33">
        <f t="shared" si="5"/>
        <v>45299</v>
      </c>
      <c r="H29" s="34">
        <v>1</v>
      </c>
      <c r="I29" s="86">
        <v>1300</v>
      </c>
      <c r="J29" s="86" t="s">
        <v>54</v>
      </c>
      <c r="K29" s="41">
        <v>1</v>
      </c>
      <c r="L29" s="11"/>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row>
    <row r="30" spans="1:68" s="9" customFormat="1" ht="18">
      <c r="A30" s="10"/>
      <c r="B30" s="245"/>
      <c r="C30" s="30" t="s">
        <v>69</v>
      </c>
      <c r="D30" s="36" t="s">
        <v>70</v>
      </c>
      <c r="E30" s="107" t="s">
        <v>66</v>
      </c>
      <c r="F30" s="83">
        <v>45299</v>
      </c>
      <c r="G30" s="33">
        <f t="shared" si="5"/>
        <v>45299</v>
      </c>
      <c r="H30" s="34">
        <v>1</v>
      </c>
      <c r="I30" s="86">
        <v>500</v>
      </c>
      <c r="J30" s="86" t="s">
        <v>54</v>
      </c>
      <c r="K30" s="41">
        <v>1</v>
      </c>
      <c r="L30" s="11"/>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row>
    <row r="31" spans="1:68" s="9" customFormat="1" ht="18">
      <c r="A31" s="10"/>
      <c r="B31" s="245"/>
      <c r="C31" s="30" t="s">
        <v>71</v>
      </c>
      <c r="D31" s="36" t="s">
        <v>72</v>
      </c>
      <c r="E31" s="107" t="s">
        <v>66</v>
      </c>
      <c r="F31" s="83">
        <v>45299</v>
      </c>
      <c r="G31" s="33">
        <f t="shared" si="5"/>
        <v>45299</v>
      </c>
      <c r="H31" s="37">
        <v>1</v>
      </c>
      <c r="I31" s="86">
        <v>400</v>
      </c>
      <c r="J31" s="86" t="s">
        <v>54</v>
      </c>
      <c r="K31" s="41">
        <v>1</v>
      </c>
      <c r="L31" s="11"/>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row>
    <row r="32" spans="1:68" s="9" customFormat="1" ht="18">
      <c r="A32" s="10"/>
      <c r="B32" s="245"/>
      <c r="C32" s="30" t="s">
        <v>73</v>
      </c>
      <c r="D32" s="36" t="s">
        <v>74</v>
      </c>
      <c r="E32" s="107" t="s">
        <v>66</v>
      </c>
      <c r="F32" s="83">
        <v>45299</v>
      </c>
      <c r="G32" s="33">
        <f t="shared" si="5"/>
        <v>45299</v>
      </c>
      <c r="H32" s="42">
        <v>1</v>
      </c>
      <c r="I32" s="86">
        <v>500</v>
      </c>
      <c r="J32" s="86" t="s">
        <v>54</v>
      </c>
      <c r="K32" s="41">
        <v>1</v>
      </c>
      <c r="L32" s="16"/>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row>
    <row r="33" spans="1:68" s="9" customFormat="1" ht="40.5" customHeight="1">
      <c r="A33" s="10"/>
      <c r="B33" s="40" t="s">
        <v>75</v>
      </c>
      <c r="C33" s="30" t="s">
        <v>75</v>
      </c>
      <c r="D33" s="43" t="s">
        <v>76</v>
      </c>
      <c r="E33" s="107" t="s">
        <v>77</v>
      </c>
      <c r="F33" s="33">
        <v>45299</v>
      </c>
      <c r="G33" s="33">
        <f t="shared" si="5"/>
        <v>45301</v>
      </c>
      <c r="H33" s="34">
        <v>3</v>
      </c>
      <c r="I33" s="84">
        <v>140</v>
      </c>
      <c r="J33" s="84" t="s">
        <v>54</v>
      </c>
      <c r="K33" s="44">
        <v>1</v>
      </c>
      <c r="L33" s="11"/>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row>
    <row r="34" spans="1:68" s="10" customFormat="1" ht="31.5" customHeight="1">
      <c r="B34" s="225" t="s">
        <v>78</v>
      </c>
      <c r="C34" s="226"/>
      <c r="D34" s="226"/>
      <c r="E34" s="226"/>
      <c r="F34" s="226"/>
      <c r="G34" s="226"/>
      <c r="H34" s="226"/>
      <c r="I34" s="226"/>
      <c r="J34" s="226"/>
      <c r="K34" s="227"/>
      <c r="L34" s="16"/>
      <c r="M34" s="8"/>
      <c r="N34" s="8"/>
      <c r="O34" s="8"/>
      <c r="P34" s="8"/>
      <c r="Q34" s="8"/>
      <c r="R34" s="8"/>
      <c r="S34" s="8"/>
      <c r="T34" s="8"/>
      <c r="U34" s="8"/>
      <c r="V34" s="8"/>
      <c r="W34" s="8"/>
      <c r="X34" s="8"/>
      <c r="Y34" s="8"/>
      <c r="Z34" s="8"/>
      <c r="AB34" s="8"/>
      <c r="AC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row>
    <row r="35" spans="1:68" s="9" customFormat="1" ht="18">
      <c r="A35" s="10"/>
      <c r="B35" s="238" t="s">
        <v>79</v>
      </c>
      <c r="C35" s="46" t="s">
        <v>80</v>
      </c>
      <c r="D35" s="47" t="s">
        <v>81</v>
      </c>
      <c r="E35" s="109" t="s">
        <v>62</v>
      </c>
      <c r="F35" s="48">
        <v>45300</v>
      </c>
      <c r="G35" s="48">
        <f>IF(ISBLANK(F35)," - ",IF(H35=0,F35,F35+H35-1))</f>
        <v>45300</v>
      </c>
      <c r="H35" s="49">
        <v>1</v>
      </c>
      <c r="I35" s="89">
        <v>400</v>
      </c>
      <c r="J35" s="89" t="s">
        <v>82</v>
      </c>
      <c r="K35" s="50">
        <v>1</v>
      </c>
      <c r="L35" s="16"/>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row>
    <row r="36" spans="1:68" s="9" customFormat="1" ht="18">
      <c r="A36" s="10"/>
      <c r="B36" s="237"/>
      <c r="C36" s="45" t="s">
        <v>83</v>
      </c>
      <c r="D36" s="47" t="s">
        <v>84</v>
      </c>
      <c r="E36" s="109" t="s">
        <v>62</v>
      </c>
      <c r="F36" s="48">
        <v>45301</v>
      </c>
      <c r="G36" s="48">
        <f>IF(ISBLANK(F36)," - ",IF(H36=0,F36,F36+H36-1))</f>
        <v>45301</v>
      </c>
      <c r="H36" s="49">
        <v>1</v>
      </c>
      <c r="I36" s="89">
        <v>800</v>
      </c>
      <c r="J36" s="89" t="s">
        <v>82</v>
      </c>
      <c r="K36" s="50">
        <v>1</v>
      </c>
      <c r="L36" s="16"/>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row>
    <row r="37" spans="1:68" s="9" customFormat="1" ht="18">
      <c r="A37" s="10"/>
      <c r="B37" s="238" t="s">
        <v>85</v>
      </c>
      <c r="C37" s="45" t="s">
        <v>86</v>
      </c>
      <c r="D37" s="47" t="s">
        <v>87</v>
      </c>
      <c r="E37" s="109" t="s">
        <v>76</v>
      </c>
      <c r="F37" s="48">
        <v>45302</v>
      </c>
      <c r="G37" s="48">
        <f t="shared" ref="G37:G46" si="6">IF(ISBLANK(F37)," - ",IF(H37=0,F37,F37+H37-1))</f>
        <v>45302</v>
      </c>
      <c r="H37" s="49">
        <v>1</v>
      </c>
      <c r="I37" s="89">
        <v>100</v>
      </c>
      <c r="J37" s="89" t="s">
        <v>82</v>
      </c>
      <c r="K37" s="50">
        <v>1</v>
      </c>
      <c r="L37" s="16"/>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row>
    <row r="38" spans="1:68" s="9" customFormat="1" ht="18">
      <c r="A38" s="10"/>
      <c r="B38" s="237"/>
      <c r="C38" s="45" t="s">
        <v>88</v>
      </c>
      <c r="D38" s="47" t="s">
        <v>89</v>
      </c>
      <c r="E38" s="109" t="s">
        <v>90</v>
      </c>
      <c r="F38" s="48">
        <v>45303</v>
      </c>
      <c r="G38" s="48">
        <f t="shared" si="6"/>
        <v>45303</v>
      </c>
      <c r="H38" s="49">
        <v>1</v>
      </c>
      <c r="I38" s="89">
        <v>120</v>
      </c>
      <c r="J38" s="89" t="s">
        <v>82</v>
      </c>
      <c r="K38" s="50">
        <v>1</v>
      </c>
      <c r="L38" s="11"/>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row>
    <row r="39" spans="1:68" s="9" customFormat="1" ht="18">
      <c r="A39" s="10"/>
      <c r="B39" s="236" t="s">
        <v>91</v>
      </c>
      <c r="C39" s="45" t="s">
        <v>92</v>
      </c>
      <c r="D39" s="47" t="s">
        <v>93</v>
      </c>
      <c r="E39" s="109" t="s">
        <v>94</v>
      </c>
      <c r="F39" s="48">
        <v>45306</v>
      </c>
      <c r="G39" s="48">
        <f t="shared" si="6"/>
        <v>45306</v>
      </c>
      <c r="H39" s="49">
        <v>1</v>
      </c>
      <c r="I39" s="89">
        <v>200</v>
      </c>
      <c r="J39" s="89" t="s">
        <v>95</v>
      </c>
      <c r="K39" s="50">
        <v>1</v>
      </c>
      <c r="L39" s="11"/>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row>
    <row r="40" spans="1:68" s="9" customFormat="1" ht="18">
      <c r="A40" s="10"/>
      <c r="B40" s="237"/>
      <c r="C40" s="45" t="s">
        <v>96</v>
      </c>
      <c r="D40" s="47" t="s">
        <v>97</v>
      </c>
      <c r="E40" s="109" t="s">
        <v>94</v>
      </c>
      <c r="F40" s="48">
        <v>45306</v>
      </c>
      <c r="G40" s="48">
        <f t="shared" si="6"/>
        <v>45306</v>
      </c>
      <c r="H40" s="49">
        <v>1</v>
      </c>
      <c r="I40" s="89">
        <v>200</v>
      </c>
      <c r="J40" s="89" t="s">
        <v>95</v>
      </c>
      <c r="K40" s="50">
        <v>1</v>
      </c>
      <c r="L40" s="11"/>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row>
    <row r="41" spans="1:68" s="9" customFormat="1" ht="18">
      <c r="A41" s="10"/>
      <c r="B41" s="238" t="s">
        <v>98</v>
      </c>
      <c r="C41" s="45" t="s">
        <v>99</v>
      </c>
      <c r="D41" s="47" t="s">
        <v>100</v>
      </c>
      <c r="E41" s="109" t="s">
        <v>94</v>
      </c>
      <c r="F41" s="48">
        <v>45307</v>
      </c>
      <c r="G41" s="48">
        <f t="shared" si="6"/>
        <v>45307</v>
      </c>
      <c r="H41" s="49">
        <v>1</v>
      </c>
      <c r="I41" s="89">
        <v>200</v>
      </c>
      <c r="J41" s="89" t="s">
        <v>95</v>
      </c>
      <c r="K41" s="50">
        <v>1</v>
      </c>
      <c r="L41" s="11"/>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row>
    <row r="42" spans="1:68" s="9" customFormat="1" ht="18">
      <c r="A42" s="10"/>
      <c r="B42" s="237"/>
      <c r="C42" s="45" t="s">
        <v>101</v>
      </c>
      <c r="D42" s="47" t="s">
        <v>102</v>
      </c>
      <c r="E42" s="109" t="s">
        <v>103</v>
      </c>
      <c r="F42" s="48">
        <v>45307</v>
      </c>
      <c r="G42" s="48">
        <f t="shared" si="6"/>
        <v>45307</v>
      </c>
      <c r="H42" s="49">
        <v>1</v>
      </c>
      <c r="I42" s="89">
        <v>120</v>
      </c>
      <c r="J42" s="89" t="s">
        <v>95</v>
      </c>
      <c r="K42" s="50">
        <v>1</v>
      </c>
      <c r="L42" s="11"/>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row>
    <row r="43" spans="1:68" s="9" customFormat="1" ht="18">
      <c r="A43" s="10"/>
      <c r="B43" s="238" t="s">
        <v>104</v>
      </c>
      <c r="C43" s="45" t="s">
        <v>105</v>
      </c>
      <c r="D43" s="47" t="s">
        <v>106</v>
      </c>
      <c r="E43" s="109" t="s">
        <v>103</v>
      </c>
      <c r="F43" s="48">
        <v>45308</v>
      </c>
      <c r="G43" s="48">
        <f t="shared" si="6"/>
        <v>45308</v>
      </c>
      <c r="H43" s="49">
        <v>1</v>
      </c>
      <c r="I43" s="89">
        <v>200</v>
      </c>
      <c r="J43" s="89" t="s">
        <v>95</v>
      </c>
      <c r="K43" s="50">
        <v>1</v>
      </c>
      <c r="L43" s="11"/>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row>
    <row r="44" spans="1:68" s="9" customFormat="1" ht="18">
      <c r="A44" s="10"/>
      <c r="B44" s="237"/>
      <c r="C44" s="45" t="s">
        <v>107</v>
      </c>
      <c r="D44" s="47" t="s">
        <v>108</v>
      </c>
      <c r="E44" s="109" t="s">
        <v>103</v>
      </c>
      <c r="F44" s="48">
        <v>45308</v>
      </c>
      <c r="G44" s="48">
        <f t="shared" si="6"/>
        <v>45308</v>
      </c>
      <c r="H44" s="49">
        <v>1</v>
      </c>
      <c r="I44" s="89">
        <v>200</v>
      </c>
      <c r="J44" s="89" t="s">
        <v>95</v>
      </c>
      <c r="K44" s="50">
        <v>1</v>
      </c>
      <c r="L44" s="11"/>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row>
    <row r="45" spans="1:68" s="9" customFormat="1" ht="18">
      <c r="A45" s="10"/>
      <c r="B45" s="239" t="s">
        <v>109</v>
      </c>
      <c r="C45" s="45" t="s">
        <v>110</v>
      </c>
      <c r="D45" s="47" t="s">
        <v>111</v>
      </c>
      <c r="E45" s="109" t="s">
        <v>76</v>
      </c>
      <c r="F45" s="48">
        <v>45302</v>
      </c>
      <c r="G45" s="48">
        <f t="shared" si="6"/>
        <v>45302</v>
      </c>
      <c r="H45" s="49">
        <v>1</v>
      </c>
      <c r="I45" s="89">
        <v>75</v>
      </c>
      <c r="J45" s="89" t="s">
        <v>112</v>
      </c>
      <c r="K45" s="50">
        <v>1</v>
      </c>
      <c r="L45" s="11"/>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row>
    <row r="46" spans="1:68" s="9" customFormat="1" ht="18">
      <c r="A46" s="10"/>
      <c r="B46" s="240"/>
      <c r="C46" s="45" t="s">
        <v>113</v>
      </c>
      <c r="D46" s="47" t="s">
        <v>114</v>
      </c>
      <c r="E46" s="109" t="s">
        <v>111</v>
      </c>
      <c r="F46" s="48">
        <v>45303</v>
      </c>
      <c r="G46" s="48">
        <f t="shared" si="6"/>
        <v>45303</v>
      </c>
      <c r="H46" s="49">
        <v>1</v>
      </c>
      <c r="I46" s="89">
        <v>50</v>
      </c>
      <c r="J46" s="89" t="s">
        <v>112</v>
      </c>
      <c r="K46" s="50">
        <v>1</v>
      </c>
      <c r="L46" s="11"/>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row>
    <row r="47" spans="1:68" s="9" customFormat="1" ht="30" customHeight="1">
      <c r="A47" s="10"/>
      <c r="B47" s="228" t="s">
        <v>115</v>
      </c>
      <c r="C47" s="229"/>
      <c r="D47" s="229"/>
      <c r="E47" s="229"/>
      <c r="F47" s="229"/>
      <c r="G47" s="229"/>
      <c r="H47" s="229"/>
      <c r="I47" s="229"/>
      <c r="J47" s="229"/>
      <c r="K47" s="230"/>
      <c r="L47" s="16"/>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row>
    <row r="48" spans="1:68" s="10" customFormat="1" ht="21.75" customHeight="1">
      <c r="A48" s="52"/>
      <c r="B48" s="241" t="s">
        <v>116</v>
      </c>
      <c r="C48" s="79" t="s">
        <v>117</v>
      </c>
      <c r="D48" s="80" t="s">
        <v>118</v>
      </c>
      <c r="E48" s="110" t="s">
        <v>108</v>
      </c>
      <c r="F48" s="53">
        <v>45309</v>
      </c>
      <c r="G48" s="82">
        <f>IF(ISBLANK(F48)," - ",IF(H48=0,F48,F48+H48-1))</f>
        <v>45309</v>
      </c>
      <c r="H48" s="54">
        <v>1</v>
      </c>
      <c r="I48" s="90">
        <v>20</v>
      </c>
      <c r="J48" s="90" t="s">
        <v>54</v>
      </c>
      <c r="K48" s="63">
        <v>1</v>
      </c>
      <c r="L48" s="51"/>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row>
    <row r="49" spans="2:68" s="10" customFormat="1" ht="18">
      <c r="B49" s="242"/>
      <c r="C49" s="79" t="s">
        <v>119</v>
      </c>
      <c r="D49" s="80" t="s">
        <v>120</v>
      </c>
      <c r="E49" s="110" t="s">
        <v>114</v>
      </c>
      <c r="F49" s="82">
        <v>45309</v>
      </c>
      <c r="G49" s="82">
        <f t="shared" ref="G49:G54" si="7">IF(ISBLANK(F49)," - ",IF(H49=0,F49,F49+H49-1))</f>
        <v>45309</v>
      </c>
      <c r="H49" s="91">
        <v>1</v>
      </c>
      <c r="I49" s="92">
        <v>15</v>
      </c>
      <c r="J49" s="92" t="s">
        <v>54</v>
      </c>
      <c r="K49" s="63">
        <v>1</v>
      </c>
      <c r="L49" s="62"/>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row>
    <row r="50" spans="2:68" s="10" customFormat="1" ht="18" customHeight="1">
      <c r="B50" s="241" t="s">
        <v>121</v>
      </c>
      <c r="C50" s="79" t="s">
        <v>122</v>
      </c>
      <c r="D50" s="80" t="s">
        <v>123</v>
      </c>
      <c r="E50" s="110" t="s">
        <v>59</v>
      </c>
      <c r="F50" s="82">
        <v>45300</v>
      </c>
      <c r="G50" s="82">
        <f t="shared" si="7"/>
        <v>45309</v>
      </c>
      <c r="H50" s="91">
        <v>10</v>
      </c>
      <c r="I50" s="92">
        <v>10</v>
      </c>
      <c r="J50" s="92" t="s">
        <v>54</v>
      </c>
      <c r="K50" s="63">
        <v>1</v>
      </c>
      <c r="L50" s="62"/>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row>
    <row r="51" spans="2:68" s="10" customFormat="1" ht="18">
      <c r="B51" s="243"/>
      <c r="C51" s="79" t="s">
        <v>124</v>
      </c>
      <c r="D51" s="80" t="s">
        <v>125</v>
      </c>
      <c r="E51" s="110" t="s">
        <v>59</v>
      </c>
      <c r="F51" s="82">
        <v>45300</v>
      </c>
      <c r="G51" s="82">
        <f t="shared" si="7"/>
        <v>45309</v>
      </c>
      <c r="H51" s="91">
        <v>10</v>
      </c>
      <c r="I51" s="92">
        <v>10</v>
      </c>
      <c r="J51" s="92" t="s">
        <v>54</v>
      </c>
      <c r="K51" s="63">
        <v>0.7</v>
      </c>
      <c r="L51" s="62"/>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row>
    <row r="52" spans="2:68" s="10" customFormat="1" ht="18">
      <c r="B52" s="243"/>
      <c r="C52" s="79" t="s">
        <v>126</v>
      </c>
      <c r="D52" s="80" t="s">
        <v>127</v>
      </c>
      <c r="E52" s="110" t="s">
        <v>59</v>
      </c>
      <c r="F52" s="82">
        <v>45300</v>
      </c>
      <c r="G52" s="82">
        <f t="shared" si="7"/>
        <v>45307</v>
      </c>
      <c r="H52" s="91">
        <v>8</v>
      </c>
      <c r="I52" s="92">
        <v>10</v>
      </c>
      <c r="J52" s="92" t="s">
        <v>54</v>
      </c>
      <c r="K52" s="63">
        <v>1</v>
      </c>
      <c r="L52" s="62"/>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row>
    <row r="53" spans="2:68" s="10" customFormat="1" ht="18">
      <c r="B53" s="243"/>
      <c r="C53" s="79" t="s">
        <v>128</v>
      </c>
      <c r="D53" s="80" t="s">
        <v>129</v>
      </c>
      <c r="E53" s="110" t="s">
        <v>49</v>
      </c>
      <c r="F53" s="82">
        <v>45300</v>
      </c>
      <c r="G53" s="82">
        <f t="shared" si="7"/>
        <v>45303</v>
      </c>
      <c r="H53" s="91">
        <v>4</v>
      </c>
      <c r="I53" s="92">
        <v>10</v>
      </c>
      <c r="J53" s="92" t="s">
        <v>54</v>
      </c>
      <c r="K53" s="63">
        <v>1</v>
      </c>
      <c r="L53" s="62"/>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row>
    <row r="54" spans="2:68" s="10" customFormat="1" ht="18">
      <c r="B54" s="242"/>
      <c r="C54" s="79" t="s">
        <v>130</v>
      </c>
      <c r="D54" s="80" t="s">
        <v>131</v>
      </c>
      <c r="E54" s="110" t="s">
        <v>49</v>
      </c>
      <c r="F54" s="82">
        <v>45300</v>
      </c>
      <c r="G54" s="82">
        <f t="shared" si="7"/>
        <v>45314</v>
      </c>
      <c r="H54" s="91">
        <v>15</v>
      </c>
      <c r="I54" s="92">
        <v>10</v>
      </c>
      <c r="J54" s="92" t="s">
        <v>54</v>
      </c>
      <c r="K54" s="63">
        <v>0.5</v>
      </c>
      <c r="L54" s="62"/>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row>
    <row r="55" spans="2:68" s="10" customFormat="1" ht="34.5" customHeight="1">
      <c r="B55" s="231" t="s">
        <v>132</v>
      </c>
      <c r="C55" s="232"/>
      <c r="D55" s="232"/>
      <c r="E55" s="232"/>
      <c r="F55" s="232"/>
      <c r="G55" s="232"/>
      <c r="H55" s="232"/>
      <c r="I55" s="232"/>
      <c r="J55" s="232"/>
      <c r="K55" s="233"/>
      <c r="L55" s="62"/>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row>
    <row r="56" spans="2:68" s="10" customFormat="1" ht="18">
      <c r="B56" s="234" t="s">
        <v>133</v>
      </c>
      <c r="C56" s="55" t="s">
        <v>134</v>
      </c>
      <c r="D56" s="81" t="s">
        <v>135</v>
      </c>
      <c r="E56" s="111" t="s">
        <v>118</v>
      </c>
      <c r="F56" s="59">
        <v>45310</v>
      </c>
      <c r="G56" s="64">
        <f>IF(ISBLANK(F56)," - ",IF(H56=0,F56,F56+H56-1))</f>
        <v>45310</v>
      </c>
      <c r="H56" s="56">
        <v>1</v>
      </c>
      <c r="I56" s="326">
        <v>50</v>
      </c>
      <c r="J56" s="56" t="s">
        <v>54</v>
      </c>
      <c r="K56" s="57">
        <v>0.1</v>
      </c>
      <c r="L56" s="62"/>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row>
    <row r="57" spans="2:68" s="10" customFormat="1" ht="18">
      <c r="B57" s="235"/>
      <c r="C57" s="58" t="s">
        <v>136</v>
      </c>
      <c r="D57" s="81" t="s">
        <v>137</v>
      </c>
      <c r="E57" s="111" t="s">
        <v>120</v>
      </c>
      <c r="F57" s="64">
        <v>45313</v>
      </c>
      <c r="G57" s="77">
        <f t="shared" ref="G57" si="8">IF(ISBLANK(F57)," - ",IF(H57=0,F57,F57+H57-1))</f>
        <v>45313</v>
      </c>
      <c r="H57" s="60">
        <v>1</v>
      </c>
      <c r="I57" s="327">
        <v>25</v>
      </c>
      <c r="J57" s="60" t="s">
        <v>54</v>
      </c>
      <c r="K57" s="61">
        <v>0.1</v>
      </c>
      <c r="L57" s="62"/>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row>
    <row r="58" spans="2:68" ht="24.75">
      <c r="B58" s="220" t="s">
        <v>138</v>
      </c>
      <c r="C58" s="221"/>
      <c r="D58" s="221"/>
      <c r="E58" s="221"/>
      <c r="F58" s="221"/>
      <c r="G58" s="221"/>
      <c r="H58" s="221"/>
      <c r="I58" s="221"/>
      <c r="J58" s="221"/>
      <c r="K58" s="222"/>
    </row>
    <row r="59" spans="2:68" ht="18.75" customHeight="1">
      <c r="B59" s="223" t="s">
        <v>139</v>
      </c>
      <c r="C59" s="93" t="s">
        <v>140</v>
      </c>
      <c r="D59" s="94" t="s">
        <v>141</v>
      </c>
      <c r="E59" s="112" t="s">
        <v>142</v>
      </c>
      <c r="F59" s="95">
        <v>45314</v>
      </c>
      <c r="G59" s="96">
        <f>IF(ISBLANK(F59)," - ",IF(H59=0,F59,F59+H59-1))</f>
        <v>45314</v>
      </c>
      <c r="H59" s="97">
        <v>1</v>
      </c>
      <c r="I59" s="97"/>
      <c r="J59" s="97" t="s">
        <v>54</v>
      </c>
      <c r="K59" s="98">
        <v>0</v>
      </c>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row>
    <row r="60" spans="2:68" ht="17.25" customHeight="1">
      <c r="B60" s="224"/>
      <c r="C60" s="99" t="s">
        <v>143</v>
      </c>
      <c r="D60" s="94" t="s">
        <v>144</v>
      </c>
      <c r="E60" s="112" t="s">
        <v>141</v>
      </c>
      <c r="F60" s="96">
        <v>45314</v>
      </c>
      <c r="G60" s="100">
        <f t="shared" ref="G60:G61" si="9">IF(ISBLANK(F60)," - ",IF(H60=0,F60,F60+H60-1))</f>
        <v>45314</v>
      </c>
      <c r="H60" s="101">
        <v>1</v>
      </c>
      <c r="I60" s="101"/>
      <c r="J60" s="101" t="s">
        <v>54</v>
      </c>
      <c r="K60" s="102">
        <v>0</v>
      </c>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row>
    <row r="61" spans="2:68" ht="30" customHeight="1">
      <c r="B61" s="113" t="s">
        <v>145</v>
      </c>
      <c r="C61" s="99" t="s">
        <v>146</v>
      </c>
      <c r="D61" s="94" t="s">
        <v>147</v>
      </c>
      <c r="E61" s="112" t="s">
        <v>148</v>
      </c>
      <c r="F61" s="103">
        <v>45315</v>
      </c>
      <c r="G61" s="95">
        <f t="shared" si="9"/>
        <v>45315</v>
      </c>
      <c r="H61" s="101">
        <v>1</v>
      </c>
      <c r="I61" s="101"/>
      <c r="J61" s="101" t="s">
        <v>54</v>
      </c>
      <c r="K61" s="104">
        <v>0</v>
      </c>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row>
    <row r="63" spans="2:68" ht="15.75">
      <c r="D63" s="330" t="s">
        <v>149</v>
      </c>
      <c r="E63" s="331"/>
      <c r="F63" s="331"/>
      <c r="G63" s="331"/>
      <c r="H63" s="331"/>
      <c r="I63" s="332"/>
    </row>
    <row r="64" spans="2:68">
      <c r="C64" s="219"/>
      <c r="D64" s="333" t="s">
        <v>150</v>
      </c>
      <c r="E64" s="333"/>
      <c r="F64" s="333"/>
      <c r="G64" s="333"/>
      <c r="H64" s="329">
        <f>I10/2+I11/2+I17+I18+I19+I20+I21/2+I22/2+I24+I26+I33/6+I45+I46+I49+I50+I51+I52+I57</f>
        <v>713.33333333333337</v>
      </c>
      <c r="I64" s="329"/>
    </row>
    <row r="65" spans="3:10">
      <c r="C65" s="219"/>
      <c r="D65" s="333" t="s">
        <v>151</v>
      </c>
      <c r="E65" s="333"/>
      <c r="F65" s="333"/>
      <c r="G65" s="333"/>
      <c r="H65" s="329">
        <f>I10/2+I11/2+I12+I13+I14+I15+I16+I21/2+I22/2+I25+I27+I28+I29+I30+I31+I32+I33*5/6+I35+I36+I37+I38+I39+I40+I41+I42+I43+I44+I48+I53+I54+I56</f>
        <v>9416.6666666666679</v>
      </c>
      <c r="I65" s="329"/>
      <c r="J65" s="328"/>
    </row>
    <row r="66" spans="3:10">
      <c r="D66" s="333" t="s">
        <v>152</v>
      </c>
      <c r="E66" s="333"/>
      <c r="F66" s="333"/>
      <c r="G66" s="333"/>
      <c r="H66" s="329">
        <f>I10+I11+I12+I13+I14+I15+I16+I17+I18+I19+I20+I21+I22+I24+I25+I26+I27+I28+I29+I30+I31+I32+I33+I35+I36+I37+I38+I39+I40+I41+I42+I43+I44+I45+I46+I48+I49+I50+I51+I52+I53+I54+I56+I57</f>
        <v>10130</v>
      </c>
      <c r="I66" s="329"/>
    </row>
  </sheetData>
  <sheetProtection formatCells="0" formatColumns="0" formatRows="0" insertRows="0" deleteRows="0"/>
  <mergeCells count="43">
    <mergeCell ref="H64:I64"/>
    <mergeCell ref="H65:I65"/>
    <mergeCell ref="H66:I66"/>
    <mergeCell ref="D63:I63"/>
    <mergeCell ref="D65:G65"/>
    <mergeCell ref="D64:G64"/>
    <mergeCell ref="D66:G66"/>
    <mergeCell ref="B2:BN2"/>
    <mergeCell ref="C5:F5"/>
    <mergeCell ref="C6:G6"/>
    <mergeCell ref="AH5:AN5"/>
    <mergeCell ref="AH6:AN6"/>
    <mergeCell ref="AO6:AU6"/>
    <mergeCell ref="AO5:AU5"/>
    <mergeCell ref="T5:Z5"/>
    <mergeCell ref="M5:S5"/>
    <mergeCell ref="T6:Z6"/>
    <mergeCell ref="B26:B32"/>
    <mergeCell ref="B37:B38"/>
    <mergeCell ref="M6:S6"/>
    <mergeCell ref="AA5:AG5"/>
    <mergeCell ref="AA6:AG6"/>
    <mergeCell ref="B9:K9"/>
    <mergeCell ref="G5:H5"/>
    <mergeCell ref="B35:B36"/>
    <mergeCell ref="B21:B22"/>
    <mergeCell ref="B10:B11"/>
    <mergeCell ref="B12:B16"/>
    <mergeCell ref="B17:B20"/>
    <mergeCell ref="B24:B25"/>
    <mergeCell ref="B23:K23"/>
    <mergeCell ref="B58:K58"/>
    <mergeCell ref="B59:B60"/>
    <mergeCell ref="B34:K34"/>
    <mergeCell ref="B47:K47"/>
    <mergeCell ref="B55:K55"/>
    <mergeCell ref="B56:B57"/>
    <mergeCell ref="B39:B40"/>
    <mergeCell ref="B41:B42"/>
    <mergeCell ref="B43:B44"/>
    <mergeCell ref="B45:B46"/>
    <mergeCell ref="B48:B49"/>
    <mergeCell ref="B50:B54"/>
  </mergeCells>
  <phoneticPr fontId="3" type="noConversion"/>
  <conditionalFormatting sqref="K35:K46 K10:K22 K24:K33 K48:K54 K56:K57">
    <cfRule type="dataBar" priority="1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M7:AU8">
    <cfRule type="expression" dxfId="7" priority="54">
      <formula>M$7=TODAY()</formula>
    </cfRule>
  </conditionalFormatting>
  <conditionalFormatting sqref="M10:BP33 M34:Y34 AB34:AC34 AE34:BP34 M35:BP57 M59:BP61">
    <cfRule type="expression" dxfId="6" priority="57">
      <formula>AND($F10&lt;=M$7,ROUNDDOWN(($G10-$F10+1)*$K10,0)+$F10-1&gt;=M$7)</formula>
    </cfRule>
    <cfRule type="expression" dxfId="5" priority="58">
      <formula>AND(NOT(ISBLANK($F10)),$F10&lt;=M$7,$G10&gt;=M$7)</formula>
    </cfRule>
  </conditionalFormatting>
  <conditionalFormatting sqref="M34:Z34 M10:BP33 AB34:AC34 AE34:BP34 M35:BP57 M7:AU8">
    <cfRule type="expression" dxfId="4" priority="17">
      <formula>M$7=TODAY()</formula>
    </cfRule>
  </conditionalFormatting>
  <conditionalFormatting sqref="K59:K61">
    <cfRule type="dataBar" priority="4">
      <dataBar>
        <cfvo type="num" val="0"/>
        <cfvo type="num" val="1"/>
        <color theme="0" tint="-0.34998626667073579"/>
      </dataBar>
      <extLst>
        <ext xmlns:x14="http://schemas.microsoft.com/office/spreadsheetml/2009/9/main" uri="{B025F937-C7B1-47D3-B67F-A62EFF666E3E}">
          <x14:id>{FC560986-FC25-487D-ADEC-724439E3AE36}</x14:id>
        </ext>
      </extLst>
    </cfRule>
  </conditionalFormatting>
  <conditionalFormatting sqref="M59:BP61">
    <cfRule type="expression" dxfId="3" priority="1">
      <formula>M$7=TODAY()</formula>
    </cfRule>
  </conditionalFormatting>
  <conditionalFormatting sqref="Z34">
    <cfRule type="expression" dxfId="2" priority="69">
      <formula>AND($F34&lt;=AD$7,ROUNDDOWN(($G34-$F34+1)*$K34,0)+$F34-1&gt;=AD$7)</formula>
    </cfRule>
    <cfRule type="expression" dxfId="1" priority="70">
      <formula>AND(NOT(ISBLANK($F34)),$F34&lt;=AD$7,$G34&gt;=AD$7)</formula>
    </cfRule>
  </conditionalFormatting>
  <conditionalFormatting sqref="Z34">
    <cfRule type="expression" dxfId="0" priority="76">
      <formula>AD$7=TODAY()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C4" xr:uid="{00000000-0002-0000-0000-000000000000}"/>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11</xdr:col>
                    <xdr:colOff>95250</xdr:colOff>
                    <xdr:row>2</xdr:row>
                    <xdr:rowOff>123825</xdr:rowOff>
                  </from>
                  <to>
                    <xdr:col>29</xdr:col>
                    <xdr:colOff>133350</xdr:colOff>
                    <xdr:row>4</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K35:K46 K10:K22 K24:K33 K48:K54 K56:K57</xm:sqref>
        </x14:conditionalFormatting>
        <x14:conditionalFormatting xmlns:xm="http://schemas.microsoft.com/office/excel/2006/main">
          <x14:cfRule type="dataBar" id="{FC560986-FC25-487D-ADEC-724439E3AE36}">
            <x14:dataBar minLength="0" maxLength="100" gradient="0">
              <x14:cfvo type="num">
                <xm:f>0</xm:f>
              </x14:cfvo>
              <x14:cfvo type="num">
                <xm:f>1</xm:f>
              </x14:cfvo>
              <x14:negativeFillColor rgb="FFFF0000"/>
              <x14:axisColor rgb="FF000000"/>
            </x14:dataBar>
          </x14:cfRule>
          <xm:sqref>K59:K61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C76-52C2-451C-B39B-F1DD5F518CEF}">
  <dimension ref="A1:U30"/>
  <sheetViews>
    <sheetView showGridLines="0" topLeftCell="A15" workbookViewId="0">
      <selection activeCell="AA2" sqref="AA2"/>
    </sheetView>
  </sheetViews>
  <sheetFormatPr defaultRowHeight="12.75"/>
  <cols>
    <col min="1" max="1" width="21.7109375" customWidth="1"/>
    <col min="2" max="2" width="7.140625" customWidth="1"/>
    <col min="3" max="3" width="7" customWidth="1"/>
    <col min="4" max="4" width="6.85546875" customWidth="1"/>
    <col min="5" max="5" width="6" customWidth="1"/>
    <col min="6" max="6" width="6.28515625" customWidth="1"/>
    <col min="7" max="7" width="6.42578125" customWidth="1"/>
    <col min="8" max="8" width="6.28515625" customWidth="1"/>
    <col min="11" max="11" width="21.140625" customWidth="1"/>
    <col min="12" max="12" width="7.5703125" customWidth="1"/>
    <col min="13" max="13" width="8.42578125" customWidth="1"/>
    <col min="14" max="14" width="6.85546875" customWidth="1"/>
    <col min="15" max="15" width="7" customWidth="1"/>
    <col min="16" max="16" width="7.7109375" customWidth="1"/>
    <col min="17" max="17" width="8" customWidth="1"/>
    <col min="18" max="18" width="7.140625" customWidth="1"/>
  </cols>
  <sheetData>
    <row r="1" spans="1:21" ht="21" customHeight="1">
      <c r="A1" s="279" t="s">
        <v>153</v>
      </c>
      <c r="B1" s="280"/>
      <c r="C1" s="280"/>
      <c r="D1" s="280"/>
      <c r="E1" s="280"/>
      <c r="F1" s="280"/>
      <c r="G1" s="280"/>
      <c r="H1" s="281"/>
      <c r="K1" s="279" t="s">
        <v>154</v>
      </c>
      <c r="L1" s="280"/>
      <c r="M1" s="280"/>
      <c r="N1" s="280"/>
      <c r="O1" s="280"/>
      <c r="P1" s="280"/>
      <c r="Q1" s="280"/>
      <c r="R1" s="280"/>
      <c r="S1" s="280"/>
      <c r="T1" s="280"/>
      <c r="U1" s="281"/>
    </row>
    <row r="2" spans="1:21" ht="185.25" customHeight="1">
      <c r="A2" s="114" t="s">
        <v>155</v>
      </c>
      <c r="B2" s="115" t="s">
        <v>156</v>
      </c>
      <c r="C2" s="115" t="s">
        <v>157</v>
      </c>
      <c r="D2" s="115" t="s">
        <v>158</v>
      </c>
      <c r="E2" s="115" t="s">
        <v>159</v>
      </c>
      <c r="F2" s="115" t="s">
        <v>160</v>
      </c>
      <c r="G2" s="115" t="s">
        <v>161</v>
      </c>
      <c r="H2" s="116" t="s">
        <v>162</v>
      </c>
      <c r="K2" s="114" t="s">
        <v>155</v>
      </c>
      <c r="L2" s="115" t="s">
        <v>156</v>
      </c>
      <c r="M2" s="115" t="s">
        <v>157</v>
      </c>
      <c r="N2" s="115" t="s">
        <v>158</v>
      </c>
      <c r="O2" s="115" t="s">
        <v>159</v>
      </c>
      <c r="P2" s="115" t="s">
        <v>160</v>
      </c>
      <c r="Q2" s="115" t="s">
        <v>161</v>
      </c>
      <c r="R2" s="115" t="s">
        <v>162</v>
      </c>
      <c r="S2" s="117" t="s">
        <v>163</v>
      </c>
      <c r="T2" s="117" t="s">
        <v>164</v>
      </c>
      <c r="U2" s="118" t="s">
        <v>165</v>
      </c>
    </row>
    <row r="3" spans="1:21" ht="33" customHeight="1">
      <c r="A3" s="119" t="s">
        <v>156</v>
      </c>
      <c r="B3" s="120">
        <v>1</v>
      </c>
      <c r="C3" s="120">
        <v>6</v>
      </c>
      <c r="D3" s="120">
        <v>6</v>
      </c>
      <c r="E3" s="120">
        <v>3</v>
      </c>
      <c r="F3" s="121">
        <v>0.125</v>
      </c>
      <c r="G3" s="120">
        <v>6</v>
      </c>
      <c r="H3" s="122">
        <v>3</v>
      </c>
      <c r="K3" s="119" t="s">
        <v>156</v>
      </c>
      <c r="L3" s="123">
        <f>B3/$B$10</f>
        <v>9.836065573770493E-2</v>
      </c>
      <c r="M3" s="123">
        <f>C3/$C$10</f>
        <v>0.19354838709677419</v>
      </c>
      <c r="N3" s="123">
        <f>D3/$D$10</f>
        <v>0.36474164133738601</v>
      </c>
      <c r="O3" s="123">
        <f>E3/$E$10</f>
        <v>0.30927835051546393</v>
      </c>
      <c r="P3" s="123">
        <f>F3/$F$10</f>
        <v>6.357214934409687E-2</v>
      </c>
      <c r="Q3" s="123">
        <f>G3/$G$10</f>
        <v>0.25</v>
      </c>
      <c r="R3" s="123">
        <f>H3/$H$10</f>
        <v>0.21052631578947367</v>
      </c>
      <c r="S3" s="124">
        <f>SUM(L3:R3)</f>
        <v>1.4900274998208995</v>
      </c>
      <c r="T3" s="124">
        <f>AVERAGE(L3:R3)</f>
        <v>0.21286107140298566</v>
      </c>
      <c r="U3" s="125">
        <f>T3*100</f>
        <v>21.286107140298565</v>
      </c>
    </row>
    <row r="4" spans="1:21" ht="30.75">
      <c r="A4" s="126" t="s">
        <v>157</v>
      </c>
      <c r="B4" s="123">
        <f>1/C3</f>
        <v>0.16666666666666666</v>
      </c>
      <c r="C4" s="120">
        <v>1</v>
      </c>
      <c r="D4" s="123">
        <v>0.2</v>
      </c>
      <c r="E4" s="123">
        <v>0.2</v>
      </c>
      <c r="F4" s="123">
        <v>0.1111111111111111</v>
      </c>
      <c r="G4" s="120">
        <v>1</v>
      </c>
      <c r="H4" s="127">
        <v>0.25</v>
      </c>
      <c r="K4" s="126" t="s">
        <v>157</v>
      </c>
      <c r="L4" s="123">
        <f>B4/$B$10</f>
        <v>1.6393442622950821E-2</v>
      </c>
      <c r="M4" s="123">
        <f>C4/$C$10</f>
        <v>3.2258064516129031E-2</v>
      </c>
      <c r="N4" s="123">
        <f>D4/$D$10</f>
        <v>1.2158054711246202E-2</v>
      </c>
      <c r="O4" s="123">
        <f>E4/$E$10</f>
        <v>2.0618556701030931E-2</v>
      </c>
      <c r="P4" s="123">
        <f>F4/$F$10</f>
        <v>5.6508577194752774E-2</v>
      </c>
      <c r="Q4" s="123">
        <f>G4/$G$10</f>
        <v>4.1666666666666664E-2</v>
      </c>
      <c r="R4" s="123">
        <f>H4/$H$10</f>
        <v>1.7543859649122806E-2</v>
      </c>
      <c r="S4" s="124">
        <f>SUM(L4:R4)</f>
        <v>0.19714722206189922</v>
      </c>
      <c r="T4" s="124">
        <f>AVERAGE(L4:R4)</f>
        <v>2.8163888865985604E-2</v>
      </c>
      <c r="U4" s="125">
        <f t="shared" ref="U4:U9" si="0">T4*100</f>
        <v>2.8163888865985602</v>
      </c>
    </row>
    <row r="5" spans="1:21" ht="27.75" customHeight="1">
      <c r="A5" s="119" t="s">
        <v>158</v>
      </c>
      <c r="B5" s="123">
        <f>1/D3</f>
        <v>0.16666666666666666</v>
      </c>
      <c r="C5" s="120">
        <f>1/D4</f>
        <v>5</v>
      </c>
      <c r="D5" s="120">
        <v>1</v>
      </c>
      <c r="E5" s="120">
        <v>1</v>
      </c>
      <c r="F5" s="121">
        <v>0.14285714285714285</v>
      </c>
      <c r="G5" s="120">
        <v>4</v>
      </c>
      <c r="H5" s="122">
        <v>1</v>
      </c>
      <c r="K5" s="119" t="s">
        <v>158</v>
      </c>
      <c r="L5" s="123">
        <f>B5/$B$10</f>
        <v>1.6393442622950821E-2</v>
      </c>
      <c r="M5" s="123">
        <f>C5/$C$10</f>
        <v>0.16129032258064516</v>
      </c>
      <c r="N5" s="123">
        <f>D5/$D$10</f>
        <v>6.0790273556231005E-2</v>
      </c>
      <c r="O5" s="123">
        <f>E5/$E$10</f>
        <v>0.10309278350515465</v>
      </c>
      <c r="P5" s="123">
        <f>F5/$F$10</f>
        <v>7.2653884964682142E-2</v>
      </c>
      <c r="Q5" s="123">
        <f>G5/$G$10</f>
        <v>0.16666666666666666</v>
      </c>
      <c r="R5" s="123">
        <f>H5/$H$10</f>
        <v>7.0175438596491224E-2</v>
      </c>
      <c r="S5" s="124">
        <f>SUM(L5:R5)</f>
        <v>0.65106281249282161</v>
      </c>
      <c r="T5" s="124">
        <f>AVERAGE(L5:R5)</f>
        <v>9.3008973213260224E-2</v>
      </c>
      <c r="U5" s="125">
        <f t="shared" si="0"/>
        <v>9.3008973213260226</v>
      </c>
    </row>
    <row r="6" spans="1:21" ht="31.5" customHeight="1">
      <c r="A6" s="119" t="s">
        <v>159</v>
      </c>
      <c r="B6" s="123">
        <f>1/E3</f>
        <v>0.33333333333333331</v>
      </c>
      <c r="C6" s="120">
        <f>1/E4</f>
        <v>5</v>
      </c>
      <c r="D6" s="120">
        <f>1/E5</f>
        <v>1</v>
      </c>
      <c r="E6" s="120">
        <v>1</v>
      </c>
      <c r="F6" s="121">
        <v>0.33333333333333331</v>
      </c>
      <c r="G6" s="120">
        <v>2</v>
      </c>
      <c r="H6" s="122">
        <v>1</v>
      </c>
      <c r="K6" s="119" t="s">
        <v>159</v>
      </c>
      <c r="L6" s="123">
        <f>B6/$B$10</f>
        <v>3.2786885245901641E-2</v>
      </c>
      <c r="M6" s="123">
        <f>C6/$C$10</f>
        <v>0.16129032258064516</v>
      </c>
      <c r="N6" s="123">
        <f>D6/$D$10</f>
        <v>6.0790273556231005E-2</v>
      </c>
      <c r="O6" s="123">
        <f>E6/$E$10</f>
        <v>0.10309278350515465</v>
      </c>
      <c r="P6" s="123">
        <f>F6/$F$10</f>
        <v>0.16952573158425832</v>
      </c>
      <c r="Q6" s="123">
        <f>G6/$G$10</f>
        <v>8.3333333333333329E-2</v>
      </c>
      <c r="R6" s="123">
        <f>H6/$H$10</f>
        <v>7.0175438596491224E-2</v>
      </c>
      <c r="S6" s="124">
        <f>SUM(L6:R6)</f>
        <v>0.68099476840201534</v>
      </c>
      <c r="T6" s="124">
        <f>AVERAGE(L6:R6)</f>
        <v>9.7284966914573626E-2</v>
      </c>
      <c r="U6" s="125">
        <f t="shared" si="0"/>
        <v>9.7284966914573623</v>
      </c>
    </row>
    <row r="7" spans="1:21" ht="36.75" customHeight="1">
      <c r="A7" s="126" t="s">
        <v>160</v>
      </c>
      <c r="B7" s="120">
        <f>1/F3</f>
        <v>8</v>
      </c>
      <c r="C7" s="120">
        <f>1/F4</f>
        <v>9</v>
      </c>
      <c r="D7" s="120">
        <f>1/F5</f>
        <v>7</v>
      </c>
      <c r="E7" s="120">
        <f>1/F6</f>
        <v>3</v>
      </c>
      <c r="F7" s="120">
        <v>1</v>
      </c>
      <c r="G7" s="120">
        <v>9</v>
      </c>
      <c r="H7" s="122">
        <v>7</v>
      </c>
      <c r="K7" s="126" t="s">
        <v>160</v>
      </c>
      <c r="L7" s="123">
        <f>B7/$B$10</f>
        <v>0.78688524590163944</v>
      </c>
      <c r="M7" s="123">
        <f>C7/$C$10</f>
        <v>0.29032258064516131</v>
      </c>
      <c r="N7" s="123">
        <f>D7/$D$10</f>
        <v>0.42553191489361702</v>
      </c>
      <c r="O7" s="123">
        <f>E7/$E$10</f>
        <v>0.30927835051546393</v>
      </c>
      <c r="P7" s="123">
        <f>F7/$F$10</f>
        <v>0.50857719475277496</v>
      </c>
      <c r="Q7" s="123">
        <f>G7/$G$10</f>
        <v>0.375</v>
      </c>
      <c r="R7" s="123">
        <f>H7/$H$10</f>
        <v>0.49122807017543857</v>
      </c>
      <c r="S7" s="124">
        <f>SUM(L7:R7)</f>
        <v>3.1868233568840951</v>
      </c>
      <c r="T7" s="124">
        <f>AVERAGE(L7:R7)</f>
        <v>0.45526047955487076</v>
      </c>
      <c r="U7" s="125">
        <f t="shared" si="0"/>
        <v>45.526047955487073</v>
      </c>
    </row>
    <row r="8" spans="1:21" ht="35.25" customHeight="1">
      <c r="A8" s="126" t="s">
        <v>161</v>
      </c>
      <c r="B8" s="123">
        <f>1/G3</f>
        <v>0.16666666666666666</v>
      </c>
      <c r="C8" s="120">
        <f>1/G4</f>
        <v>1</v>
      </c>
      <c r="D8" s="121">
        <f>1/G5</f>
        <v>0.25</v>
      </c>
      <c r="E8" s="121">
        <f>1/G6</f>
        <v>0.5</v>
      </c>
      <c r="F8" s="120">
        <f>1/G7</f>
        <v>0.1111111111111111</v>
      </c>
      <c r="G8" s="120">
        <v>1</v>
      </c>
      <c r="H8" s="122">
        <v>1</v>
      </c>
      <c r="K8" s="126" t="s">
        <v>161</v>
      </c>
      <c r="L8" s="123">
        <f>B8/$B$10</f>
        <v>1.6393442622950821E-2</v>
      </c>
      <c r="M8" s="123">
        <f>C8/$C$10</f>
        <v>3.2258064516129031E-2</v>
      </c>
      <c r="N8" s="123">
        <f>D8/$D$10</f>
        <v>1.5197568389057751E-2</v>
      </c>
      <c r="O8" s="123">
        <f>E8/$E$10</f>
        <v>5.1546391752577324E-2</v>
      </c>
      <c r="P8" s="123">
        <f>F8/$F$10</f>
        <v>5.6508577194752774E-2</v>
      </c>
      <c r="Q8" s="123">
        <f>G8/$G$10</f>
        <v>4.1666666666666664E-2</v>
      </c>
      <c r="R8" s="123">
        <f>H8/$H$10</f>
        <v>7.0175438596491224E-2</v>
      </c>
      <c r="S8" s="124">
        <f>SUM(L8:R8)</f>
        <v>0.28374614973862555</v>
      </c>
      <c r="T8" s="124">
        <f>AVERAGE(L8:R8)</f>
        <v>4.0535164248375076E-2</v>
      </c>
      <c r="U8" s="125">
        <f t="shared" si="0"/>
        <v>4.0535164248375075</v>
      </c>
    </row>
    <row r="9" spans="1:21" ht="30" customHeight="1">
      <c r="A9" s="128" t="s">
        <v>162</v>
      </c>
      <c r="B9" s="129">
        <f>1/H3</f>
        <v>0.33333333333333331</v>
      </c>
      <c r="C9" s="130">
        <f>1/H4</f>
        <v>4</v>
      </c>
      <c r="D9" s="130">
        <f>1/H5</f>
        <v>1</v>
      </c>
      <c r="E9" s="130">
        <f>1/H6</f>
        <v>1</v>
      </c>
      <c r="F9" s="130">
        <f>1/H7</f>
        <v>0.14285714285714285</v>
      </c>
      <c r="G9" s="130">
        <f>1/H8</f>
        <v>1</v>
      </c>
      <c r="H9" s="131">
        <v>1</v>
      </c>
      <c r="K9" s="126" t="s">
        <v>162</v>
      </c>
      <c r="L9" s="123">
        <f>B9/$B$10</f>
        <v>3.2786885245901641E-2</v>
      </c>
      <c r="M9" s="123">
        <f>C9/$C$10</f>
        <v>0.12903225806451613</v>
      </c>
      <c r="N9" s="123">
        <f>D9/$D$10</f>
        <v>6.0790273556231005E-2</v>
      </c>
      <c r="O9" s="123">
        <f>E9/$E$10</f>
        <v>0.10309278350515465</v>
      </c>
      <c r="P9" s="123">
        <f>F9/$F$10</f>
        <v>7.2653884964682142E-2</v>
      </c>
      <c r="Q9" s="123">
        <f>G9/$G$10</f>
        <v>4.1666666666666664E-2</v>
      </c>
      <c r="R9" s="123">
        <f>H9/$H$10</f>
        <v>7.0175438596491224E-2</v>
      </c>
      <c r="S9" s="124">
        <f>SUM(L9:R9)</f>
        <v>0.51019819059964355</v>
      </c>
      <c r="T9" s="124">
        <f>AVERAGE(L9:R9)</f>
        <v>7.2885455799949081E-2</v>
      </c>
      <c r="U9" s="125">
        <f t="shared" si="0"/>
        <v>7.2885455799949082</v>
      </c>
    </row>
    <row r="10" spans="1:21" ht="15">
      <c r="A10" s="132" t="s">
        <v>166</v>
      </c>
      <c r="B10" s="133">
        <f>SUM(B3:B9)</f>
        <v>10.166666666666666</v>
      </c>
      <c r="C10" s="133">
        <f>SUM(C3:C9)</f>
        <v>31</v>
      </c>
      <c r="D10" s="133">
        <f>SUM(D3:D9)</f>
        <v>16.45</v>
      </c>
      <c r="E10" s="133">
        <f>SUM(E3:E9)</f>
        <v>9.6999999999999993</v>
      </c>
      <c r="F10" s="133">
        <f>SUM(F3:F9)</f>
        <v>1.9662698412698412</v>
      </c>
      <c r="G10" s="133">
        <f>SUM(G3:G9)</f>
        <v>24</v>
      </c>
      <c r="H10" s="133">
        <f>SUM(H3:H9)</f>
        <v>14.25</v>
      </c>
      <c r="K10" s="134" t="s">
        <v>166</v>
      </c>
      <c r="L10" s="129"/>
      <c r="M10" s="129"/>
      <c r="N10" s="129"/>
      <c r="O10" s="129"/>
      <c r="P10" s="129"/>
      <c r="Q10" s="129"/>
      <c r="R10" s="129"/>
      <c r="S10" s="135">
        <f>SUM(S3:S9)</f>
        <v>7</v>
      </c>
      <c r="T10" s="135">
        <f>SUM(T3:T9)</f>
        <v>1</v>
      </c>
      <c r="U10" s="136">
        <f>SUM(U3:U9)</f>
        <v>100</v>
      </c>
    </row>
    <row r="12" spans="1:21" ht="18.75" customHeight="1">
      <c r="A12" s="282" t="s">
        <v>167</v>
      </c>
      <c r="B12" s="283"/>
      <c r="C12" s="283"/>
      <c r="D12" s="283"/>
      <c r="E12" s="283"/>
      <c r="F12" s="283"/>
      <c r="G12" s="283"/>
      <c r="H12" s="283"/>
      <c r="I12" s="283"/>
      <c r="J12" s="284"/>
      <c r="L12" s="288" t="s">
        <v>168</v>
      </c>
      <c r="M12" s="289"/>
      <c r="N12" s="289"/>
      <c r="O12" s="289"/>
      <c r="P12" s="289"/>
      <c r="Q12" s="289"/>
      <c r="R12" s="289"/>
      <c r="S12" s="289"/>
      <c r="T12" s="289"/>
      <c r="U12" s="290"/>
    </row>
    <row r="13" spans="1:21" ht="15" customHeight="1">
      <c r="A13" s="285"/>
      <c r="B13" s="286"/>
      <c r="C13" s="286"/>
      <c r="D13" s="286"/>
      <c r="E13" s="286"/>
      <c r="F13" s="286"/>
      <c r="G13" s="286"/>
      <c r="H13" s="286"/>
      <c r="I13" s="286"/>
      <c r="J13" s="287"/>
      <c r="L13" s="137" t="s">
        <v>169</v>
      </c>
      <c r="M13" s="138">
        <v>1</v>
      </c>
      <c r="N13" s="138">
        <v>2</v>
      </c>
      <c r="O13" s="138">
        <v>3</v>
      </c>
      <c r="P13" s="138">
        <v>4</v>
      </c>
      <c r="Q13" s="138">
        <v>5</v>
      </c>
      <c r="R13" s="138">
        <v>6</v>
      </c>
      <c r="S13" s="138">
        <v>7</v>
      </c>
      <c r="T13" s="138">
        <v>8</v>
      </c>
      <c r="U13" s="139">
        <v>9</v>
      </c>
    </row>
    <row r="14" spans="1:21" ht="15">
      <c r="A14" s="140" t="s">
        <v>164</v>
      </c>
      <c r="B14" s="124">
        <f>T3</f>
        <v>0.21286107140298566</v>
      </c>
      <c r="C14" s="124">
        <f>T4</f>
        <v>2.8163888865985604E-2</v>
      </c>
      <c r="D14" s="124">
        <f>T5</f>
        <v>9.3008973213260224E-2</v>
      </c>
      <c r="E14" s="124">
        <f>T6</f>
        <v>9.7284966914573626E-2</v>
      </c>
      <c r="F14" s="124">
        <f>T7</f>
        <v>0.45526047955487076</v>
      </c>
      <c r="G14" s="124">
        <f>T8</f>
        <v>4.0535164248375076E-2</v>
      </c>
      <c r="H14" s="124">
        <f>T9</f>
        <v>7.2885455799949081E-2</v>
      </c>
      <c r="I14" s="291"/>
      <c r="J14" s="292"/>
      <c r="L14" s="141" t="s">
        <v>170</v>
      </c>
      <c r="M14" s="142">
        <v>0</v>
      </c>
      <c r="N14" s="142">
        <v>0</v>
      </c>
      <c r="O14" s="142">
        <v>0.57999999999999996</v>
      </c>
      <c r="P14" s="142">
        <v>0.9</v>
      </c>
      <c r="Q14" s="142">
        <v>1.1200000000000001</v>
      </c>
      <c r="R14" s="142">
        <v>1.24</v>
      </c>
      <c r="S14" s="143">
        <v>1.32</v>
      </c>
      <c r="T14" s="143">
        <v>1.41</v>
      </c>
      <c r="U14" s="144">
        <v>1.45</v>
      </c>
    </row>
    <row r="15" spans="1:21" ht="185.25">
      <c r="A15" s="114" t="s">
        <v>155</v>
      </c>
      <c r="B15" s="115" t="s">
        <v>156</v>
      </c>
      <c r="C15" s="115" t="s">
        <v>157</v>
      </c>
      <c r="D15" s="115" t="s">
        <v>158</v>
      </c>
      <c r="E15" s="115" t="s">
        <v>159</v>
      </c>
      <c r="F15" s="115" t="s">
        <v>160</v>
      </c>
      <c r="G15" s="115" t="s">
        <v>161</v>
      </c>
      <c r="H15" s="115" t="s">
        <v>162</v>
      </c>
      <c r="I15" s="117" t="s">
        <v>171</v>
      </c>
      <c r="J15" s="118" t="s">
        <v>172</v>
      </c>
    </row>
    <row r="16" spans="1:21" ht="30.75" customHeight="1">
      <c r="A16" s="119" t="s">
        <v>156</v>
      </c>
      <c r="B16" s="120">
        <f>B3*$B$14</f>
        <v>0.21286107140298566</v>
      </c>
      <c r="C16" s="120">
        <f>C3*$C$14</f>
        <v>0.16898333319591363</v>
      </c>
      <c r="D16" s="120">
        <f>D3*$D$14</f>
        <v>0.55805383927956131</v>
      </c>
      <c r="E16" s="120">
        <f>E3*$E$14</f>
        <v>0.29185490074372089</v>
      </c>
      <c r="F16" s="121">
        <f>F3*$F$14</f>
        <v>5.6907559944358845E-2</v>
      </c>
      <c r="G16" s="121">
        <f>G3*$G$14</f>
        <v>0.24321098549025044</v>
      </c>
      <c r="H16" s="120">
        <f>H3*$H$14</f>
        <v>0.21865636739984723</v>
      </c>
      <c r="I16" s="145">
        <f>SUM(B16:H16)</f>
        <v>1.7505280574566382</v>
      </c>
      <c r="J16" s="146">
        <f>I16/T3</f>
        <v>8.2238055362530922</v>
      </c>
    </row>
    <row r="17" spans="1:14" ht="33.75" customHeight="1">
      <c r="A17" s="126" t="s">
        <v>157</v>
      </c>
      <c r="B17" s="120">
        <f>B4*$B$14</f>
        <v>3.5476845233830941E-2</v>
      </c>
      <c r="C17" s="120">
        <f>C4*$C$14</f>
        <v>2.8163888865985604E-2</v>
      </c>
      <c r="D17" s="120">
        <f>D4*$D$14</f>
        <v>1.8601794642652044E-2</v>
      </c>
      <c r="E17" s="120">
        <f>E4*$E$14</f>
        <v>1.9456993382914727E-2</v>
      </c>
      <c r="F17" s="121">
        <f>F4*$F$14</f>
        <v>5.0584497728318967E-2</v>
      </c>
      <c r="G17" s="121">
        <f>G4*$G$14</f>
        <v>4.0535164248375076E-2</v>
      </c>
      <c r="H17" s="120">
        <f>H4*$H$14</f>
        <v>1.822136394998727E-2</v>
      </c>
      <c r="I17" s="145">
        <f t="shared" ref="I17:I23" si="1">SUM(B17:H17)</f>
        <v>0.21104054805206465</v>
      </c>
      <c r="J17" s="146">
        <f>I17/T4</f>
        <v>7.4933028267607185</v>
      </c>
    </row>
    <row r="18" spans="1:14" ht="27" customHeight="1">
      <c r="A18" s="119" t="s">
        <v>158</v>
      </c>
      <c r="B18" s="120">
        <f>B5*$B$14</f>
        <v>3.5476845233830941E-2</v>
      </c>
      <c r="C18" s="120">
        <f>C5*$C$14</f>
        <v>0.14081944432992802</v>
      </c>
      <c r="D18" s="120">
        <f>D5*$D$14</f>
        <v>9.3008973213260224E-2</v>
      </c>
      <c r="E18" s="120">
        <f>E5*$E$14</f>
        <v>9.7284966914573626E-2</v>
      </c>
      <c r="F18" s="121">
        <f>F5*$F$14</f>
        <v>6.5037211364981529E-2</v>
      </c>
      <c r="G18" s="121">
        <f>G5*$G$14</f>
        <v>0.1621406569935003</v>
      </c>
      <c r="H18" s="120">
        <f>H5*$H$14</f>
        <v>7.2885455799949081E-2</v>
      </c>
      <c r="I18" s="145">
        <f t="shared" si="1"/>
        <v>0.66665355385002367</v>
      </c>
      <c r="J18" s="146">
        <f>I18/T5</f>
        <v>7.1676262065752958</v>
      </c>
    </row>
    <row r="19" spans="1:14" ht="29.25" customHeight="1">
      <c r="A19" s="119" t="s">
        <v>159</v>
      </c>
      <c r="B19" s="120">
        <f>B6*$B$14</f>
        <v>7.0953690467661881E-2</v>
      </c>
      <c r="C19" s="120">
        <f>C6*$C$14</f>
        <v>0.14081944432992802</v>
      </c>
      <c r="D19" s="120">
        <f>D6*$D$14</f>
        <v>9.3008973213260224E-2</v>
      </c>
      <c r="E19" s="120">
        <f>E6*$E$14</f>
        <v>9.7284966914573626E-2</v>
      </c>
      <c r="F19" s="121">
        <f>F6*$F$14</f>
        <v>0.1517534931849569</v>
      </c>
      <c r="G19" s="121">
        <f>G6*$G$14</f>
        <v>8.1070328496750152E-2</v>
      </c>
      <c r="H19" s="120">
        <f>H6*$H$14</f>
        <v>7.2885455799949081E-2</v>
      </c>
      <c r="I19" s="145">
        <f t="shared" si="1"/>
        <v>0.70777635240707992</v>
      </c>
      <c r="J19" s="146">
        <f>I19/T6</f>
        <v>7.2752900561561749</v>
      </c>
    </row>
    <row r="20" spans="1:14" ht="30.75">
      <c r="A20" s="126" t="s">
        <v>160</v>
      </c>
      <c r="B20" s="120">
        <f>B7*$B$14</f>
        <v>1.7028885712238853</v>
      </c>
      <c r="C20" s="120">
        <f>C7*$C$14</f>
        <v>0.25347499979387045</v>
      </c>
      <c r="D20" s="120">
        <f>D7*$D$14</f>
        <v>0.65106281249282161</v>
      </c>
      <c r="E20" s="120">
        <f>E7*$E$14</f>
        <v>0.29185490074372089</v>
      </c>
      <c r="F20" s="121">
        <f>F7*$F$14</f>
        <v>0.45526047955487076</v>
      </c>
      <c r="G20" s="121">
        <f>G7*$G$14</f>
        <v>0.36481647823537566</v>
      </c>
      <c r="H20" s="120">
        <f>H7*$H$14</f>
        <v>0.51019819059964355</v>
      </c>
      <c r="I20" s="145">
        <f t="shared" si="1"/>
        <v>4.2295564326441877</v>
      </c>
      <c r="J20" s="146">
        <f>I20/T7</f>
        <v>9.2904098259959245</v>
      </c>
    </row>
    <row r="21" spans="1:14" ht="30.75">
      <c r="A21" s="126" t="s">
        <v>161</v>
      </c>
      <c r="B21" s="120">
        <f>B8*$B$14</f>
        <v>3.5476845233830941E-2</v>
      </c>
      <c r="C21" s="120">
        <f>C8*$C$14</f>
        <v>2.8163888865985604E-2</v>
      </c>
      <c r="D21" s="120">
        <f>D8*$D$14</f>
        <v>2.3252243303315056E-2</v>
      </c>
      <c r="E21" s="120">
        <f>E8*$E$14</f>
        <v>4.8642483457286813E-2</v>
      </c>
      <c r="F21" s="121">
        <f>F8*$F$14</f>
        <v>5.0584497728318967E-2</v>
      </c>
      <c r="G21" s="121">
        <f>G8*$G$14</f>
        <v>4.0535164248375076E-2</v>
      </c>
      <c r="H21" s="120">
        <f>H8*$H$14</f>
        <v>7.2885455799949081E-2</v>
      </c>
      <c r="I21" s="145">
        <f t="shared" si="1"/>
        <v>0.29954057863706157</v>
      </c>
      <c r="J21" s="146">
        <f>I21/T8</f>
        <v>7.3896475860232682</v>
      </c>
    </row>
    <row r="22" spans="1:14" ht="29.25" customHeight="1">
      <c r="A22" s="126" t="s">
        <v>162</v>
      </c>
      <c r="B22" s="120">
        <f>B9*$B$14</f>
        <v>7.0953690467661881E-2</v>
      </c>
      <c r="C22" s="120">
        <f>C9*$C$14</f>
        <v>0.11265555546394242</v>
      </c>
      <c r="D22" s="120">
        <f>D9*$D$14</f>
        <v>9.3008973213260224E-2</v>
      </c>
      <c r="E22" s="120">
        <f>E9*$E$14</f>
        <v>9.7284966914573626E-2</v>
      </c>
      <c r="F22" s="121">
        <f>F9*$F$14</f>
        <v>6.5037211364981529E-2</v>
      </c>
      <c r="G22" s="121">
        <f>G9*$G$14</f>
        <v>4.0535164248375076E-2</v>
      </c>
      <c r="H22" s="120">
        <f>H9*$H$14</f>
        <v>7.2885455799949081E-2</v>
      </c>
      <c r="I22" s="145">
        <f t="shared" si="1"/>
        <v>0.5523610174727438</v>
      </c>
      <c r="J22" s="146">
        <f>I22/T9</f>
        <v>7.5784806640823623</v>
      </c>
    </row>
    <row r="23" spans="1:14" ht="15">
      <c r="A23" s="134" t="s">
        <v>166</v>
      </c>
      <c r="B23" s="147">
        <f>SUM(B16:B22)</f>
        <v>2.1640875592636877</v>
      </c>
      <c r="C23" s="147">
        <f t="shared" ref="C23:H23" si="2">SUM(C16:C22)</f>
        <v>0.8730805548455538</v>
      </c>
      <c r="D23" s="147">
        <f t="shared" si="2"/>
        <v>1.5299976093581307</v>
      </c>
      <c r="E23" s="147">
        <f t="shared" si="2"/>
        <v>0.94366417907136424</v>
      </c>
      <c r="F23" s="147">
        <f t="shared" si="2"/>
        <v>0.89516495087078751</v>
      </c>
      <c r="G23" s="147">
        <f t="shared" si="2"/>
        <v>0.97284394196100177</v>
      </c>
      <c r="H23" s="147">
        <f t="shared" si="2"/>
        <v>1.0386177451492744</v>
      </c>
      <c r="I23" s="148">
        <f>SUM(I16:I22)</f>
        <v>8.4174565405197992</v>
      </c>
      <c r="J23" s="149">
        <f>SUM(J16:J22)</f>
        <v>54.418562701846831</v>
      </c>
    </row>
    <row r="25" spans="1:14" ht="12.75" customHeight="1">
      <c r="H25" s="272" t="s">
        <v>173</v>
      </c>
      <c r="I25" s="273"/>
      <c r="J25" s="273"/>
      <c r="K25" s="276">
        <f>AVERAGE(J16:J22)</f>
        <v>7.7740803859781185</v>
      </c>
      <c r="L25" s="278"/>
    </row>
    <row r="26" spans="1:14">
      <c r="H26" s="274"/>
      <c r="I26" s="275"/>
      <c r="J26" s="275"/>
      <c r="K26" s="277"/>
      <c r="L26" s="278"/>
    </row>
    <row r="27" spans="1:14" ht="12.75" customHeight="1">
      <c r="H27" s="293" t="s">
        <v>174</v>
      </c>
      <c r="I27" s="294"/>
      <c r="J27" s="294"/>
      <c r="K27" s="277">
        <f>(K25-7)/(7-1)</f>
        <v>0.12901339766301975</v>
      </c>
      <c r="L27" s="150"/>
    </row>
    <row r="28" spans="1:14">
      <c r="H28" s="295"/>
      <c r="I28" s="294"/>
      <c r="J28" s="294"/>
      <c r="K28" s="277"/>
    </row>
    <row r="29" spans="1:14" ht="12.75" customHeight="1">
      <c r="H29" s="296" t="s">
        <v>175</v>
      </c>
      <c r="I29" s="275"/>
      <c r="J29" s="275"/>
      <c r="K29" s="299">
        <f>K27/1.32</f>
        <v>9.773742247198465E-2</v>
      </c>
      <c r="L29" s="301" t="str">
        <f>IF(K29&lt;Q14*0.1,"Consistent","Inconsistent")</f>
        <v>Consistent</v>
      </c>
      <c r="M29" s="302"/>
      <c r="N29" s="303"/>
    </row>
    <row r="30" spans="1:14">
      <c r="H30" s="297"/>
      <c r="I30" s="298"/>
      <c r="J30" s="298"/>
      <c r="K30" s="300"/>
      <c r="L30" s="304"/>
      <c r="M30" s="305"/>
      <c r="N30" s="306"/>
    </row>
  </sheetData>
  <mergeCells count="13">
    <mergeCell ref="H27:J28"/>
    <mergeCell ref="K27:K28"/>
    <mergeCell ref="H29:J30"/>
    <mergeCell ref="K29:K30"/>
    <mergeCell ref="L29:N30"/>
    <mergeCell ref="H25:J26"/>
    <mergeCell ref="K25:K26"/>
    <mergeCell ref="L25:L26"/>
    <mergeCell ref="A1:H1"/>
    <mergeCell ref="K1:U1"/>
    <mergeCell ref="A12:J13"/>
    <mergeCell ref="L12:U12"/>
    <mergeCell ref="I14:J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8A509-61EF-45C9-850A-E3631320AA7C}">
  <dimension ref="A1:L61"/>
  <sheetViews>
    <sheetView showGridLines="0" topLeftCell="A53" workbookViewId="0">
      <selection activeCell="L68" sqref="L68"/>
    </sheetView>
  </sheetViews>
  <sheetFormatPr defaultRowHeight="12.75"/>
  <cols>
    <col min="1" max="1" width="43.85546875" customWidth="1"/>
    <col min="3" max="3" width="15.42578125" customWidth="1"/>
    <col min="4" max="4" width="26.140625" customWidth="1"/>
    <col min="5" max="5" width="15.85546875" customWidth="1"/>
    <col min="6" max="6" width="16.5703125" customWidth="1"/>
    <col min="10" max="10" width="14" customWidth="1"/>
    <col min="12" max="12" width="37.42578125" customWidth="1"/>
    <col min="14" max="14" width="12.140625" customWidth="1"/>
    <col min="15" max="15" width="25.85546875" customWidth="1"/>
  </cols>
  <sheetData>
    <row r="1" spans="1:6" ht="57.75" customHeight="1">
      <c r="A1" s="151" t="s">
        <v>176</v>
      </c>
      <c r="B1" s="152" t="s">
        <v>177</v>
      </c>
      <c r="C1" s="152" t="s">
        <v>178</v>
      </c>
      <c r="D1" s="153" t="s">
        <v>179</v>
      </c>
      <c r="E1" s="154"/>
      <c r="F1" s="155" t="s">
        <v>180</v>
      </c>
    </row>
    <row r="2" spans="1:6">
      <c r="A2" s="156" t="s">
        <v>177</v>
      </c>
      <c r="B2" s="157">
        <v>1</v>
      </c>
      <c r="C2" s="157">
        <v>5</v>
      </c>
      <c r="D2" s="157">
        <v>9</v>
      </c>
      <c r="E2" s="158">
        <f>SUM(B2:D2)</f>
        <v>15</v>
      </c>
      <c r="F2" s="159">
        <f>E2/E5</f>
        <v>0.66633761105626854</v>
      </c>
    </row>
    <row r="3" spans="1:6" ht="15">
      <c r="A3" s="160" t="s">
        <v>178</v>
      </c>
      <c r="B3" s="157">
        <f>1/5</f>
        <v>0.2</v>
      </c>
      <c r="C3" s="157">
        <v>1</v>
      </c>
      <c r="D3" s="157">
        <v>5</v>
      </c>
      <c r="E3" s="158">
        <f>SUM(B3:D3)</f>
        <v>6.2</v>
      </c>
      <c r="F3" s="159">
        <f>E3/E5</f>
        <v>0.27541954590325768</v>
      </c>
    </row>
    <row r="4" spans="1:6" ht="15">
      <c r="A4" s="161" t="s">
        <v>179</v>
      </c>
      <c r="B4" s="162">
        <f>1/9</f>
        <v>0.1111111111111111</v>
      </c>
      <c r="C4" s="162">
        <f>1/5</f>
        <v>0.2</v>
      </c>
      <c r="D4" s="157">
        <v>1</v>
      </c>
      <c r="E4" s="163">
        <f>SUM(B4:D4)</f>
        <v>1.3111111111111111</v>
      </c>
      <c r="F4" s="159">
        <f>E4/E5</f>
        <v>5.8242843040473842E-2</v>
      </c>
    </row>
    <row r="5" spans="1:6">
      <c r="A5" s="269"/>
      <c r="B5" s="270"/>
      <c r="C5" s="270"/>
      <c r="D5" s="271"/>
      <c r="E5" s="164">
        <f>SUM(E2:E4)</f>
        <v>22.511111111111109</v>
      </c>
      <c r="F5" s="165">
        <f>SUM(F2:F4)</f>
        <v>1</v>
      </c>
    </row>
    <row r="6" spans="1:6" ht="87" customHeight="1">
      <c r="A6" s="151" t="s">
        <v>181</v>
      </c>
      <c r="B6" s="152" t="s">
        <v>177</v>
      </c>
      <c r="C6" s="152" t="s">
        <v>178</v>
      </c>
      <c r="D6" s="153" t="s">
        <v>179</v>
      </c>
      <c r="E6" s="154"/>
      <c r="F6" s="155" t="s">
        <v>180</v>
      </c>
    </row>
    <row r="7" spans="1:6">
      <c r="A7" s="156" t="s">
        <v>177</v>
      </c>
      <c r="B7" s="157">
        <v>1</v>
      </c>
      <c r="C7" s="157">
        <v>7</v>
      </c>
      <c r="D7" s="157">
        <v>9</v>
      </c>
      <c r="E7" s="163">
        <f>SUM(B7:D7)</f>
        <v>17</v>
      </c>
      <c r="F7" s="159">
        <f>E7/E10</f>
        <v>0.64401683704149126</v>
      </c>
    </row>
    <row r="8" spans="1:6" ht="15" customHeight="1">
      <c r="A8" s="160" t="s">
        <v>178</v>
      </c>
      <c r="B8" s="162">
        <f>1/7</f>
        <v>0.14285714285714285</v>
      </c>
      <c r="C8" s="157">
        <v>1</v>
      </c>
      <c r="D8" s="157">
        <v>7</v>
      </c>
      <c r="E8" s="163">
        <f>SUM(B8:D8)</f>
        <v>8.1428571428571423</v>
      </c>
      <c r="F8" s="159">
        <f>E8/E10</f>
        <v>0.30847865303668071</v>
      </c>
    </row>
    <row r="9" spans="1:6" ht="15">
      <c r="A9" s="161" t="s">
        <v>179</v>
      </c>
      <c r="B9" s="162">
        <v>0.1111111111111111</v>
      </c>
      <c r="C9" s="162">
        <f>1/7</f>
        <v>0.14285714285714285</v>
      </c>
      <c r="D9" s="157">
        <v>1</v>
      </c>
      <c r="E9" s="163">
        <f>SUM(B9:D9)</f>
        <v>1.253968253968254</v>
      </c>
      <c r="F9" s="159">
        <f>E9/E10</f>
        <v>4.7504509921828024E-2</v>
      </c>
    </row>
    <row r="10" spans="1:6">
      <c r="A10" s="269"/>
      <c r="B10" s="270"/>
      <c r="C10" s="270"/>
      <c r="D10" s="271"/>
      <c r="E10" s="164">
        <f>SUM(E7:E9)</f>
        <v>26.396825396825395</v>
      </c>
      <c r="F10" s="165">
        <f>SUM(F7:F9)</f>
        <v>0.99999999999999989</v>
      </c>
    </row>
    <row r="11" spans="1:6" ht="29.25" customHeight="1">
      <c r="A11" s="151" t="s">
        <v>182</v>
      </c>
      <c r="B11" s="152" t="s">
        <v>177</v>
      </c>
      <c r="C11" s="152" t="s">
        <v>178</v>
      </c>
      <c r="D11" s="153" t="s">
        <v>179</v>
      </c>
      <c r="E11" s="154"/>
      <c r="F11" s="155" t="s">
        <v>180</v>
      </c>
    </row>
    <row r="12" spans="1:6">
      <c r="A12" s="156" t="s">
        <v>177</v>
      </c>
      <c r="B12" s="157">
        <v>1</v>
      </c>
      <c r="C12" s="162">
        <f>1/6</f>
        <v>0.16666666666666666</v>
      </c>
      <c r="D12" s="162">
        <f>1/9</f>
        <v>0.1111111111111111</v>
      </c>
      <c r="E12" s="163">
        <f>SUM(B12:D12)</f>
        <v>1.2777777777777779</v>
      </c>
      <c r="F12" s="159">
        <f>E12/E15</f>
        <v>5.9125964010282785E-2</v>
      </c>
    </row>
    <row r="13" spans="1:6" ht="15">
      <c r="A13" s="160" t="s">
        <v>178</v>
      </c>
      <c r="B13" s="157">
        <v>6</v>
      </c>
      <c r="C13" s="157">
        <v>1</v>
      </c>
      <c r="D13" s="162">
        <f>1/3</f>
        <v>0.33333333333333331</v>
      </c>
      <c r="E13" s="163">
        <f>SUM(B13:D13)</f>
        <v>7.333333333333333</v>
      </c>
      <c r="F13" s="159">
        <f>E13/E15</f>
        <v>0.33933161953727503</v>
      </c>
    </row>
    <row r="14" spans="1:6" ht="15" customHeight="1">
      <c r="A14" s="161" t="s">
        <v>179</v>
      </c>
      <c r="B14" s="157">
        <v>9</v>
      </c>
      <c r="C14" s="157">
        <v>3</v>
      </c>
      <c r="D14" s="157">
        <v>1</v>
      </c>
      <c r="E14" s="163">
        <f>SUM(B14:D14)</f>
        <v>13</v>
      </c>
      <c r="F14" s="159">
        <f>E14/E15</f>
        <v>0.60154241645244222</v>
      </c>
    </row>
    <row r="15" spans="1:6">
      <c r="A15" s="269"/>
      <c r="B15" s="270"/>
      <c r="C15" s="270"/>
      <c r="D15" s="271"/>
      <c r="E15" s="164">
        <f>SUM(E12:E14)</f>
        <v>21.611111111111111</v>
      </c>
      <c r="F15" s="165">
        <f>SUM(F12:F14)</f>
        <v>1</v>
      </c>
    </row>
    <row r="16" spans="1:6" ht="57.75" customHeight="1">
      <c r="A16" s="166" t="s">
        <v>183</v>
      </c>
      <c r="B16" s="167" t="s">
        <v>177</v>
      </c>
      <c r="C16" s="167" t="s">
        <v>178</v>
      </c>
      <c r="D16" s="168" t="s">
        <v>179</v>
      </c>
      <c r="E16" s="169"/>
      <c r="F16" s="155" t="s">
        <v>180</v>
      </c>
    </row>
    <row r="17" spans="1:6">
      <c r="A17" s="170" t="s">
        <v>177</v>
      </c>
      <c r="B17" s="157">
        <v>1</v>
      </c>
      <c r="C17" s="171">
        <f>1/3</f>
        <v>0.33333333333333331</v>
      </c>
      <c r="D17" s="171">
        <f>1/6</f>
        <v>0.16666666666666666</v>
      </c>
      <c r="E17" s="172">
        <f>SUM(B17:D17)</f>
        <v>1.5</v>
      </c>
      <c r="F17" s="173">
        <f>E17/E20</f>
        <v>9.4736842105263161E-2</v>
      </c>
    </row>
    <row r="18" spans="1:6" ht="15">
      <c r="A18" s="160" t="s">
        <v>178</v>
      </c>
      <c r="B18" s="157">
        <v>3</v>
      </c>
      <c r="C18" s="157">
        <v>1</v>
      </c>
      <c r="D18" s="162">
        <f>1/3</f>
        <v>0.33333333333333331</v>
      </c>
      <c r="E18" s="163">
        <f>SUM(B18:D18)</f>
        <v>4.333333333333333</v>
      </c>
      <c r="F18" s="159">
        <f>E18/E20</f>
        <v>0.27368421052631581</v>
      </c>
    </row>
    <row r="19" spans="1:6" ht="15">
      <c r="A19" s="161" t="s">
        <v>179</v>
      </c>
      <c r="B19" s="157">
        <v>6</v>
      </c>
      <c r="C19" s="162">
        <v>3</v>
      </c>
      <c r="D19" s="157">
        <v>1</v>
      </c>
      <c r="E19" s="163">
        <f>SUM(B19:D19)</f>
        <v>10</v>
      </c>
      <c r="F19" s="159">
        <f>E19/E20</f>
        <v>0.63157894736842113</v>
      </c>
    </row>
    <row r="20" spans="1:6">
      <c r="A20" s="269"/>
      <c r="B20" s="270"/>
      <c r="C20" s="270"/>
      <c r="D20" s="271"/>
      <c r="E20" s="164">
        <f>SUM(E17:E19)</f>
        <v>15.833333333333332</v>
      </c>
      <c r="F20" s="165">
        <f>SUM(F17:F19)</f>
        <v>1</v>
      </c>
    </row>
    <row r="21" spans="1:6" ht="72.75" customHeight="1">
      <c r="A21" s="151" t="s">
        <v>184</v>
      </c>
      <c r="B21" s="152" t="s">
        <v>177</v>
      </c>
      <c r="C21" s="152" t="s">
        <v>178</v>
      </c>
      <c r="D21" s="153" t="s">
        <v>179</v>
      </c>
      <c r="E21" s="154"/>
      <c r="F21" s="155" t="s">
        <v>180</v>
      </c>
    </row>
    <row r="22" spans="1:6">
      <c r="A22" s="156" t="s">
        <v>177</v>
      </c>
      <c r="B22" s="157">
        <v>1</v>
      </c>
      <c r="C22" s="157">
        <v>5</v>
      </c>
      <c r="D22" s="157">
        <v>2</v>
      </c>
      <c r="E22" s="163">
        <f>SUM(B22:D22)</f>
        <v>8</v>
      </c>
      <c r="F22" s="159">
        <f>E22/E25</f>
        <v>0.57007125890736343</v>
      </c>
    </row>
    <row r="23" spans="1:6" ht="15">
      <c r="A23" s="160" t="s">
        <v>178</v>
      </c>
      <c r="B23" s="162">
        <v>0.2</v>
      </c>
      <c r="C23" s="157">
        <v>1</v>
      </c>
      <c r="D23" s="162">
        <v>0.33333333333333331</v>
      </c>
      <c r="E23" s="163">
        <f>SUM(B23:D23)</f>
        <v>1.5333333333333332</v>
      </c>
      <c r="F23" s="159">
        <f>E23/E25</f>
        <v>0.10926365795724464</v>
      </c>
    </row>
    <row r="24" spans="1:6" ht="15">
      <c r="A24" s="161" t="s">
        <v>179</v>
      </c>
      <c r="B24" s="162">
        <v>0.5</v>
      </c>
      <c r="C24" s="157">
        <v>3</v>
      </c>
      <c r="D24" s="157">
        <v>1</v>
      </c>
      <c r="E24" s="163">
        <f>SUM(B24:D24)</f>
        <v>4.5</v>
      </c>
      <c r="F24" s="159">
        <f>E24/E25</f>
        <v>0.32066508313539194</v>
      </c>
    </row>
    <row r="25" spans="1:6">
      <c r="A25" s="269"/>
      <c r="B25" s="270"/>
      <c r="C25" s="270"/>
      <c r="D25" s="271"/>
      <c r="E25" s="164">
        <f>SUM(E22:E24)</f>
        <v>14.033333333333333</v>
      </c>
      <c r="F25" s="165">
        <f>SUM(F22:F24)</f>
        <v>1</v>
      </c>
    </row>
    <row r="26" spans="1:6" ht="87" customHeight="1">
      <c r="A26" s="151" t="s">
        <v>185</v>
      </c>
      <c r="B26" s="152" t="s">
        <v>177</v>
      </c>
      <c r="C26" s="152" t="s">
        <v>178</v>
      </c>
      <c r="D26" s="153" t="s">
        <v>179</v>
      </c>
      <c r="E26" s="154"/>
      <c r="F26" s="155" t="s">
        <v>180</v>
      </c>
    </row>
    <row r="27" spans="1:6">
      <c r="A27" s="156" t="s">
        <v>177</v>
      </c>
      <c r="B27" s="157">
        <v>1</v>
      </c>
      <c r="C27" s="157">
        <v>7</v>
      </c>
      <c r="D27" s="157">
        <v>7</v>
      </c>
      <c r="E27" s="163">
        <f>SUM(B27:D27)</f>
        <v>15</v>
      </c>
      <c r="F27" s="159">
        <f>E27/E30</f>
        <v>0.75812274368231047</v>
      </c>
    </row>
    <row r="28" spans="1:6" ht="15">
      <c r="A28" s="160" t="s">
        <v>178</v>
      </c>
      <c r="B28" s="162">
        <v>0.14285714285714285</v>
      </c>
      <c r="C28" s="157">
        <v>1</v>
      </c>
      <c r="D28" s="157">
        <v>2</v>
      </c>
      <c r="E28" s="163">
        <f>SUM(B28:D28)</f>
        <v>3.1428571428571428</v>
      </c>
      <c r="F28" s="159">
        <f>E28/E30</f>
        <v>0.1588447653429603</v>
      </c>
    </row>
    <row r="29" spans="1:6" ht="15">
      <c r="A29" s="161" t="s">
        <v>179</v>
      </c>
      <c r="B29" s="162">
        <v>0.14285714285714285</v>
      </c>
      <c r="C29" s="162">
        <v>0.5</v>
      </c>
      <c r="D29" s="157">
        <v>1</v>
      </c>
      <c r="E29" s="163">
        <f>SUM(B29:D29)</f>
        <v>1.6428571428571428</v>
      </c>
      <c r="F29" s="159">
        <f>E29/E30</f>
        <v>8.3032490974729242E-2</v>
      </c>
    </row>
    <row r="30" spans="1:6">
      <c r="A30" s="264"/>
      <c r="B30" s="265"/>
      <c r="C30" s="265"/>
      <c r="D30" s="266"/>
      <c r="E30" s="174">
        <f>SUM(E27:E29)</f>
        <v>19.785714285714285</v>
      </c>
      <c r="F30" s="175">
        <f>SUM(F27:F29)</f>
        <v>1</v>
      </c>
    </row>
    <row r="31" spans="1:6" ht="72.75" customHeight="1">
      <c r="A31" s="176" t="s">
        <v>186</v>
      </c>
      <c r="B31" s="177" t="s">
        <v>177</v>
      </c>
      <c r="C31" s="177" t="s">
        <v>178</v>
      </c>
      <c r="D31" s="178" t="s">
        <v>179</v>
      </c>
      <c r="E31" s="179"/>
      <c r="F31" s="180" t="s">
        <v>180</v>
      </c>
    </row>
    <row r="32" spans="1:6">
      <c r="A32" s="156" t="s">
        <v>177</v>
      </c>
      <c r="B32" s="157">
        <v>1</v>
      </c>
      <c r="C32" s="157">
        <v>7</v>
      </c>
      <c r="D32" s="162">
        <v>0.33333333333333331</v>
      </c>
      <c r="E32" s="163">
        <f>SUM(B32:D32)</f>
        <v>8.3333333333333339</v>
      </c>
      <c r="F32" s="159">
        <f>E32/E35</f>
        <v>0.36893886156008432</v>
      </c>
    </row>
    <row r="33" spans="1:8" ht="15">
      <c r="A33" s="160" t="s">
        <v>178</v>
      </c>
      <c r="B33" s="162">
        <v>0.14285714285714285</v>
      </c>
      <c r="C33" s="157">
        <v>1</v>
      </c>
      <c r="D33" s="162">
        <v>0.1111111111111111</v>
      </c>
      <c r="E33" s="163">
        <f>SUM(B33:D33)</f>
        <v>1.253968253968254</v>
      </c>
      <c r="F33" s="159">
        <f>E33/E35</f>
        <v>5.5516514406184117E-2</v>
      </c>
    </row>
    <row r="34" spans="1:8" ht="15">
      <c r="A34" s="161" t="s">
        <v>179</v>
      </c>
      <c r="B34" s="162">
        <v>3</v>
      </c>
      <c r="C34" s="157">
        <v>9</v>
      </c>
      <c r="D34" s="157">
        <v>1</v>
      </c>
      <c r="E34" s="163">
        <f>SUM(B34:D34)</f>
        <v>13</v>
      </c>
      <c r="F34" s="159">
        <f>E34/E35</f>
        <v>0.57554462403373152</v>
      </c>
    </row>
    <row r="35" spans="1:8">
      <c r="A35" s="264"/>
      <c r="B35" s="265"/>
      <c r="C35" s="265"/>
      <c r="D35" s="266"/>
      <c r="E35" s="174">
        <f>SUM(E32:E34)</f>
        <v>22.587301587301589</v>
      </c>
      <c r="F35" s="175">
        <f>SUM(F32:F34)</f>
        <v>1</v>
      </c>
    </row>
    <row r="38" spans="1:8" ht="31.5" customHeight="1">
      <c r="B38" s="267" t="s">
        <v>187</v>
      </c>
      <c r="C38" s="267"/>
      <c r="D38" s="267"/>
      <c r="E38" s="267"/>
      <c r="F38" s="267"/>
      <c r="G38" s="267"/>
      <c r="H38" s="267"/>
    </row>
    <row r="39" spans="1:8" ht="235.5" customHeight="1">
      <c r="A39" s="181" t="s">
        <v>188</v>
      </c>
      <c r="B39" s="182" t="s">
        <v>156</v>
      </c>
      <c r="C39" s="182" t="s">
        <v>157</v>
      </c>
      <c r="D39" s="182" t="s">
        <v>158</v>
      </c>
      <c r="E39" s="182" t="s">
        <v>159</v>
      </c>
      <c r="F39" s="182" t="s">
        <v>160</v>
      </c>
      <c r="G39" s="182" t="s">
        <v>161</v>
      </c>
      <c r="H39" s="182" t="s">
        <v>189</v>
      </c>
    </row>
    <row r="40" spans="1:8" ht="18.75">
      <c r="A40" s="183" t="s">
        <v>177</v>
      </c>
      <c r="B40" s="184">
        <v>274</v>
      </c>
      <c r="C40" s="162" t="s">
        <v>190</v>
      </c>
      <c r="D40" s="184">
        <v>20</v>
      </c>
      <c r="E40" s="184">
        <v>318</v>
      </c>
      <c r="F40" s="184">
        <v>50</v>
      </c>
      <c r="G40" s="162" t="s">
        <v>190</v>
      </c>
      <c r="H40" s="162" t="s">
        <v>191</v>
      </c>
    </row>
    <row r="41" spans="1:8" ht="18.75">
      <c r="A41" s="185" t="s">
        <v>178</v>
      </c>
      <c r="B41" s="184">
        <v>1977</v>
      </c>
      <c r="C41" s="162" t="s">
        <v>192</v>
      </c>
      <c r="D41" s="184">
        <v>25</v>
      </c>
      <c r="E41" s="184">
        <v>601</v>
      </c>
      <c r="F41" s="184">
        <v>46</v>
      </c>
      <c r="G41" s="162" t="s">
        <v>190</v>
      </c>
      <c r="H41" s="162" t="s">
        <v>193</v>
      </c>
    </row>
    <row r="42" spans="1:8" ht="18.75">
      <c r="A42" s="186" t="s">
        <v>179</v>
      </c>
      <c r="B42" s="184">
        <v>10000</v>
      </c>
      <c r="C42" s="162" t="s">
        <v>190</v>
      </c>
      <c r="D42" s="184">
        <v>30</v>
      </c>
      <c r="E42" s="184">
        <v>157</v>
      </c>
      <c r="F42" s="184">
        <v>48</v>
      </c>
      <c r="G42" s="162" t="s">
        <v>194</v>
      </c>
      <c r="H42" s="162" t="s">
        <v>191</v>
      </c>
    </row>
    <row r="44" spans="1:8" ht="15">
      <c r="A44" s="187" t="s">
        <v>195</v>
      </c>
      <c r="B44" s="188" t="s">
        <v>177</v>
      </c>
      <c r="C44" s="188" t="s">
        <v>178</v>
      </c>
      <c r="D44" s="189" t="s">
        <v>179</v>
      </c>
    </row>
    <row r="45" spans="1:8" ht="15">
      <c r="A45" s="190" t="s">
        <v>196</v>
      </c>
      <c r="B45" s="191">
        <v>0</v>
      </c>
      <c r="C45" s="191">
        <v>0</v>
      </c>
      <c r="D45" s="192">
        <v>10</v>
      </c>
    </row>
    <row r="46" spans="1:8" ht="15">
      <c r="A46" s="190" t="s">
        <v>197</v>
      </c>
      <c r="B46" s="191">
        <v>8</v>
      </c>
      <c r="C46" s="191">
        <v>8</v>
      </c>
      <c r="D46" s="192">
        <v>0</v>
      </c>
    </row>
    <row r="47" spans="1:8" ht="15">
      <c r="A47" s="190" t="s">
        <v>198</v>
      </c>
      <c r="B47" s="191">
        <v>8</v>
      </c>
      <c r="C47" s="191">
        <v>8</v>
      </c>
      <c r="D47" s="192">
        <v>0</v>
      </c>
    </row>
    <row r="48" spans="1:8" ht="15">
      <c r="A48" s="190" t="s">
        <v>199</v>
      </c>
      <c r="B48" s="191">
        <v>6</v>
      </c>
      <c r="C48" s="191">
        <v>4</v>
      </c>
      <c r="D48" s="192">
        <v>8</v>
      </c>
    </row>
    <row r="49" spans="1:12" ht="15">
      <c r="A49" s="190" t="s">
        <v>200</v>
      </c>
      <c r="B49" s="191">
        <v>6</v>
      </c>
      <c r="C49" s="191">
        <v>6</v>
      </c>
      <c r="D49" s="192">
        <v>8</v>
      </c>
    </row>
    <row r="50" spans="1:12" ht="15">
      <c r="A50" s="190" t="s">
        <v>201</v>
      </c>
      <c r="B50" s="191">
        <v>10</v>
      </c>
      <c r="C50" s="191">
        <v>8</v>
      </c>
      <c r="D50" s="192">
        <v>6</v>
      </c>
    </row>
    <row r="51" spans="1:12" ht="15">
      <c r="A51" s="190" t="s">
        <v>202</v>
      </c>
      <c r="B51" s="191">
        <v>6</v>
      </c>
      <c r="C51" s="191">
        <v>6</v>
      </c>
      <c r="D51" s="192">
        <v>8</v>
      </c>
    </row>
    <row r="52" spans="1:12" ht="15">
      <c r="A52" s="190" t="s">
        <v>203</v>
      </c>
      <c r="B52" s="191">
        <v>6</v>
      </c>
      <c r="C52" s="191">
        <v>6</v>
      </c>
      <c r="D52" s="192">
        <v>8</v>
      </c>
    </row>
    <row r="53" spans="1:12">
      <c r="A53" s="193" t="s">
        <v>163</v>
      </c>
      <c r="B53" s="194">
        <f>SUM(B45:B52)</f>
        <v>50</v>
      </c>
      <c r="C53" s="194">
        <f>SUM(C45:C52)</f>
        <v>46</v>
      </c>
      <c r="D53" s="195">
        <f>SUM(D45:D52)</f>
        <v>48</v>
      </c>
    </row>
    <row r="56" spans="1:12" ht="31.5" customHeight="1">
      <c r="A56" s="196"/>
      <c r="B56" s="268" t="s">
        <v>187</v>
      </c>
      <c r="C56" s="268"/>
      <c r="D56" s="268"/>
      <c r="E56" s="268"/>
      <c r="F56" s="268"/>
      <c r="G56" s="268"/>
      <c r="H56" s="268"/>
      <c r="L56" s="197"/>
    </row>
    <row r="57" spans="1:12" ht="21" customHeight="1">
      <c r="A57" s="198" t="s">
        <v>164</v>
      </c>
      <c r="B57" s="199">
        <v>0.21286107140298566</v>
      </c>
      <c r="C57" s="199">
        <v>2.8163888865985604E-2</v>
      </c>
      <c r="D57" s="199">
        <v>9.3008973213260224E-2</v>
      </c>
      <c r="E57" s="199">
        <v>9.7284966914573626E-2</v>
      </c>
      <c r="F57" s="199">
        <v>0.45526047955487076</v>
      </c>
      <c r="G57" s="199">
        <v>4.0535164248375076E-2</v>
      </c>
      <c r="H57" s="199">
        <v>7.2885455799949081E-2</v>
      </c>
    </row>
    <row r="58" spans="1:12" ht="235.5" customHeight="1">
      <c r="A58" s="181" t="s">
        <v>188</v>
      </c>
      <c r="B58" s="182" t="s">
        <v>156</v>
      </c>
      <c r="C58" s="182" t="s">
        <v>157</v>
      </c>
      <c r="D58" s="182" t="s">
        <v>158</v>
      </c>
      <c r="E58" s="182" t="s">
        <v>159</v>
      </c>
      <c r="F58" s="182" t="s">
        <v>160</v>
      </c>
      <c r="G58" s="182" t="s">
        <v>161</v>
      </c>
      <c r="H58" s="182" t="s">
        <v>204</v>
      </c>
      <c r="I58" s="200" t="s">
        <v>205</v>
      </c>
      <c r="J58" s="201" t="s">
        <v>206</v>
      </c>
    </row>
    <row r="59" spans="1:12" ht="18.75">
      <c r="A59" s="183" t="s">
        <v>177</v>
      </c>
      <c r="B59" s="162">
        <v>0.66600000000000004</v>
      </c>
      <c r="C59" s="162">
        <v>0.64400000000000002</v>
      </c>
      <c r="D59" s="162">
        <v>5.8999999999999997E-2</v>
      </c>
      <c r="E59" s="162">
        <v>9.5000000000000001E-2</v>
      </c>
      <c r="F59" s="162">
        <v>0.56999999999999995</v>
      </c>
      <c r="G59" s="162">
        <v>0.75800000000000001</v>
      </c>
      <c r="H59" s="162">
        <v>0.36899999999999999</v>
      </c>
      <c r="I59" s="199">
        <f>(B59*B57)+(C59*C57)+(D59*D57)+(E59*E57)+(F59*F57)+(G59*G57)+(H59*H57)</f>
        <v>0.49175148029727589</v>
      </c>
      <c r="J59" s="202">
        <v>1</v>
      </c>
    </row>
    <row r="60" spans="1:12" ht="18.75">
      <c r="A60" s="185" t="s">
        <v>178</v>
      </c>
      <c r="B60" s="162">
        <v>0.27500000000000002</v>
      </c>
      <c r="C60" s="162">
        <v>0.308</v>
      </c>
      <c r="D60" s="162">
        <v>0.33900000000000002</v>
      </c>
      <c r="E60" s="162">
        <v>0.27400000000000002</v>
      </c>
      <c r="F60" s="162">
        <v>0.109</v>
      </c>
      <c r="G60" s="162">
        <v>0.159</v>
      </c>
      <c r="H60" s="162">
        <v>5.6000000000000001E-2</v>
      </c>
      <c r="I60" s="199">
        <f>(B60*B57)+(C60*C57)+(D60*D57)+(E60*E57)+(F60*F57)+(G60*G57)+(H60*H57)</f>
        <v>0.18554746417220269</v>
      </c>
      <c r="J60" s="202">
        <v>3</v>
      </c>
    </row>
    <row r="61" spans="1:12" ht="18.75">
      <c r="A61" s="186" t="s">
        <v>179</v>
      </c>
      <c r="B61" s="162">
        <v>5.8000000000000003E-2</v>
      </c>
      <c r="C61" s="162">
        <v>4.8000000000000001E-2</v>
      </c>
      <c r="D61" s="162">
        <v>0.60199999999999998</v>
      </c>
      <c r="E61" s="162">
        <v>0.63200000000000001</v>
      </c>
      <c r="F61" s="162">
        <v>0.32100000000000001</v>
      </c>
      <c r="G61" s="162">
        <v>8.3000000000000004E-2</v>
      </c>
      <c r="H61" s="162">
        <v>0.57599999999999996</v>
      </c>
      <c r="I61" s="199">
        <f>(B61*B57)+(C61*C57)+(D61*D57)+(E61*E57)+(F61*F57)+(G61*G57)+(H61*H57)</f>
        <v>0.32265836488183297</v>
      </c>
      <c r="J61" s="202">
        <v>2</v>
      </c>
    </row>
  </sheetData>
  <mergeCells count="9">
    <mergeCell ref="A35:D35"/>
    <mergeCell ref="B38:H38"/>
    <mergeCell ref="B56:H56"/>
    <mergeCell ref="A5:D5"/>
    <mergeCell ref="A10:D10"/>
    <mergeCell ref="A15:D15"/>
    <mergeCell ref="A20:D20"/>
    <mergeCell ref="A25:D25"/>
    <mergeCell ref="A30:D3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104B-EAEF-4CF9-82DF-41B6CD62D417}">
  <dimension ref="A1:H13"/>
  <sheetViews>
    <sheetView showGridLines="0" workbookViewId="0">
      <selection activeCell="E5" sqref="E5"/>
    </sheetView>
  </sheetViews>
  <sheetFormatPr defaultRowHeight="12.75"/>
  <cols>
    <col min="1" max="1" width="46.140625" customWidth="1"/>
    <col min="2" max="2" width="9.28515625" bestFit="1" customWidth="1"/>
  </cols>
  <sheetData>
    <row r="1" spans="1:8" ht="15.75" customHeight="1">
      <c r="A1" s="310" t="s">
        <v>188</v>
      </c>
      <c r="B1" s="312" t="s">
        <v>207</v>
      </c>
      <c r="C1" s="312"/>
      <c r="D1" s="312"/>
      <c r="E1" s="312"/>
      <c r="F1" s="314" t="s">
        <v>208</v>
      </c>
      <c r="G1" s="315"/>
      <c r="H1" s="316"/>
    </row>
    <row r="2" spans="1:8" ht="15.75" customHeight="1">
      <c r="A2" s="311"/>
      <c r="B2" s="203" t="s">
        <v>209</v>
      </c>
      <c r="C2" s="203" t="s">
        <v>210</v>
      </c>
      <c r="D2" s="203" t="s">
        <v>211</v>
      </c>
      <c r="E2" s="203" t="s">
        <v>212</v>
      </c>
      <c r="F2" s="317" t="s">
        <v>213</v>
      </c>
      <c r="G2" s="318"/>
      <c r="H2" s="319"/>
    </row>
    <row r="3" spans="1:8" ht="18.75">
      <c r="A3" s="205" t="s">
        <v>177</v>
      </c>
      <c r="B3" s="206" t="s">
        <v>214</v>
      </c>
      <c r="C3" s="207" t="s">
        <v>215</v>
      </c>
      <c r="D3" s="207" t="s">
        <v>216</v>
      </c>
      <c r="E3" s="208" t="s">
        <v>217</v>
      </c>
      <c r="F3" s="320">
        <v>1</v>
      </c>
      <c r="G3" s="321"/>
      <c r="H3" s="322"/>
    </row>
    <row r="4" spans="1:8" ht="18.75">
      <c r="A4" s="209" t="s">
        <v>178</v>
      </c>
      <c r="B4" s="210" t="s">
        <v>218</v>
      </c>
      <c r="C4" s="211" t="s">
        <v>219</v>
      </c>
      <c r="D4" s="211" t="s">
        <v>220</v>
      </c>
      <c r="E4" s="212" t="s">
        <v>221</v>
      </c>
      <c r="F4" s="323">
        <v>3</v>
      </c>
      <c r="G4" s="324"/>
      <c r="H4" s="325"/>
    </row>
    <row r="5" spans="1:8" ht="18.75">
      <c r="A5" s="213" t="s">
        <v>179</v>
      </c>
      <c r="B5" s="214" t="s">
        <v>222</v>
      </c>
      <c r="C5" s="215" t="s">
        <v>223</v>
      </c>
      <c r="D5" s="215" t="s">
        <v>224</v>
      </c>
      <c r="E5" s="216" t="s">
        <v>225</v>
      </c>
      <c r="F5" s="307">
        <v>2</v>
      </c>
      <c r="G5" s="308"/>
      <c r="H5" s="309"/>
    </row>
    <row r="6" spans="1:8" ht="12.75" customHeight="1"/>
    <row r="11" spans="1:8" ht="15.75">
      <c r="A11" s="310" t="s">
        <v>188</v>
      </c>
      <c r="B11" s="312" t="s">
        <v>207</v>
      </c>
      <c r="C11" s="312"/>
      <c r="D11" s="312"/>
      <c r="E11" s="313"/>
    </row>
    <row r="12" spans="1:8" ht="15.75">
      <c r="A12" s="311"/>
      <c r="B12" s="203" t="s">
        <v>209</v>
      </c>
      <c r="C12" s="203" t="s">
        <v>210</v>
      </c>
      <c r="D12" s="203" t="s">
        <v>211</v>
      </c>
      <c r="E12" s="204" t="s">
        <v>212</v>
      </c>
    </row>
    <row r="13" spans="1:8" ht="18.75" customHeight="1">
      <c r="A13" s="213" t="s">
        <v>226</v>
      </c>
      <c r="B13" s="218" t="s">
        <v>227</v>
      </c>
      <c r="C13" s="215" t="s">
        <v>228</v>
      </c>
      <c r="D13" s="215" t="s">
        <v>229</v>
      </c>
      <c r="E13" s="217" t="s">
        <v>230</v>
      </c>
    </row>
  </sheetData>
  <mergeCells count="9">
    <mergeCell ref="F5:H5"/>
    <mergeCell ref="A11:A12"/>
    <mergeCell ref="B11:E11"/>
    <mergeCell ref="A1:A2"/>
    <mergeCell ref="B1:E1"/>
    <mergeCell ref="F1:H1"/>
    <mergeCell ref="F2:H2"/>
    <mergeCell ref="F3:H3"/>
    <mergeCell ref="F4:H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55926-2DFE-4E7A-9D5B-2B445CE2B8BB}">
  <dimension ref="A1:G48"/>
  <sheetViews>
    <sheetView workbookViewId="0">
      <selection activeCell="G2" sqref="G2"/>
    </sheetView>
  </sheetViews>
  <sheetFormatPr defaultRowHeight="12.75"/>
  <cols>
    <col min="1" max="1" width="14.7109375" customWidth="1"/>
    <col min="2" max="2" width="23.7109375" customWidth="1"/>
    <col min="4" max="4" width="11.5703125" customWidth="1"/>
  </cols>
  <sheetData>
    <row r="1" spans="1:7" ht="45.75" customHeight="1">
      <c r="A1" s="67" t="s">
        <v>6</v>
      </c>
      <c r="B1" s="65" t="s">
        <v>7</v>
      </c>
      <c r="C1" s="66" t="s">
        <v>8</v>
      </c>
      <c r="D1" s="67" t="s">
        <v>9</v>
      </c>
      <c r="E1" s="67" t="s">
        <v>10</v>
      </c>
      <c r="F1" s="68" t="s">
        <v>11</v>
      </c>
      <c r="G1" s="68" t="s">
        <v>12</v>
      </c>
    </row>
    <row r="2" spans="1:7" ht="13.5" customHeight="1">
      <c r="A2" s="20" t="s">
        <v>17</v>
      </c>
      <c r="B2" s="28" t="s">
        <v>18</v>
      </c>
      <c r="C2" s="105" t="s">
        <v>19</v>
      </c>
      <c r="D2" s="21">
        <v>45292</v>
      </c>
      <c r="E2" s="22">
        <f>IF(ISBLANK(D2)," - ",IF(F2=0,D2,D2+F2-1))</f>
        <v>45292</v>
      </c>
      <c r="F2" s="23">
        <v>1</v>
      </c>
      <c r="G2" s="87">
        <v>10</v>
      </c>
    </row>
    <row r="3" spans="1:7" ht="27.75" customHeight="1">
      <c r="A3" s="25" t="s">
        <v>21</v>
      </c>
      <c r="B3" s="28" t="s">
        <v>22</v>
      </c>
      <c r="C3" s="106" t="s">
        <v>18</v>
      </c>
      <c r="D3" s="21">
        <v>45292</v>
      </c>
      <c r="E3" s="21">
        <f t="shared" ref="E3:E13" si="0">IF(ISBLANK(D3)," - ",IF(F3=0,D3,D3+F3-1))</f>
        <v>45292</v>
      </c>
      <c r="F3" s="26">
        <v>1</v>
      </c>
      <c r="G3" s="88">
        <v>10</v>
      </c>
    </row>
    <row r="4" spans="1:7" ht="27.75" customHeight="1">
      <c r="A4" s="20" t="s">
        <v>24</v>
      </c>
      <c r="B4" s="28" t="s">
        <v>25</v>
      </c>
      <c r="C4" s="106" t="s">
        <v>18</v>
      </c>
      <c r="D4" s="21">
        <v>45293</v>
      </c>
      <c r="E4" s="22">
        <f t="shared" si="0"/>
        <v>45293</v>
      </c>
      <c r="F4" s="23">
        <v>1</v>
      </c>
      <c r="G4" s="87">
        <v>10</v>
      </c>
    </row>
    <row r="5" spans="1:7" ht="27.75">
      <c r="A5" s="25" t="s">
        <v>26</v>
      </c>
      <c r="B5" s="28" t="s">
        <v>27</v>
      </c>
      <c r="C5" s="106" t="s">
        <v>18</v>
      </c>
      <c r="D5" s="21">
        <v>45293</v>
      </c>
      <c r="E5" s="21">
        <f t="shared" si="0"/>
        <v>45293</v>
      </c>
      <c r="F5" s="26">
        <v>1</v>
      </c>
      <c r="G5" s="88">
        <v>10</v>
      </c>
    </row>
    <row r="6" spans="1:7" ht="27.75">
      <c r="A6" s="25" t="s">
        <v>28</v>
      </c>
      <c r="B6" s="28" t="s">
        <v>29</v>
      </c>
      <c r="C6" s="106" t="s">
        <v>30</v>
      </c>
      <c r="D6" s="21">
        <v>45293</v>
      </c>
      <c r="E6" s="21">
        <v>45293</v>
      </c>
      <c r="F6" s="26">
        <v>1</v>
      </c>
      <c r="G6" s="88">
        <v>10</v>
      </c>
    </row>
    <row r="7" spans="1:7" ht="27.75" customHeight="1">
      <c r="A7" s="25" t="s">
        <v>31</v>
      </c>
      <c r="B7" s="28" t="s">
        <v>32</v>
      </c>
      <c r="C7" s="106" t="s">
        <v>29</v>
      </c>
      <c r="D7" s="21">
        <v>45293</v>
      </c>
      <c r="E7" s="21">
        <v>45293</v>
      </c>
      <c r="F7" s="26">
        <v>1</v>
      </c>
      <c r="G7" s="88">
        <v>10</v>
      </c>
    </row>
    <row r="8" spans="1:7" ht="41.25" customHeight="1">
      <c r="A8" s="25" t="s">
        <v>33</v>
      </c>
      <c r="B8" s="28" t="s">
        <v>34</v>
      </c>
      <c r="C8" s="106" t="s">
        <v>32</v>
      </c>
      <c r="D8" s="22">
        <v>45293</v>
      </c>
      <c r="E8" s="21">
        <f t="shared" si="0"/>
        <v>45293</v>
      </c>
      <c r="F8" s="26">
        <v>1</v>
      </c>
      <c r="G8" s="88">
        <v>10</v>
      </c>
    </row>
    <row r="9" spans="1:7" ht="27.75">
      <c r="A9" s="20" t="s">
        <v>36</v>
      </c>
      <c r="B9" s="28" t="s">
        <v>37</v>
      </c>
      <c r="C9" s="106" t="s">
        <v>18</v>
      </c>
      <c r="D9" s="21">
        <v>45294</v>
      </c>
      <c r="E9" s="22">
        <f t="shared" si="0"/>
        <v>45295</v>
      </c>
      <c r="F9" s="23">
        <v>2</v>
      </c>
      <c r="G9" s="87">
        <v>20</v>
      </c>
    </row>
    <row r="10" spans="1:7" ht="27.75">
      <c r="A10" s="25" t="s">
        <v>38</v>
      </c>
      <c r="B10" s="28" t="s">
        <v>39</v>
      </c>
      <c r="C10" s="106" t="s">
        <v>18</v>
      </c>
      <c r="D10" s="21">
        <v>45294</v>
      </c>
      <c r="E10" s="21">
        <f t="shared" si="0"/>
        <v>45295</v>
      </c>
      <c r="F10" s="26">
        <v>2</v>
      </c>
      <c r="G10" s="88">
        <v>20</v>
      </c>
    </row>
    <row r="11" spans="1:7" ht="27.75">
      <c r="A11" s="25" t="s">
        <v>40</v>
      </c>
      <c r="B11" s="28" t="s">
        <v>41</v>
      </c>
      <c r="C11" s="106" t="s">
        <v>42</v>
      </c>
      <c r="D11" s="22">
        <v>45294</v>
      </c>
      <c r="E11" s="22">
        <f t="shared" si="0"/>
        <v>45295</v>
      </c>
      <c r="F11" s="26">
        <v>2</v>
      </c>
      <c r="G11" s="88">
        <v>20</v>
      </c>
    </row>
    <row r="12" spans="1:7" ht="41.25">
      <c r="A12" s="25" t="s">
        <v>33</v>
      </c>
      <c r="B12" s="28" t="s">
        <v>43</v>
      </c>
      <c r="C12" s="106" t="s">
        <v>41</v>
      </c>
      <c r="D12" s="21">
        <v>45294</v>
      </c>
      <c r="E12" s="21">
        <f t="shared" si="0"/>
        <v>45295</v>
      </c>
      <c r="F12" s="26">
        <v>2</v>
      </c>
      <c r="G12" s="88">
        <v>20</v>
      </c>
    </row>
    <row r="13" spans="1:7" ht="54.75">
      <c r="A13" s="20" t="s">
        <v>45</v>
      </c>
      <c r="B13" s="28" t="s">
        <v>46</v>
      </c>
      <c r="C13" s="106" t="s">
        <v>47</v>
      </c>
      <c r="D13" s="21">
        <v>45296</v>
      </c>
      <c r="E13" s="21">
        <f t="shared" si="0"/>
        <v>45296</v>
      </c>
      <c r="F13" s="26">
        <v>1</v>
      </c>
      <c r="G13" s="88">
        <v>10</v>
      </c>
    </row>
    <row r="14" spans="1:7" ht="41.25">
      <c r="A14" s="20" t="s">
        <v>48</v>
      </c>
      <c r="B14" s="28" t="s">
        <v>49</v>
      </c>
      <c r="C14" s="106" t="s">
        <v>46</v>
      </c>
      <c r="D14" s="21">
        <v>45296</v>
      </c>
      <c r="E14" s="22">
        <v>45296</v>
      </c>
      <c r="F14" s="26">
        <v>1</v>
      </c>
      <c r="G14" s="88">
        <v>10</v>
      </c>
    </row>
    <row r="15" spans="1:7" ht="13.5" customHeight="1">
      <c r="A15" s="30" t="s">
        <v>52</v>
      </c>
      <c r="B15" s="31" t="s">
        <v>53</v>
      </c>
      <c r="C15" s="108" t="s">
        <v>49</v>
      </c>
      <c r="D15" s="32">
        <v>45299</v>
      </c>
      <c r="E15" s="33">
        <f>IF(ISBLANK(D15)," - ",IF(F15=0,D15,D15+F15-1))</f>
        <v>45299</v>
      </c>
      <c r="F15" s="34">
        <v>1</v>
      </c>
      <c r="G15" s="84">
        <v>5</v>
      </c>
    </row>
    <row r="16" spans="1:7" ht="83.25">
      <c r="A16" s="29" t="s">
        <v>55</v>
      </c>
      <c r="B16" s="36" t="s">
        <v>56</v>
      </c>
      <c r="C16" s="107" t="s">
        <v>49</v>
      </c>
      <c r="D16" s="33">
        <v>45299</v>
      </c>
      <c r="E16" s="33">
        <f t="shared" ref="E16:E24" si="1">IF(ISBLANK(D16)," - ",IF(F16=0,D16,D16+F16-1))</f>
        <v>45299</v>
      </c>
      <c r="F16" s="37">
        <v>1</v>
      </c>
      <c r="G16" s="85">
        <v>10</v>
      </c>
    </row>
    <row r="17" spans="1:7" ht="41.25">
      <c r="A17" s="30" t="s">
        <v>58</v>
      </c>
      <c r="B17" s="36" t="s">
        <v>59</v>
      </c>
      <c r="C17" s="107" t="s">
        <v>231</v>
      </c>
      <c r="D17" s="32">
        <v>45299</v>
      </c>
      <c r="E17" s="33">
        <f t="shared" si="1"/>
        <v>45299</v>
      </c>
      <c r="F17" s="34">
        <v>1</v>
      </c>
      <c r="G17" s="84">
        <v>310</v>
      </c>
    </row>
    <row r="18" spans="1:7" ht="27.75">
      <c r="A18" s="30" t="s">
        <v>61</v>
      </c>
      <c r="B18" s="36" t="s">
        <v>62</v>
      </c>
      <c r="C18" s="107" t="s">
        <v>66</v>
      </c>
      <c r="D18" s="83">
        <v>45299</v>
      </c>
      <c r="E18" s="33">
        <f t="shared" si="1"/>
        <v>45299</v>
      </c>
      <c r="F18" s="34">
        <v>1</v>
      </c>
      <c r="G18" s="86">
        <v>3000</v>
      </c>
    </row>
    <row r="19" spans="1:7" ht="27.75">
      <c r="A19" s="30" t="s">
        <v>64</v>
      </c>
      <c r="B19" s="36" t="s">
        <v>65</v>
      </c>
      <c r="C19" s="107" t="s">
        <v>66</v>
      </c>
      <c r="D19" s="83">
        <v>45299</v>
      </c>
      <c r="E19" s="33">
        <f t="shared" si="1"/>
        <v>45299</v>
      </c>
      <c r="F19" s="34">
        <v>1</v>
      </c>
      <c r="G19" s="86">
        <v>800</v>
      </c>
    </row>
    <row r="20" spans="1:7" ht="41.25">
      <c r="A20" s="30" t="s">
        <v>67</v>
      </c>
      <c r="B20" s="36" t="s">
        <v>68</v>
      </c>
      <c r="C20" s="107" t="s">
        <v>66</v>
      </c>
      <c r="D20" s="83">
        <v>45299</v>
      </c>
      <c r="E20" s="33">
        <f t="shared" si="1"/>
        <v>45299</v>
      </c>
      <c r="F20" s="34">
        <v>1</v>
      </c>
      <c r="G20" s="86">
        <v>1600</v>
      </c>
    </row>
    <row r="21" spans="1:7" ht="41.25">
      <c r="A21" s="30" t="s">
        <v>69</v>
      </c>
      <c r="B21" s="36" t="s">
        <v>70</v>
      </c>
      <c r="C21" s="107" t="s">
        <v>66</v>
      </c>
      <c r="D21" s="83">
        <v>45299</v>
      </c>
      <c r="E21" s="33">
        <f t="shared" si="1"/>
        <v>45299</v>
      </c>
      <c r="F21" s="34">
        <v>1</v>
      </c>
      <c r="G21" s="86">
        <v>800</v>
      </c>
    </row>
    <row r="22" spans="1:7" ht="27.75">
      <c r="A22" s="30" t="s">
        <v>71</v>
      </c>
      <c r="B22" s="36" t="s">
        <v>72</v>
      </c>
      <c r="C22" s="107" t="s">
        <v>66</v>
      </c>
      <c r="D22" s="83">
        <v>45299</v>
      </c>
      <c r="E22" s="33">
        <f t="shared" si="1"/>
        <v>45299</v>
      </c>
      <c r="F22" s="37">
        <v>1</v>
      </c>
      <c r="G22" s="86">
        <v>450</v>
      </c>
    </row>
    <row r="23" spans="1:7" ht="41.25">
      <c r="A23" s="30" t="s">
        <v>73</v>
      </c>
      <c r="B23" s="36" t="s">
        <v>74</v>
      </c>
      <c r="C23" s="107" t="s">
        <v>66</v>
      </c>
      <c r="D23" s="83">
        <v>45299</v>
      </c>
      <c r="E23" s="33">
        <f t="shared" si="1"/>
        <v>45299</v>
      </c>
      <c r="F23" s="42">
        <v>1</v>
      </c>
      <c r="G23" s="86">
        <v>1000</v>
      </c>
    </row>
    <row r="24" spans="1:7" ht="81">
      <c r="A24" s="30" t="s">
        <v>75</v>
      </c>
      <c r="B24" s="43" t="s">
        <v>76</v>
      </c>
      <c r="C24" s="107" t="s">
        <v>232</v>
      </c>
      <c r="D24" s="33">
        <v>45299</v>
      </c>
      <c r="E24" s="33">
        <f t="shared" si="1"/>
        <v>45301</v>
      </c>
      <c r="F24" s="34">
        <v>3</v>
      </c>
      <c r="G24" s="84">
        <v>250</v>
      </c>
    </row>
    <row r="25" spans="1:7" ht="54.75">
      <c r="A25" s="46" t="s">
        <v>80</v>
      </c>
      <c r="B25" s="47" t="s">
        <v>81</v>
      </c>
      <c r="C25" s="109" t="s">
        <v>62</v>
      </c>
      <c r="D25" s="48">
        <v>45300</v>
      </c>
      <c r="E25" s="48">
        <f>IF(ISBLANK(D25)," - ",IF(F25=0,D25,D25+F25-1))</f>
        <v>45300</v>
      </c>
      <c r="F25" s="49">
        <v>1</v>
      </c>
      <c r="G25" s="89">
        <v>800</v>
      </c>
    </row>
    <row r="26" spans="1:7" ht="27.75" customHeight="1">
      <c r="A26" s="45" t="s">
        <v>83</v>
      </c>
      <c r="B26" s="47" t="s">
        <v>84</v>
      </c>
      <c r="C26" s="109" t="s">
        <v>62</v>
      </c>
      <c r="D26" s="48">
        <v>45301</v>
      </c>
      <c r="E26" s="48">
        <f>IF(ISBLANK(D26)," - ",IF(F26=0,D26,D26+F26-1))</f>
        <v>45301</v>
      </c>
      <c r="F26" s="49">
        <v>1</v>
      </c>
      <c r="G26" s="89">
        <v>1600</v>
      </c>
    </row>
    <row r="27" spans="1:7" ht="54.75">
      <c r="A27" s="45" t="s">
        <v>86</v>
      </c>
      <c r="B27" s="47" t="s">
        <v>87</v>
      </c>
      <c r="C27" s="109" t="s">
        <v>76</v>
      </c>
      <c r="D27" s="48">
        <v>45302</v>
      </c>
      <c r="E27" s="48">
        <f t="shared" ref="E27:E36" si="2">IF(ISBLANK(D27)," - ",IF(F27=0,D27,D27+F27-1))</f>
        <v>45302</v>
      </c>
      <c r="F27" s="49">
        <v>1</v>
      </c>
      <c r="G27" s="89">
        <v>40</v>
      </c>
    </row>
    <row r="28" spans="1:7" ht="27.75" customHeight="1">
      <c r="A28" s="45" t="s">
        <v>88</v>
      </c>
      <c r="B28" s="47" t="s">
        <v>89</v>
      </c>
      <c r="C28" s="109" t="s">
        <v>90</v>
      </c>
      <c r="D28" s="48">
        <v>45303</v>
      </c>
      <c r="E28" s="48">
        <f t="shared" si="2"/>
        <v>45303</v>
      </c>
      <c r="F28" s="49">
        <v>1</v>
      </c>
      <c r="G28" s="89">
        <v>160</v>
      </c>
    </row>
    <row r="29" spans="1:7" ht="27.75">
      <c r="A29" s="45" t="s">
        <v>92</v>
      </c>
      <c r="B29" s="47" t="s">
        <v>93</v>
      </c>
      <c r="C29" s="109" t="s">
        <v>94</v>
      </c>
      <c r="D29" s="48">
        <v>45306</v>
      </c>
      <c r="E29" s="48">
        <f t="shared" si="2"/>
        <v>45306</v>
      </c>
      <c r="F29" s="49">
        <v>1</v>
      </c>
      <c r="G29" s="89">
        <v>250</v>
      </c>
    </row>
    <row r="30" spans="1:7" ht="41.25">
      <c r="A30" s="45" t="s">
        <v>96</v>
      </c>
      <c r="B30" s="47" t="s">
        <v>97</v>
      </c>
      <c r="C30" s="109" t="s">
        <v>94</v>
      </c>
      <c r="D30" s="48">
        <v>45306</v>
      </c>
      <c r="E30" s="48">
        <f t="shared" si="2"/>
        <v>45306</v>
      </c>
      <c r="F30" s="49">
        <v>1</v>
      </c>
      <c r="G30" s="89">
        <v>300</v>
      </c>
    </row>
    <row r="31" spans="1:7" ht="41.25">
      <c r="A31" s="45" t="s">
        <v>99</v>
      </c>
      <c r="B31" s="47" t="s">
        <v>100</v>
      </c>
      <c r="C31" s="109" t="s">
        <v>94</v>
      </c>
      <c r="D31" s="48">
        <v>45307</v>
      </c>
      <c r="E31" s="48">
        <f t="shared" si="2"/>
        <v>45307</v>
      </c>
      <c r="F31" s="49">
        <v>1</v>
      </c>
      <c r="G31" s="89">
        <v>200</v>
      </c>
    </row>
    <row r="32" spans="1:7" ht="27.75">
      <c r="A32" s="45" t="s">
        <v>101</v>
      </c>
      <c r="B32" s="47" t="s">
        <v>102</v>
      </c>
      <c r="C32" s="109" t="s">
        <v>103</v>
      </c>
      <c r="D32" s="48">
        <v>45307</v>
      </c>
      <c r="E32" s="48">
        <f t="shared" si="2"/>
        <v>45307</v>
      </c>
      <c r="F32" s="49">
        <v>1</v>
      </c>
      <c r="G32" s="89">
        <v>120</v>
      </c>
    </row>
    <row r="33" spans="1:7" ht="54.75">
      <c r="A33" s="45" t="s">
        <v>105</v>
      </c>
      <c r="B33" s="47" t="s">
        <v>106</v>
      </c>
      <c r="C33" s="109" t="s">
        <v>103</v>
      </c>
      <c r="D33" s="48">
        <v>45308</v>
      </c>
      <c r="E33" s="48">
        <f t="shared" si="2"/>
        <v>45308</v>
      </c>
      <c r="F33" s="49">
        <v>1</v>
      </c>
      <c r="G33" s="89">
        <v>600</v>
      </c>
    </row>
    <row r="34" spans="1:7" ht="27.75">
      <c r="A34" s="45" t="s">
        <v>107</v>
      </c>
      <c r="B34" s="47" t="s">
        <v>108</v>
      </c>
      <c r="C34" s="109" t="s">
        <v>103</v>
      </c>
      <c r="D34" s="48">
        <v>45308</v>
      </c>
      <c r="E34" s="48">
        <f t="shared" si="2"/>
        <v>45308</v>
      </c>
      <c r="F34" s="49">
        <v>1</v>
      </c>
      <c r="G34" s="89">
        <v>600</v>
      </c>
    </row>
    <row r="35" spans="1:7" ht="54.75">
      <c r="A35" s="45" t="s">
        <v>110</v>
      </c>
      <c r="B35" s="47" t="s">
        <v>111</v>
      </c>
      <c r="C35" s="109" t="s">
        <v>76</v>
      </c>
      <c r="D35" s="48">
        <v>45302</v>
      </c>
      <c r="E35" s="48">
        <f t="shared" si="2"/>
        <v>45302</v>
      </c>
      <c r="F35" s="49">
        <v>1</v>
      </c>
      <c r="G35" s="89">
        <v>100</v>
      </c>
    </row>
    <row r="36" spans="1:7" ht="54.75">
      <c r="A36" s="45" t="s">
        <v>113</v>
      </c>
      <c r="B36" s="47" t="s">
        <v>114</v>
      </c>
      <c r="C36" s="109" t="s">
        <v>111</v>
      </c>
      <c r="D36" s="48">
        <v>45303</v>
      </c>
      <c r="E36" s="48">
        <f t="shared" si="2"/>
        <v>45303</v>
      </c>
      <c r="F36" s="49">
        <v>1</v>
      </c>
      <c r="G36" s="89">
        <v>80</v>
      </c>
    </row>
    <row r="37" spans="1:7" ht="96.75">
      <c r="A37" s="79" t="s">
        <v>117</v>
      </c>
      <c r="B37" s="80" t="s">
        <v>118</v>
      </c>
      <c r="C37" s="110" t="s">
        <v>108</v>
      </c>
      <c r="D37" s="53">
        <v>45309</v>
      </c>
      <c r="E37" s="82">
        <f>IF(ISBLANK(D37)," - ",IF(F37=0,D37,D37+F37-1))</f>
        <v>45309</v>
      </c>
      <c r="F37" s="54">
        <v>1</v>
      </c>
      <c r="G37" s="90">
        <v>20</v>
      </c>
    </row>
    <row r="38" spans="1:7" ht="68.25">
      <c r="A38" s="79" t="s">
        <v>119</v>
      </c>
      <c r="B38" s="80" t="s">
        <v>120</v>
      </c>
      <c r="C38" s="110" t="s">
        <v>114</v>
      </c>
      <c r="D38" s="82">
        <v>45309</v>
      </c>
      <c r="E38" s="82">
        <f t="shared" ref="E38:E43" si="3">IF(ISBLANK(D38)," - ",IF(F38=0,D38,D38+F38-1))</f>
        <v>45309</v>
      </c>
      <c r="F38" s="91">
        <v>1</v>
      </c>
      <c r="G38" s="92">
        <v>20</v>
      </c>
    </row>
    <row r="39" spans="1:7" ht="54.75">
      <c r="A39" s="79" t="s">
        <v>122</v>
      </c>
      <c r="B39" s="80" t="s">
        <v>123</v>
      </c>
      <c r="C39" s="110" t="s">
        <v>59</v>
      </c>
      <c r="D39" s="82">
        <v>45300</v>
      </c>
      <c r="E39" s="82">
        <f t="shared" si="3"/>
        <v>45309</v>
      </c>
      <c r="F39" s="91">
        <v>10</v>
      </c>
      <c r="G39" s="92">
        <v>100</v>
      </c>
    </row>
    <row r="40" spans="1:7" ht="41.25">
      <c r="A40" s="79" t="s">
        <v>124</v>
      </c>
      <c r="B40" s="80" t="s">
        <v>125</v>
      </c>
      <c r="C40" s="110" t="s">
        <v>59</v>
      </c>
      <c r="D40" s="82">
        <v>45300</v>
      </c>
      <c r="E40" s="82">
        <f t="shared" si="3"/>
        <v>45313</v>
      </c>
      <c r="F40" s="91">
        <v>14</v>
      </c>
      <c r="G40" s="92">
        <v>100</v>
      </c>
    </row>
    <row r="41" spans="1:7" ht="41.25">
      <c r="A41" s="79" t="s">
        <v>126</v>
      </c>
      <c r="B41" s="80" t="s">
        <v>127</v>
      </c>
      <c r="C41" s="110" t="s">
        <v>59</v>
      </c>
      <c r="D41" s="82">
        <v>45300</v>
      </c>
      <c r="E41" s="82">
        <f t="shared" si="3"/>
        <v>45307</v>
      </c>
      <c r="F41" s="91">
        <v>8</v>
      </c>
      <c r="G41" s="92">
        <v>100</v>
      </c>
    </row>
    <row r="42" spans="1:7" ht="83.25">
      <c r="A42" s="79" t="s">
        <v>128</v>
      </c>
      <c r="B42" s="80" t="s">
        <v>129</v>
      </c>
      <c r="C42" s="110" t="s">
        <v>49</v>
      </c>
      <c r="D42" s="82">
        <v>45300</v>
      </c>
      <c r="E42" s="82">
        <f t="shared" si="3"/>
        <v>45303</v>
      </c>
      <c r="F42" s="91">
        <v>4</v>
      </c>
      <c r="G42" s="92">
        <v>100</v>
      </c>
    </row>
    <row r="43" spans="1:7" ht="54.75">
      <c r="A43" s="79" t="s">
        <v>130</v>
      </c>
      <c r="B43" s="80" t="s">
        <v>131</v>
      </c>
      <c r="C43" s="110" t="s">
        <v>49</v>
      </c>
      <c r="D43" s="82">
        <v>45300</v>
      </c>
      <c r="E43" s="82">
        <f t="shared" si="3"/>
        <v>45314</v>
      </c>
      <c r="F43" s="91">
        <v>15</v>
      </c>
      <c r="G43" s="92">
        <v>100</v>
      </c>
    </row>
    <row r="44" spans="1:7" ht="68.25">
      <c r="A44" s="55" t="s">
        <v>134</v>
      </c>
      <c r="B44" s="81" t="s">
        <v>135</v>
      </c>
      <c r="C44" s="111" t="s">
        <v>118</v>
      </c>
      <c r="D44" s="59">
        <v>45310</v>
      </c>
      <c r="E44" s="64">
        <f>IF(ISBLANK(D44)," - ",IF(F44=0,D44,D44+F44-1))</f>
        <v>45310</v>
      </c>
      <c r="F44" s="56">
        <v>1</v>
      </c>
      <c r="G44" s="56">
        <v>200</v>
      </c>
    </row>
    <row r="45" spans="1:7" ht="41.25">
      <c r="A45" s="58" t="s">
        <v>136</v>
      </c>
      <c r="B45" s="81" t="s">
        <v>137</v>
      </c>
      <c r="C45" s="111" t="s">
        <v>120</v>
      </c>
      <c r="D45" s="64">
        <v>45313</v>
      </c>
      <c r="E45" s="77">
        <f t="shared" ref="E45" si="4">IF(ISBLANK(D45)," - ",IF(F45=0,D45,D45+F45-1))</f>
        <v>45313</v>
      </c>
      <c r="F45" s="60">
        <v>1</v>
      </c>
      <c r="G45" s="60">
        <v>50</v>
      </c>
    </row>
    <row r="46" spans="1:7" ht="27.75">
      <c r="A46" s="93" t="s">
        <v>140</v>
      </c>
      <c r="B46" s="94" t="s">
        <v>141</v>
      </c>
      <c r="C46" s="112" t="s">
        <v>233</v>
      </c>
      <c r="D46" s="95">
        <v>45314</v>
      </c>
      <c r="E46" s="96">
        <f>IF(ISBLANK(D46)," - ",IF(F46=0,D46,D46+F46-1))</f>
        <v>45314</v>
      </c>
      <c r="F46" s="97">
        <v>1</v>
      </c>
      <c r="G46" s="97"/>
    </row>
    <row r="47" spans="1:7" ht="27.75">
      <c r="A47" s="99" t="s">
        <v>143</v>
      </c>
      <c r="B47" s="94" t="s">
        <v>144</v>
      </c>
      <c r="C47" s="112" t="s">
        <v>141</v>
      </c>
      <c r="D47" s="96">
        <v>45314</v>
      </c>
      <c r="E47" s="100">
        <f t="shared" ref="E47:E48" si="5">IF(ISBLANK(D47)," - ",IF(F47=0,D47,D47+F47-1))</f>
        <v>45314</v>
      </c>
      <c r="F47" s="101">
        <v>1</v>
      </c>
      <c r="G47" s="101"/>
    </row>
    <row r="48" spans="1:7" ht="68.25">
      <c r="A48" s="99" t="s">
        <v>146</v>
      </c>
      <c r="B48" s="94" t="s">
        <v>147</v>
      </c>
      <c r="C48" s="112" t="s">
        <v>148</v>
      </c>
      <c r="D48" s="103">
        <v>45315</v>
      </c>
      <c r="E48" s="95">
        <f t="shared" si="5"/>
        <v>45315</v>
      </c>
      <c r="F48" s="101">
        <v>1</v>
      </c>
      <c r="G48" s="10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Vertex42.com</dc:creator>
  <cp:keywords/>
  <dc:description>(c) 2006-2018 Vertex42 LLC. All Rights Reserved.</dc:description>
  <cp:lastModifiedBy/>
  <cp:revision/>
  <dcterms:created xsi:type="dcterms:W3CDTF">2010-06-09T16:05:03Z</dcterms:created>
  <dcterms:modified xsi:type="dcterms:W3CDTF">2024-01-04T07:58:18Z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