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58" firstSheet="0" activeTab="1"/>
  </bookViews>
  <sheets>
    <sheet name="Info" sheetId="1" state="visible" r:id="rId2"/>
    <sheet name="Kosten" sheetId="2" state="visible" r:id="rId3"/>
    <sheet name="Dauer" sheetId="3" state="visible" r:id="rId4"/>
    <sheet name="Ressourcen" sheetId="4" state="visible" r:id="rId5"/>
    <sheet name="% Konfidenz" sheetId="5" state="visible" r:id="rId6"/>
    <sheet name="Gesamtprojekt" sheetId="6" state="visible" r:id="rId7"/>
    <sheet name="Hardware" sheetId="7" state="visible" r:id="rId8"/>
    <sheet name="Software" sheetId="8" state="visible" r:id="rId9"/>
    <sheet name="Standard-Software" sheetId="9" state="visible" r:id="rId10"/>
    <sheet name="Risikoanalyse" sheetId="10" state="visible" r:id="rId11"/>
    <sheet name="Risikospinne" sheetId="11" state="visible" r:id="rId12"/>
  </sheets>
  <definedNames>
    <definedName function="false" hidden="false" localSheetId="5" name="_xlnm.Print_Area" vbProcedure="false">Gesamtprojekt!$A$1:$H$59</definedName>
    <definedName function="false" hidden="false" localSheetId="5" name="_xlnm.Print_Titles" vbProcedure="false">Gesamtprojekt!$1:$1</definedName>
    <definedName function="false" hidden="false" localSheetId="6" name="_xlnm.Print_Area" vbProcedure="false">Hardware!$A$1:$H$51</definedName>
    <definedName function="false" hidden="false" localSheetId="6" name="_xlnm.Print_Titles" vbProcedure="false">Hardware!$1:$1</definedName>
    <definedName function="false" hidden="false" localSheetId="9" name="_xlnm.Print_Area" vbProcedure="false">Risikoanalyse!$A$1:$I$107</definedName>
    <definedName function="false" hidden="false" localSheetId="9" name="_xlnm.Print_Titles" vbProcedure="false">Risikoanalyse!$1:$1</definedName>
    <definedName function="false" hidden="false" localSheetId="10" name="_xlnm.Print_Area" vbProcedure="false">Risikospinne!$A$1:$J$37</definedName>
    <definedName function="false" hidden="false" localSheetId="7" name="_xlnm.Print_Area" vbProcedure="false">Software!$A$1:$H$67</definedName>
    <definedName function="false" hidden="false" localSheetId="7" name="_xlnm.Print_Titles" vbProcedure="false">Software!$1:$1</definedName>
    <definedName function="false" hidden="false" localSheetId="8" name="_xlnm.Print_Area" vbProcedure="false">'Standard-Software'!$A$1:$H$44</definedName>
    <definedName function="false" hidden="false" localSheetId="8" name="_xlnm.Print_Titles" vbProcedure="false">'Standard-Software'!$1:$1</definedName>
    <definedName function="false" hidden="false" name="AngebotsNr" vbProcedure="false">#ref!</definedName>
    <definedName function="false" hidden="false" name="Angebotspreis" vbProcedure="false">#ref!</definedName>
    <definedName function="false" hidden="false" name="Divisor" vbProcedure="false">#ref!</definedName>
    <definedName function="false" hidden="false" name="FehlerkostenSumme" vbProcedure="false">#ref!</definedName>
    <definedName function="false" hidden="false" name="Formularname" vbProcedure="false">#ref!</definedName>
    <definedName function="false" hidden="false" name="GFK_Adr" vbProcedure="false">#ref!</definedName>
    <definedName function="false" hidden="false" name="GFK_Name" vbProcedure="false">#ref!</definedName>
    <definedName function="false" hidden="false" name="GFK_Org" vbProcedure="false">#ref!</definedName>
    <definedName function="false" hidden="false" name="GFL_Adr" vbProcedure="false">#ref!</definedName>
    <definedName function="false" hidden="false" name="GFL_Name" vbProcedure="false">#ref!</definedName>
    <definedName function="false" hidden="false" name="GFL_Org" vbProcedure="false">#ref!</definedName>
    <definedName function="false" hidden="false" name="GGL_Adr" vbProcedure="false">#ref!</definedName>
    <definedName function="false" hidden="false" name="GGL_Name" vbProcedure="false">#ref!</definedName>
    <definedName function="false" hidden="false" name="GGL_Org" vbProcedure="false">#ref!</definedName>
    <definedName function="false" hidden="false" name="HKTabelle" vbProcedure="false">#ref!</definedName>
    <definedName function="false" hidden="false" name="KW_AktGJ" vbProcedure="false">#ref!</definedName>
    <definedName function="false" hidden="false" name="KW_AngebotTyp" vbProcedure="false">#ref!</definedName>
    <definedName function="false" hidden="false" name="KW_Aufwand" vbProcedure="false">#ref!</definedName>
    <definedName function="false" hidden="false" name="KW_FormDatum" vbProcedure="false">#ref!</definedName>
    <definedName function="false" hidden="false" name="KW_FormVersion" vbProcedure="false">#ref!</definedName>
    <definedName function="false" hidden="false" name="KW_GF_AkoSatz" vbProcedure="false">#ref!</definedName>
    <definedName function="false" hidden="false" name="KW_GF_Name" vbProcedure="false">#ref!</definedName>
    <definedName function="false" hidden="false" name="KW_GJ" vbProcedure="false">#ref!</definedName>
    <definedName function="false" hidden="false" name="KW_Personalkosten" vbProcedure="false">#ref!</definedName>
    <definedName function="false" hidden="false" name="KW_ProjektTyp" vbProcedure="false">#ref!</definedName>
    <definedName function="false" hidden="false" name="KW_Reisekosten" vbProcedure="false">#ref!</definedName>
    <definedName function="false" hidden="false" name="Phase0" vbProcedure="false">#ref!</definedName>
    <definedName function="false" hidden="false" name="Phase1" vbProcedure="false">#ref!</definedName>
    <definedName function="false" hidden="false" name="Phase2" vbProcedure="false">#ref!</definedName>
    <definedName function="false" hidden="false" name="Phase3" vbProcedure="false">#ref!</definedName>
    <definedName function="false" hidden="false" name="Phase4" vbProcedure="false">#ref!</definedName>
    <definedName function="false" hidden="false" name="Phase5" vbProcedure="false">#ref!</definedName>
    <definedName function="false" hidden="false" name="Phase6" vbProcedure="false">#ref!</definedName>
    <definedName function="false" hidden="false" name="Phase7" vbProcedure="false">#ref!</definedName>
    <definedName function="false" hidden="false" name="Phase8" vbProcedure="false">#ref!</definedName>
    <definedName function="false" hidden="false" name="Phase9" vbProcedure="false">#ref!</definedName>
    <definedName function="false" hidden="false" name="PhaseAlle" vbProcedure="false">#ref!</definedName>
    <definedName function="false" hidden="false" name="PL_Adr" vbProcedure="false">#ref!</definedName>
    <definedName function="false" hidden="false" name="PL_Name" vbProcedure="false">#ref!</definedName>
    <definedName function="false" hidden="false" name="PL_Org" vbProcedure="false">#ref!</definedName>
    <definedName function="false" hidden="false" name="ProjektaufwandMh" vbProcedure="false">#ref!</definedName>
    <definedName function="false" hidden="false" name="ProjektaufwandMh_mitGWL" vbProcedure="false">#ref!</definedName>
    <definedName function="false" hidden="false" name="Projektname" vbProcedure="false">#ref!</definedName>
    <definedName function="false" hidden="false" name="Proz" vbProcedure="false">Gesamtprojekt!$C$61:$C$70</definedName>
    <definedName function="false" hidden="false" name="Prozentsatz" vbProcedure="false">#ref!</definedName>
    <definedName function="false" hidden="false" name="Prüfung_Kalkulation" vbProcedure="false">#ref!</definedName>
    <definedName function="false" hidden="false" name="QSV_Adr" vbProcedure="false">#ref!</definedName>
    <definedName function="false" hidden="false" name="QSV_Name" vbProcedure="false">#ref!</definedName>
    <definedName function="false" hidden="false" name="QSV_Org" vbProcedure="false">#ref!</definedName>
    <definedName function="false" hidden="false" name="SchaetzungDB" vbProcedure="false">#ref!</definedName>
    <definedName function="false" hidden="false" name="SchaetzungDB_Start" vbProcedure="false">#ref!</definedName>
    <definedName function="false" hidden="false" name="SchaetzungMhGesamt" vbProcedure="false">#ref!</definedName>
    <definedName function="false" hidden="false" name="SummeAnzReisen" vbProcedure="false">#ref!</definedName>
    <definedName function="false" hidden="false" name="SummeHKPersonal" vbProcedure="false">#ref!</definedName>
    <definedName function="false" hidden="false" name="SummeHKRechner" vbProcedure="false">#ref!</definedName>
    <definedName function="false" hidden="false" name="SummeHKReisen" vbProcedure="false">#ref!</definedName>
    <definedName function="false" hidden="false" name="SummeHKSonstiges" vbProcedure="false">#ref!</definedName>
    <definedName function="false" hidden="false" name="SummeMMRechner" vbProcedure="false">#ref!</definedName>
    <definedName function="false" hidden="false" name="Ziel" vbProcedure="false">#ref!</definedName>
    <definedName function="false" hidden="false" name="ZuschlagFinanzierung" vbProcedure="false">#ref!</definedName>
    <definedName function="false" hidden="false" name="ZuschlagGewährleistung" vbProcedure="false">#ref!</definedName>
    <definedName function="false" hidden="false" name="ZuschlagMengenrisiko" vbProcedure="false">#ref!</definedName>
    <definedName function="false" hidden="false" name="ZuschlagValorisierung" vbProcedure="false">#ref!</definedName>
    <definedName function="false" hidden="false" name="ZuschlagVE" vbProcedure="false">#ref!</definedName>
    <definedName function="false" hidden="false" name="ZuschlagVWGK" vbProcedure="false">#ref!</definedName>
    <definedName function="false" hidden="false" localSheetId="5" name="_xlnm.Print_Area" vbProcedure="false">Gesamtprojekt!$A$1:$H$59</definedName>
    <definedName function="false" hidden="false" localSheetId="5" name="_xlnm.Print_Titles" vbProcedure="false">Gesamtprojekt!$1:$1</definedName>
    <definedName function="false" hidden="false" localSheetId="6" name="Proz" vbProcedure="false">Hardware!$C$53:$C$62</definedName>
    <definedName function="false" hidden="false" localSheetId="6" name="_xlnm.Print_Area" vbProcedure="false">Hardware!$A$1:$H$51</definedName>
    <definedName function="false" hidden="false" localSheetId="6" name="_xlnm.Print_Titles" vbProcedure="false">Hardware!$1:$1</definedName>
    <definedName function="false" hidden="false" localSheetId="7" name="Proz" vbProcedure="false">Software!$C$69:$C$78</definedName>
    <definedName function="false" hidden="false" localSheetId="7" name="_xlnm.Print_Area" vbProcedure="false">Software!$A$1:$H$67</definedName>
    <definedName function="false" hidden="false" localSheetId="7" name="_xlnm.Print_Titles" vbProcedure="false">Software!$1:$1</definedName>
    <definedName function="false" hidden="false" localSheetId="8" name="Proz" vbProcedure="false">'Standard-Software'!$C$46:$C$55</definedName>
    <definedName function="false" hidden="false" localSheetId="8" name="_xlnm.Print_Area" vbProcedure="false">'Standard-Software'!$A$1:$H$44</definedName>
    <definedName function="false" hidden="false" localSheetId="8" name="_xlnm.Print_Titles" vbProcedure="false">'Standard-Software'!$1:$1</definedName>
    <definedName function="false" hidden="false" localSheetId="9" name="ACwvu.Bearbeitung." vbProcedure="false">Risikoanalyse!$C:$I</definedName>
    <definedName function="false" hidden="false" localSheetId="9" name="ACwvu.user." vbProcedure="false">Risikoanalyse!$D:$F</definedName>
    <definedName function="false" hidden="false" localSheetId="9" name="Rwvu.user." vbProcedure="false">Risikoanalyse!$D:$F</definedName>
    <definedName function="false" hidden="false" localSheetId="9" name="Swvu.Bearbeitung." vbProcedure="false">Risikoanalyse!$C:$I</definedName>
    <definedName function="false" hidden="false" localSheetId="9" name="Swvu.user." vbProcedure="false">Risikoanalyse!$D:$F</definedName>
    <definedName function="false" hidden="false" localSheetId="9" name="wvu.Bearbeitung." vbProcedure="false">{TRUE,FALSE,-1.25,-15.5,604.5,381,FALSE,TRUE,TRUE,TRUE,0,1,#n/a,1,#n/a,5.46822742474916,30.0666666666667,1,FALSE,FALSE,3,TRUE,1,FALSE,89,"Swvu.Bearbeitung.","ACwvu.Bearbeitung.",#n/a,FALSE,FALSE,0.78740157480315,0.78740157480315,0.78740157480315,0.78740157480315,2,"Angebots-Checkliste","&amp;L&amp;D&amp;C&amp;""Arial,Fett""Vertraulich&amp;RSeite &amp;P",FALSE,FALSE,FALSE,TRUE,1,100,#n/a,#n/a,"=R1C1:R87C6",FALSE,FALSE,FALSE,FALSE,FALSE,TRUE,9,65532,65532,FALSE,FALSE,TRUE,TRUE,TRUE}</definedName>
    <definedName function="false" hidden="false" localSheetId="9" name="wvu.user." vbProcedure="false">{TRUE,TRUE,-1.25,-15.5,604.5,381,FALSE,TRUE,TRUE,TRUE,0,1,#n/a,1,#n/a,5.82608695652174,30.0666666666667,1,FALSE,FALSE,3,TRUE,1,FALSE,89,"Swvu.user.","ACwvu.user.",#n/a,FALSE,FALSE,0.78740157480315,0.78740157480315,0.78740157480315,0.78740157480315,2,"Angebots-Checkliste","&amp;L&amp;D&amp;C&amp;""Arial,Fett""Vertraulich&amp;RSeite &amp;P",FALSE,FALSE,FALSE,TRUE,1,100,#n/a,#n/a,"=R1C1:R87C6",FALSE,"Rwvu.user.",#n/a,FALSE,FALSE,TRUE,9,65532,65532,FALSE,FALSE,TRUE,TRUE,TRUE}</definedName>
    <definedName function="false" hidden="false" localSheetId="9" name="Z_576B7D16_5152_11D3_BFEB_00105A2EAD63_.wvu.PrintArea" vbProcedure="false">Risikoanalyse!$B$1:$I$105</definedName>
    <definedName function="false" hidden="false" localSheetId="9" name="Z_576B7D17_5152_11D3_BFEB_00105A2EAD63_.wvu.Cols" vbProcedure="false">Risikoanalyse!$D:$F</definedName>
    <definedName function="false" hidden="false" localSheetId="9" name="Z_576B7D17_5152_11D3_BFEB_00105A2EAD63_.wvu.PrintArea" vbProcedure="false">Risikoanalyse!$B$1:$I$105</definedName>
    <definedName function="false" hidden="false" localSheetId="9" name="_xlnm.Print_Area" vbProcedure="false">Risikoanalyse!$A$1:$I$107</definedName>
    <definedName function="false" hidden="false" localSheetId="9" name="_xlnm.Print_Titles" vbProcedure="false">Risikoanalyse!$1:$1</definedName>
    <definedName function="false" hidden="false" localSheetId="10" name="_xlnm.Print_Area" vbProcedure="false">Risikospinne!$A$1:$J$37</definedName>
  </definedNames>
  <calcPr iterateCount="100" refMode="A1" iterate="false" iterateDelta="0.0001"/>
</workbook>
</file>

<file path=xl/sharedStrings.xml><?xml version="1.0" encoding="utf-8"?>
<sst xmlns="http://schemas.openxmlformats.org/spreadsheetml/2006/main" count="633" uniqueCount="514">
  <si>
    <t>Unternehmensparameter</t>
  </si>
  <si>
    <t>Kostensätze</t>
  </si>
  <si>
    <t>Stundensatz (EUR)</t>
  </si>
  <si>
    <t>Stunden pro Tag</t>
  </si>
  <si>
    <t>Tagsatzsatz (EUR)</t>
  </si>
  <si>
    <t>Anmerkung1: Umrechnungsfaktor "Stunden pro Tag" gilt für die Kostenrechnung, nicht für die Ressourcen!</t>
  </si>
  <si>
    <t>Anmerkung2: Der Tagsatz bzw. Stundensatz enthält auch den Gemeinkostenanteil des Unternehmens!</t>
  </si>
  <si>
    <t>Kalkulation</t>
  </si>
  <si>
    <t>25% Konfidenz</t>
  </si>
  <si>
    <t>50% Konfidenz</t>
  </si>
  <si>
    <t>75% Konfidenz</t>
  </si>
  <si>
    <t>98% Konfidenz</t>
  </si>
  <si>
    <t>Gesamtaufwand (h)</t>
  </si>
  <si>
    <t>Gesamtaufwand (Tage)</t>
  </si>
  <si>
    <t>Zusatzkosten 1 (EUR)</t>
  </si>
  <si>
    <t>Zusatzkosten 2 (EUR)</t>
  </si>
  <si>
    <t>Gesamtkosten (EUR)</t>
  </si>
  <si>
    <t>Bemerkung zum Ergebnis</t>
  </si>
  <si>
    <t>Nicht für Angebot geeignet - nur für den internen Gebrauch!</t>
  </si>
  <si>
    <t>Bestenfalls bei strategischem Projekt als Angebot verwendbar.</t>
  </si>
  <si>
    <t>Bei gut bekannten Projekttypen für Angebot einsetzbar.</t>
  </si>
  <si>
    <t>Gut als Basis für Angebot einsetzbar.</t>
  </si>
  <si>
    <t>Projektdauer-Prognose</t>
  </si>
  <si>
    <r>
      <t>Dauer nach McConnell </t>
    </r>
    <r>
      <rPr>
        <sz val="10"/>
        <rFont val="Arial"/>
        <family val="2"/>
        <charset val="1"/>
      </rPr>
      <t>für mittlere bis große Projekte: </t>
    </r>
    <r>
      <rPr>
        <b val="true"/>
        <sz val="10"/>
        <rFont val="Arial"/>
        <family val="2"/>
        <charset val="1"/>
      </rPr>
      <t>Dauer (Monate) = Multiplikator x PersonenMonate ^(Exponent)</t>
    </r>
  </si>
  <si>
    <t>Multiplikator</t>
  </si>
  <si>
    <t>Exponent</t>
  </si>
  <si>
    <t>Dauer (Monate) 25% Konfidenz</t>
  </si>
  <si>
    <t>Dauer (Monate) 50% Konfidenz</t>
  </si>
  <si>
    <t>Dauer (Monate) 75% Konfidenz</t>
  </si>
  <si>
    <t>Dauer (Monate) 98% Konfidenz</t>
  </si>
  <si>
    <t>Projektdauer </t>
  </si>
  <si>
    <t>Projektdauer (Multiplikator aus historischen Daten im Bereich 2,0 bis 4,0 selbst ermittlen und eintragen!)</t>
  </si>
  <si>
    <t>Zone des Unmöglichen (Minimale Dauer)</t>
  </si>
  <si>
    <r>
      <t>Daumen-mal-Pi Formel </t>
    </r>
    <r>
      <rPr>
        <sz val="10"/>
        <rFont val="Arial"/>
        <family val="2"/>
        <charset val="1"/>
      </rPr>
      <t>für die Projektdauer: </t>
    </r>
    <r>
      <rPr>
        <b val="true"/>
        <sz val="10"/>
        <rFont val="Arial"/>
        <family val="2"/>
        <charset val="1"/>
      </rPr>
      <t>Dauer (Monate) = Personenmonate ^(1/2)</t>
    </r>
  </si>
  <si>
    <t>grobe Projektdauer-Prognose</t>
  </si>
  <si>
    <t>NV</t>
  </si>
  <si>
    <t>Kostenoptimale Dauer nach Boehm (COCOMO): Dauer (Monate) = Multiplikator x PersonenMonate ^(Exponent)</t>
  </si>
  <si>
    <t>Optimale Dauer (einfache Projekte)</t>
  </si>
  <si>
    <t>Optimale Dauer (mittlere Projekte)</t>
  </si>
  <si>
    <t>Optimale Dauer (komplexe Projekte)</t>
  </si>
  <si>
    <t>Minimale Dauer  75% (einfache Projekte)</t>
  </si>
  <si>
    <t>Minimale Dauer 75% (mittlere Projekte)</t>
  </si>
  <si>
    <t>Minimale Dauer 75% (komplexe Projekte)</t>
  </si>
  <si>
    <r>
      <t>Dauer nach Roetzheim</t>
    </r>
    <r>
      <rPr>
        <sz val="10"/>
        <rFont val="Arial"/>
        <family val="2"/>
        <charset val="1"/>
      </rPr>
      <t> für mittlere bis große Projekte: </t>
    </r>
    <r>
      <rPr>
        <b val="true"/>
        <sz val="10"/>
        <rFont val="Arial"/>
        <family val="2"/>
        <charset val="1"/>
      </rPr>
      <t>Dauer (Monate) = DauerHistorisch x (PersonenMonate / AufwandHistorisch) ^(Exponent)</t>
    </r>
  </si>
  <si>
    <t>Dauer Historisch</t>
  </si>
  <si>
    <t>Aufwand Historisch</t>
  </si>
  <si>
    <t>Projektdauer (kleine Projekte)</t>
  </si>
  <si>
    <t>Projektdauer (mittlere bis große Projekte &gt; 50 Personenmonate)</t>
  </si>
  <si>
    <t>Dauer im Vergleich (für die Diagrammdarstellung)</t>
  </si>
  <si>
    <t>Konfidenz</t>
  </si>
  <si>
    <t>McConnell</t>
  </si>
  <si>
    <t>McConnell historisch</t>
  </si>
  <si>
    <t>Daumen x Pi</t>
  </si>
  <si>
    <t>Boehm klein</t>
  </si>
  <si>
    <t>Boehm mittel</t>
  </si>
  <si>
    <t>Boehm groß</t>
  </si>
  <si>
    <t>Roetzheim klein</t>
  </si>
  <si>
    <t>Roetzheim mittel bis groß</t>
  </si>
  <si>
    <t>Ressourcen-Schätzung</t>
  </si>
  <si>
    <t>Optimale Mitarbeiter-Anzahl nach Boehm (COCOMO): MA = Multiplikator x PersonenMonate ^(Exponent)</t>
  </si>
  <si>
    <t>Optimale Mitarbeiteranzahl (einfache Projekte)</t>
  </si>
  <si>
    <t>Optimale Mitarbeiteranzahl (mittlere Projekte)</t>
  </si>
  <si>
    <t>Optimale Mitarbeiteranzahl (komplexe Projekte)</t>
  </si>
  <si>
    <t>Achtung: Diese Formeln sind auf Personenmonate zu je 152 Arbeitsstunden abgeglichen!</t>
  </si>
  <si>
    <t>Daumen-mal-Pi Formel für die Mitarbeiteranzahl: MA = PM^(1/2)</t>
  </si>
  <si>
    <t>Mitarbeiteranzahl-Prognose</t>
  </si>
  <si>
    <t>Reale netto-Umrechnungswerte für Stundeneinheiten im Unternehmen</t>
  </si>
  <si>
    <t>Netto Detailwerte in österreichischen Unternehmen</t>
  </si>
  <si>
    <t>Umrechnung</t>
  </si>
  <si>
    <t>brutto-Wert (ohne: Urlaub, Feiertage, Krankheit)</t>
  </si>
  <si>
    <t>netto-Wert (siehe eigene Berechnung)</t>
  </si>
  <si>
    <t>Tage pro Jahr</t>
  </si>
  <si>
    <t>Stunden pro Personentag</t>
  </si>
  <si>
    <t>Wochenenden (Sa, So)</t>
  </si>
  <si>
    <t>Stunden pro Monat</t>
  </si>
  <si>
    <t>Feiertage</t>
  </si>
  <si>
    <t>Stunden pro Jahr</t>
  </si>
  <si>
    <t>Urlaub</t>
  </si>
  <si>
    <t>Fortbildung</t>
  </si>
  <si>
    <t>Krankheit und Sonstiges</t>
  </si>
  <si>
    <t>Summe max. Arbeitstage</t>
  </si>
  <si>
    <t>Summe max. Arbeitsstunden</t>
  </si>
  <si>
    <t>Annahme 1: ohne Überstunden!</t>
  </si>
  <si>
    <t>Annahme 2: Fortbildung innerhalb der Projektzeit!</t>
  </si>
  <si>
    <t>Prozent Konfidenzintervall der Aufwandschätzung</t>
  </si>
  <si>
    <t>% Konfidenz</t>
  </si>
  <si>
    <t>Aufwand (Personenstunden)</t>
  </si>
  <si>
    <t>Aufwand (Personentage brutto)</t>
  </si>
  <si>
    <t>Aufwand (Personenmonate brutto)</t>
  </si>
  <si>
    <t>Aufwand (Personenjahre brutto)</t>
  </si>
  <si>
    <t>Prognose: Erwartete Projektdauer-Verlängerung auf Basis der Risikoanalyse (Eintrittswahrscheinlichkeit 50:50)</t>
  </si>
  <si>
    <t>Risikogruppe</t>
  </si>
  <si>
    <t>Wahrscheinlichkeit des Eintretens</t>
  </si>
  <si>
    <t>Verzögerung (in absoluten Tagen)</t>
  </si>
  <si>
    <t>RE (risk exposure) in Tagen</t>
  </si>
  <si>
    <t>RE (risk exposure) in Monaten</t>
  </si>
  <si>
    <t>besonders gefährlich!</t>
  </si>
  <si>
    <t>Puffer einrechnen</t>
  </si>
  <si>
    <t>checked</t>
  </si>
  <si>
    <t>Aufwand Stunden inkl Risiko</t>
  </si>
  <si>
    <t>System-Spezifikation</t>
  </si>
  <si>
    <t>Projektstruktur- und Projektablaufplanung</t>
  </si>
  <si>
    <t>Technische Machbarkeit</t>
  </si>
  <si>
    <t>Teamskills und Ressourcen</t>
  </si>
  <si>
    <t>Aufwandschätzung und Zusage eines Angebots</t>
  </si>
  <si>
    <t>Projektmanagement</t>
  </si>
  <si>
    <t>Risikobeherrschung</t>
  </si>
  <si>
    <t>Summe der Risiken (RE erwartet)</t>
  </si>
  <si>
    <t>Anmerkung: Als "besonders gefährlich" wird die Risikogruppe angezeigt, wenn sie einen RE-Wert von mehr als 20% der Gesamtprojektdauer hat)</t>
  </si>
  <si>
    <t>Brutto Umrechnungswerte für Stundeneinheiten im Unternehmen</t>
  </si>
  <si>
    <t>PSP Nr.</t>
  </si>
  <si>
    <t>Projektphase</t>
  </si>
  <si>
    <t>Arbeitspaket (TopLevel)</t>
  </si>
  <si>
    <t>Sub-Pakete</t>
  </si>
  <si>
    <t>Günstigster Fall (h)</t>
  </si>
  <si>
    <t>Wahrscheinlichster Fall (h)</t>
  </si>
  <si>
    <t>Schlechtester Fall (h)</t>
  </si>
  <si>
    <t>Annahmen, Überlegungen und Diskussionen aus den Schätzmeetings</t>
  </si>
  <si>
    <t>Erwarteter Fall  PERT (h)</t>
  </si>
  <si>
    <t>p(mit.)</t>
  </si>
  <si>
    <t>Divisor</t>
  </si>
  <si>
    <t>Std. Abweichung (h)</t>
  </si>
  <si>
    <t>Varianz</t>
  </si>
  <si>
    <t>10-99,73</t>
  </si>
  <si>
    <t>Grobplanung</t>
  </si>
  <si>
    <t>1.1</t>
  </si>
  <si>
    <t>Grobdefinition (Grundsätzliche Analyse)</t>
  </si>
  <si>
    <t>1.2</t>
  </si>
  <si>
    <t>Arbeitspakete definieren (PSP)</t>
  </si>
  <si>
    <t>1.3</t>
  </si>
  <si>
    <t>Projektmanagementprozess aufsetzen (Modellauswahl)</t>
  </si>
  <si>
    <t>1.4</t>
  </si>
  <si>
    <t>Aufwandschätzung / Kostenschätzung / Ressorcenschätzung</t>
  </si>
  <si>
    <t>1.5</t>
  </si>
  <si>
    <t>Risikoanalyse</t>
  </si>
  <si>
    <t>1.6</t>
  </si>
  <si>
    <t>Zeitplanung (PAP)</t>
  </si>
  <si>
    <t>1.7</t>
  </si>
  <si>
    <t>optional: Prüfung von Fördermöglichkeiten und wenn möglich einreichen eines Förderantrags</t>
  </si>
  <si>
    <t>1.8</t>
  </si>
  <si>
    <t>Rechtliches zur Gestaltung der Projektkooperation (Vertragsgestaltung)</t>
  </si>
  <si>
    <t>1.9</t>
  </si>
  <si>
    <t>Angebotslegung (extern / intern je nach Projektart)</t>
  </si>
  <si>
    <t>Detailplanung</t>
  </si>
  <si>
    <t>2.1</t>
  </si>
  <si>
    <t>Vertragsverhandlung &amp; -abschluss</t>
  </si>
  <si>
    <t>2.2</t>
  </si>
  <si>
    <t>Feinspezifikation (Pflichtenheft, Systemarchitektur und -design)</t>
  </si>
  <si>
    <t>2.2.1</t>
  </si>
  <si>
    <t>Schnittstellen definieren</t>
  </si>
  <si>
    <t>2.2.2</t>
  </si>
  <si>
    <t>Systemintegration &amp; Systemumfeld definieren bzw. abgrenzen</t>
  </si>
  <si>
    <t>2.3</t>
  </si>
  <si>
    <t>Team zusammenstellen, Rollen zuteilen, Ressourcenaufteilung</t>
  </si>
  <si>
    <t>2.4</t>
  </si>
  <si>
    <t>Terminplanung / Projektkalender erstellen</t>
  </si>
  <si>
    <t>2.5</t>
  </si>
  <si>
    <t>Change Management aufsetzen</t>
  </si>
  <si>
    <t>2.6</t>
  </si>
  <si>
    <t>Projektcontrollingstruktur und Team-Reviewmeetings aufsetzen</t>
  </si>
  <si>
    <t>2.7</t>
  </si>
  <si>
    <t>Bisherige Projekplanung reviewen und aktualisieren</t>
  </si>
  <si>
    <t>P</t>
  </si>
  <si>
    <t>opt.: Prototyp</t>
  </si>
  <si>
    <t>optional: Feasibility Study</t>
  </si>
  <si>
    <t>optional: Prototyp umsetzen</t>
  </si>
  <si>
    <t>Umsetzung</t>
  </si>
  <si>
    <t>3.1</t>
  </si>
  <si>
    <t>Entwicklungsumgbung aufsetzen (für Hardware- / Software-Entwicklung, z.B. Visual Studio, Eclipse)</t>
  </si>
  <si>
    <t>3.2</t>
  </si>
  <si>
    <t>Versionierungsmanagement-Prozess einrichten (Code Management, z.B. MS Teamserver, Source Safe, CVS, etc. und Dokumentenablage)</t>
  </si>
  <si>
    <t>3.3</t>
  </si>
  <si>
    <t>Begleitendes Projektmanagement &amp; Controlling</t>
  </si>
  <si>
    <t>3.4</t>
  </si>
  <si>
    <t>Hardwareentwicklung (Summe Detailblatt)</t>
  </si>
  <si>
    <t>anderes Blatt</t>
  </si>
  <si>
    <t>3.5</t>
  </si>
  <si>
    <t>Softwareentwicklung (Summe Detailblatt)</t>
  </si>
  <si>
    <t>3.6</t>
  </si>
  <si>
    <t>Standardsoftware (Summe Detailblatt)</t>
  </si>
  <si>
    <t>3.7</t>
  </si>
  <si>
    <t>Reviews des Gesamtsystems</t>
  </si>
  <si>
    <t>3.8</t>
  </si>
  <si>
    <t>laufende Teammeetings (z.B. SCRUM) </t>
  </si>
  <si>
    <t>Stabilisierung</t>
  </si>
  <si>
    <t>4.1</t>
  </si>
  <si>
    <t>Fertigstellung technische Dokumentation</t>
  </si>
  <si>
    <t>4.2</t>
  </si>
  <si>
    <t>Benutzerhandbuch erstellen</t>
  </si>
  <si>
    <t>4.3</t>
  </si>
  <si>
    <t>Installationstests</t>
  </si>
  <si>
    <t>4.4</t>
  </si>
  <si>
    <t>User Acceptance Test (am Testsystem)</t>
  </si>
  <si>
    <t>Auslieferung</t>
  </si>
  <si>
    <t>5.1</t>
  </si>
  <si>
    <t>Installation / Rollout</t>
  </si>
  <si>
    <t>5.2</t>
  </si>
  <si>
    <t>Vertragsgestalung für Wartung</t>
  </si>
  <si>
    <t>5.3</t>
  </si>
  <si>
    <t>User Acceptance Test (am Produktionssystem)</t>
  </si>
  <si>
    <t>5.4</t>
  </si>
  <si>
    <t>Endabnahme</t>
  </si>
  <si>
    <t>Prozentsatz in den die tatsächlichen, einzelnen Ergebnisse innerhalb der geschätzen Bereiche fallen</t>
  </si>
  <si>
    <t>Divisor für diese einzelne Schätzung</t>
  </si>
  <si>
    <t>H1</t>
  </si>
  <si>
    <t>Elektronik-entwicklung</t>
  </si>
  <si>
    <t>H1.1</t>
  </si>
  <si>
    <t>Schaltungsdesign</t>
  </si>
  <si>
    <t>H1.2</t>
  </si>
  <si>
    <t>Simulation</t>
  </si>
  <si>
    <t>H1.3</t>
  </si>
  <si>
    <t>Prototyp-Aufbau</t>
  </si>
  <si>
    <t>H1.4</t>
  </si>
  <si>
    <t>Messungen / Versuche</t>
  </si>
  <si>
    <t>H1.5</t>
  </si>
  <si>
    <t>Print Erstellung</t>
  </si>
  <si>
    <t>H1.6</t>
  </si>
  <si>
    <t>Golden Device</t>
  </si>
  <si>
    <t>H1.7</t>
  </si>
  <si>
    <t>Testen</t>
  </si>
  <si>
    <t>H2</t>
  </si>
  <si>
    <t>Computer-anlagen</t>
  </si>
  <si>
    <t>H2.1</t>
  </si>
  <si>
    <t>Spezifikation der Anforderungen</t>
  </si>
  <si>
    <t>H2.2</t>
  </si>
  <si>
    <t>Angebote einholen</t>
  </si>
  <si>
    <t>H2.3</t>
  </si>
  <si>
    <t>Hardware assemblieren und konfigurieren</t>
  </si>
  <si>
    <t>H2.4</t>
  </si>
  <si>
    <t>Betriebssysteminstallation</t>
  </si>
  <si>
    <t>H2.5</t>
  </si>
  <si>
    <t>HP</t>
  </si>
  <si>
    <t>H3</t>
  </si>
  <si>
    <t>Infrastruktur</t>
  </si>
  <si>
    <t>H3.1</t>
  </si>
  <si>
    <t>Webserver einrichten</t>
  </si>
  <si>
    <t>H3.2</t>
  </si>
  <si>
    <t>Datenbank(server) einrichten</t>
  </si>
  <si>
    <t>H3.3</t>
  </si>
  <si>
    <t>Security</t>
  </si>
  <si>
    <t>H3.4</t>
  </si>
  <si>
    <t>Rightsmanagement / Authorization / Authentication</t>
  </si>
  <si>
    <t>H3.5</t>
  </si>
  <si>
    <t>Verkabelung, Wireless, etc.</t>
  </si>
  <si>
    <t>H3.6</t>
  </si>
  <si>
    <t>H4</t>
  </si>
  <si>
    <t>Sonstiges (Projekt-spezifisch)</t>
  </si>
  <si>
    <t>S1</t>
  </si>
  <si>
    <t>Model System</t>
  </si>
  <si>
    <t>S1.1</t>
  </si>
  <si>
    <t>Field</t>
  </si>
  <si>
    <t>S1.2</t>
  </si>
  <si>
    <t>Ship</t>
  </si>
  <si>
    <t>S1.3</t>
  </si>
  <si>
    <t>Player</t>
  </si>
  <si>
    <t>S1.4</t>
  </si>
  <si>
    <t>Board</t>
  </si>
  <si>
    <t>S2</t>
  </si>
  <si>
    <t>Controller System</t>
  </si>
  <si>
    <t>S2.1</t>
  </si>
  <si>
    <t>Place a ship</t>
  </si>
  <si>
    <t>S2.2</t>
  </si>
  <si>
    <t>Fire</t>
  </si>
  <si>
    <t>S2.3</t>
  </si>
  <si>
    <t>Hit-/Non-Hit</t>
  </si>
  <si>
    <t>S2.4</t>
  </si>
  <si>
    <t>Win/Loose</t>
  </si>
  <si>
    <t>S2.5</t>
  </si>
  <si>
    <t>Turn ended</t>
  </si>
  <si>
    <t>S2.6</t>
  </si>
  <si>
    <t>start a new Game</t>
  </si>
  <si>
    <t>S2.7</t>
  </si>
  <si>
    <t>Turn</t>
  </si>
  <si>
    <t>S2.8</t>
  </si>
  <si>
    <t>Change Game Mode</t>
  </si>
  <si>
    <t>S2.9</t>
  </si>
  <si>
    <t>Simple KI</t>
  </si>
  <si>
    <t>S2.10</t>
  </si>
  <si>
    <t>Board size variable</t>
  </si>
  <si>
    <t>S3</t>
  </si>
  <si>
    <t>Viewer System</t>
  </si>
  <si>
    <t>S3.1</t>
  </si>
  <si>
    <t>TUI</t>
  </si>
  <si>
    <t>S3.2</t>
  </si>
  <si>
    <t>Turn TUI</t>
  </si>
  <si>
    <t>S3.3</t>
  </si>
  <si>
    <t>GUI – Menu</t>
  </si>
  <si>
    <t>S3.4</t>
  </si>
  <si>
    <t>GUI – GameField</t>
  </si>
  <si>
    <t>S3.5</t>
  </si>
  <si>
    <t>GUI – Ships</t>
  </si>
  <si>
    <t>S3.6</t>
  </si>
  <si>
    <t>GUI – Fire</t>
  </si>
  <si>
    <t>S3.7</t>
  </si>
  <si>
    <t>GUI – Win / Loose</t>
  </si>
  <si>
    <t>S3.8</t>
  </si>
  <si>
    <t>GUI – Turn</t>
  </si>
  <si>
    <t>C1</t>
  </si>
  <si>
    <t>Software-Zukauf</t>
  </si>
  <si>
    <t>C1.1</t>
  </si>
  <si>
    <t>Analyse geeigneter Systeme</t>
  </si>
  <si>
    <t>C1.2</t>
  </si>
  <si>
    <t>Kostenvergleich</t>
  </si>
  <si>
    <t>C1.3</t>
  </si>
  <si>
    <t>Analyse Demo- oder Testinstallation</t>
  </si>
  <si>
    <t>C1.4</t>
  </si>
  <si>
    <t>Lizenzvertrags-Gestaltung</t>
  </si>
  <si>
    <t>C1.5</t>
  </si>
  <si>
    <t>Analyseworkshops</t>
  </si>
  <si>
    <t>C1.6</t>
  </si>
  <si>
    <t>Ausschreibungsdesign</t>
  </si>
  <si>
    <t>C2</t>
  </si>
  <si>
    <t>Customizing</t>
  </si>
  <si>
    <t>C2.1</t>
  </si>
  <si>
    <t>Trainings</t>
  </si>
  <si>
    <t>Umsetzung der Anforderungen (ev. Software-Karteiblatt dazu verwenden!)</t>
  </si>
  <si>
    <t>C3</t>
  </si>
  <si>
    <t>Geschäftsprozess-Analyse</t>
  </si>
  <si>
    <t>C3.1</t>
  </si>
  <si>
    <t>C3.2</t>
  </si>
  <si>
    <t>Dokumentation</t>
  </si>
  <si>
    <t>C3.3</t>
  </si>
  <si>
    <t>Modellierung</t>
  </si>
  <si>
    <t>C3.4</t>
  </si>
  <si>
    <t>C3.5</t>
  </si>
  <si>
    <t>Präsentation der Ergebnisse</t>
  </si>
  <si>
    <t>C4</t>
  </si>
  <si>
    <t>Organisations-beratung</t>
  </si>
  <si>
    <t>Analyse der Organisatorischen Strukturen</t>
  </si>
  <si>
    <t>C4.1</t>
  </si>
  <si>
    <t>Änderungsdesign</t>
  </si>
  <si>
    <t>C4.2</t>
  </si>
  <si>
    <t>Änderungsmanagement</t>
  </si>
  <si>
    <t>C4.3</t>
  </si>
  <si>
    <t>Teammeetings</t>
  </si>
  <si>
    <t>C4.4</t>
  </si>
  <si>
    <t>Workshops</t>
  </si>
  <si>
    <t>C4.5</t>
  </si>
  <si>
    <t>Frage Nr.</t>
  </si>
  <si>
    <t>nein=0    ja=1 teilweise=0,1..0,9 weiß nicht=2 unzutreffend=3</t>
  </si>
  <si>
    <t>W</t>
  </si>
  <si>
    <t>Gewichtung</t>
  </si>
  <si>
    <t>Wert</t>
  </si>
  <si>
    <t>Unsicherheit</t>
  </si>
  <si>
    <t>Uzutreffend</t>
  </si>
  <si>
    <t>Kommentar</t>
  </si>
  <si>
    <t>Wurde ein situationsadäquates Pflichtenheft erstellt? (nur 0/1/2/3)</t>
  </si>
  <si>
    <t>wenn nicht (0):</t>
  </si>
  <si>
    <t>   - Wurde ein Analysedokument (Visiondokument) auf Basis eines Workshops mit dem Kunden erstellt?</t>
  </si>
  <si>
    <t>   - Wurden Projektziele und Abnahmebedingungen festgelegt bzw. lassen sich diese definieren?</t>
  </si>
  <si>
    <t>   - Ist die Erfüllung der Ziele möglichst objektiv messbar?</t>
  </si>
  <si>
    <t>   - Ist eine detaillierte Spezifikation grundsätzlich möglich (also KEIN evolutionäres / "Feuerlösch"-Projekt)?</t>
  </si>
  <si>
    <t>   - Sind Ressourcen für die Erstellung einer detaillierten Spezifikation vorhanden (Zeit, Budget)?</t>
  </si>
  <si>
    <t>Wurden Mitarbeiter des Kunden in den Analyse- / Spezifikationsprozess situationsadäquat eingebunden?</t>
  </si>
  <si>
    <t>Wurden Analysedokument / Spezifikation und Systemgrenzen (Scope) reviewt (eigenes Team und Kunde)?</t>
  </si>
  <si>
    <t>5</t>
  </si>
  <si>
    <t>Wurden die Use-Cases und Geschäftsprozesse der zu entwickelnden Lösung analysiert und definiert?</t>
  </si>
  <si>
    <t>6</t>
  </si>
  <si>
    <t>Wurden diese Use-Cases und Geschäftsprozesse mit dem Kunden gemeinsam entwickelt oder reviewt?</t>
  </si>
  <si>
    <t>7</t>
  </si>
  <si>
    <t>Wurden sinnvolle Arbeitspakete (auf Basis der Use-Case- und Geschäftsprozessanalyse) definiert? (nur 0/1/2/3)</t>
  </si>
  <si>
    <t>wenn ja (1):</t>
  </si>
  <si>
    <t>7.1</t>
  </si>
  <si>
    <t>   - Wurde jedes Arbeitspaket auf Realisierbarkeit geprüft (technisch und organisatorisch)?</t>
  </si>
  <si>
    <t>7.2</t>
  </si>
  <si>
    <t>   - Wurde die Aufwandschätzung auf Basis dieser Arbeitspakete durchgeführt (z.B. Broadband Delphi)?</t>
  </si>
  <si>
    <t>8</t>
  </si>
  <si>
    <t>Wurde eine Projektstrukturplanung (PSP) durchgeführt (Projektphasen, Organisationsgruppen)?</t>
  </si>
  <si>
    <t>9</t>
  </si>
  <si>
    <t>Wurde eine detaillierte Projektablaufplanung (PAP) durchgeführt (Termine, Milestones, Projektplan)?</t>
  </si>
  <si>
    <t>10</t>
  </si>
  <si>
    <t>Wurde bereits einmal ein ähnliches, vergleichbares Projekt abgewickelt (ähnliche Spezifikation)? (nur 0/1/2/3)</t>
  </si>
  <si>
    <t>wenn nein (0):</t>
  </si>
  <si>
    <t>10.1</t>
  </si>
  <si>
    <t>    - weiß der Kunde über diesen besonderen Projektcharakter (=Erstmaligkeit, Innovation) bescheid?</t>
  </si>
  <si>
    <t>11</t>
  </si>
  <si>
    <t>Wurde eine detaillierte Ressourcenplanung auf Basis realistischer Daten durchgeführt?</t>
  </si>
  <si>
    <t>12</t>
  </si>
  <si>
    <t>Ist die Entwicklungsumgebung vorhanden (inkl. Testumgebung, HW / spez.HW)?</t>
  </si>
  <si>
    <t>13</t>
  </si>
  <si>
    <t>Ist die Entwicklungsumgebung ausreichend performant und gut erprobt? </t>
  </si>
  <si>
    <t>14</t>
  </si>
  <si>
    <t>Ist die Technologie erprobt und wird vom Hersteller gut unterstützt (Support, Doku, Patches, wenige Bugs)?</t>
  </si>
  <si>
    <t>15</t>
  </si>
  <si>
    <t>Ist eine klare technische Machbarkeit zu erwarten (nicht "riskant" wie Forschungsprojekt, Prototyp, Feasibility)?</t>
  </si>
  <si>
    <t>16</t>
  </si>
  <si>
    <t>Ist die Lösung weitestgehend eigenständig lauffähig (keine Systemintegration, Plugins, Treiber,..)?</t>
  </si>
  <si>
    <t>17</t>
  </si>
  <si>
    <t>Handelt es sich um eine "unbelastete" Neuentwicklung (kein Refactoring, "Feuerlöschen", Bugfixing)?</t>
  </si>
  <si>
    <t>18</t>
  </si>
  <si>
    <t>Keine hardwarenahe Programmierung erforderlich (KEINE Ansteuerung von Hardware, Echtzeit,…).</t>
  </si>
  <si>
    <t>19</t>
  </si>
  <si>
    <t>Ist die Datenstruktur klar definierbar oder schon vorhanden, scheint die Datenbankkomponente lösbar? </t>
  </si>
  <si>
    <t>20</t>
  </si>
  <si>
    <t>Sind Installation und Rollout technisch leicht lösbar bzw. nicht komplex?</t>
  </si>
  <si>
    <t>21</t>
  </si>
  <si>
    <t>Die Lösung ist für Standard-PCs/Server (KEINE Mobile-Devices, Embedded Systems, Cluster,…)? (nur 0/1/2/3)</t>
  </si>
  <si>
    <t>21.1</t>
  </si>
  <si>
    <t>   - Ist diese Spezialhardware schon vorhanden, bekannt und eine technische Machbarkeit klar zu erwarten?</t>
  </si>
  <si>
    <t>21.2</t>
  </si>
  <si>
    <t>   - Ist diese Spezialhardware in ausreichender Anzahl vor Ort im Team vorhanden (auch Test-Ressourcen)?</t>
  </si>
  <si>
    <t>22</t>
  </si>
  <si>
    <t>Hat das Team Skills und Erfahrung in der (Geschäfts-) Prozessanalyse und Spezifikation?</t>
  </si>
  <si>
    <t>23</t>
  </si>
  <si>
    <t>Kennt das Team die Entwicklungsumgebung, Prog.-Sprache, Systemarchitektur und hat Praxiserfahrung damit?</t>
  </si>
  <si>
    <t>24</t>
  </si>
  <si>
    <t>Sind die erforderlichen Development-Methoden, OO-Design, Patterns, (GUI-) Libraries bekannt und erprobt?</t>
  </si>
  <si>
    <t>25</t>
  </si>
  <si>
    <t>Kennen einander die Teammitglieder bereits und können diese gut zusammenarbeiten?</t>
  </si>
  <si>
    <t>26</t>
  </si>
  <si>
    <t>Sind dem Team Configuration-Management-Regeln und einzusetzende Test-Tools bekannt?</t>
  </si>
  <si>
    <t>27</t>
  </si>
  <si>
    <t>Werden coding styleguides und naming conventions Prog.-sprach-abhängig und vereinheitlicht eingesetzt?</t>
  </si>
  <si>
    <t>28</t>
  </si>
  <si>
    <t>Hat das Team Erfahrung mit Projekten dieser Art (technisch und organisatorisch)?</t>
  </si>
  <si>
    <t>29</t>
  </si>
  <si>
    <t>Können fehlende Skills rechtzeitig erworben werden (Trainings, KollegInnen) und ist ein Budget dafür vorhanden?</t>
  </si>
  <si>
    <t>30</t>
  </si>
  <si>
    <t>Sind Personalressourcen ausreichend und rechtzeitig vorhanden (auch beim Kunden)?</t>
  </si>
  <si>
    <t>31</t>
  </si>
  <si>
    <t>Sind die zugeteilten Personalressourcen ausschließlich diesem Projekt zugeordnet?</t>
  </si>
  <si>
    <t>32</t>
  </si>
  <si>
    <t>Sind die dem Projekt zugeteilten Personen vollzeitbeschäftigt (&gt; 35 Stunden pro Woche)?</t>
  </si>
  <si>
    <t>33</t>
  </si>
  <si>
    <t>Wurde eine projektadäquate, methodische Aufwandschätzung durchgeführt? (nur 0/1/2/3)</t>
  </si>
  <si>
    <t>33.1</t>
  </si>
  <si>
    <t>   - Wurden alle Elemente des Projekts berücksichtigt (PM, Config.-M., Setup erstellen, Doku,Datenimport)?</t>
  </si>
  <si>
    <t>33.2</t>
  </si>
  <si>
    <t>   - Wurden dabei Reviews (Code, PM, Schätzung) und Tests explizit als Aufwand bedacht?</t>
  </si>
  <si>
    <t>33.3</t>
  </si>
  <si>
    <t>   - Wurde die Schätzung mit verschiedenen Methoden durchgeführt und waren die Ergebnisse ähnlich?</t>
  </si>
  <si>
    <t>33.4</t>
  </si>
  <si>
    <t>   - Wenn über die Schätzung verhandelt wurde: nur über Eingabeparameter (nicht über Ergebnis oder Prozess)?</t>
  </si>
  <si>
    <t>33.5</t>
  </si>
  <si>
    <t>   - Wurden historische Daten aus dem eigenen Unternehmen / Team verwendet (spezifisch kalibrierte Methode)?</t>
  </si>
  <si>
    <t>33.6</t>
  </si>
  <si>
    <t>   - Wurden Kosten für Stabilizing und kleine Changes aufgrund von Missverständnissen berücksichtigt?</t>
  </si>
  <si>
    <t>33.7</t>
  </si>
  <si>
    <t>   - Haben Personen, die die eigentliche Arbeit ausführen an der Schätzung mitgearbeitet &amp; steht zum Ergebnis?</t>
  </si>
  <si>
    <t>33.8</t>
  </si>
  <si>
    <t>   - Hatten die schätzenden Personen Expertenwissen im Bereich Aufwandschätzung &amp; eingesetzten Methode?</t>
  </si>
  <si>
    <t>33.9</t>
  </si>
  <si>
    <t>   - Wurde ein Review der Aufwandsschätzung durchgeführt (z.B. Broadband Delphi, Gruppenschätzung)?</t>
  </si>
  <si>
    <t>33.10</t>
  </si>
  <si>
    <t>   - Wurde bei der Aufwandsschätzung das Prinzip "ohne politischen &amp; strategischen Einfluss" angewendet?</t>
  </si>
  <si>
    <t>34</t>
  </si>
  <si>
    <t>Wurde eine fundierte Kosten- und Angebotskalkulation durchgeführt?</t>
  </si>
  <si>
    <t>35</t>
  </si>
  <si>
    <t>Wäre zusätzlicher Aufwand bei unerwarteter Erhöhung verrechenbar (KEIN Fixpreisangebot)?</t>
  </si>
  <si>
    <t>36</t>
  </si>
  <si>
    <r>
      <t>Ist die prognostizierte Projektdauer &gt; (2,0 x Personenmonate</t>
    </r>
    <r>
      <rPr>
        <vertAlign val="superscript"/>
        <sz val="10"/>
        <rFont val="Arial"/>
        <family val="2"/>
        <charset val="1"/>
      </rPr>
      <t>1/3</t>
    </r>
    <r>
      <rPr>
        <sz val="10"/>
        <rFont val="Arial"/>
        <family val="2"/>
        <charset val="1"/>
      </rPr>
      <t>) - also außerhalb "Zone des Unmöglichen"? </t>
    </r>
  </si>
  <si>
    <t>37</t>
  </si>
  <si>
    <t>Existiert eine klare Rollenverteilung im eigenen Team und wird diese auch gelebt?</t>
  </si>
  <si>
    <t>38</t>
  </si>
  <si>
    <t>Existieren klare Rollen beim Kunden, sind die zuständigen Personen für Rückfragen erreichbar?</t>
  </si>
  <si>
    <t>39</t>
  </si>
  <si>
    <t>Haben die verantwortlichen Personen auch das Recht Entscheidungen zu treffen?</t>
  </si>
  <si>
    <t>40</t>
  </si>
  <si>
    <t>Können Entscheidungen rechtzeitig getroffen werden und ist dies aufgrund der Organisationsform zu erwarten?</t>
  </si>
  <si>
    <t>41</t>
  </si>
  <si>
    <t>Ist die Rolle des Projektleiters klar definiert und mit den nötigen Rechten ausgestattet?</t>
  </si>
  <si>
    <t>42</t>
  </si>
  <si>
    <t>Wird ein projektadäquates, methodisches Projektmanagement-Modell eingesetzt (MSF, RUP, SCRUM, XP,…)? </t>
  </si>
  <si>
    <t>43</t>
  </si>
  <si>
    <t>Ist ein Issue- und Change-Management-Prozess etabliert und wird dieser gelebt? </t>
  </si>
  <si>
    <t>44</t>
  </si>
  <si>
    <t>Werden erprobte PM-Tools eingesetzt (für Planung, Kommunikation, Config.Man., Kalkulation, Issues…)?</t>
  </si>
  <si>
    <t>45</t>
  </si>
  <si>
    <t>Ist ein Budget für projektbegleitendes PM und Projekt-Controlling vorhanden?</t>
  </si>
  <si>
    <t>46</t>
  </si>
  <si>
    <t>Kann und wird projektbegleitendes PM und Projekt-Controlling aktiv und regelmäßig betrieben werden?</t>
  </si>
  <si>
    <t>47</t>
  </si>
  <si>
    <t>Kann und wird Projektmarketing sinnvoll projektbegleitend eingesetzt werden?</t>
  </si>
  <si>
    <t>48</t>
  </si>
  <si>
    <t>Wurde (am besten vor Auftragsannahme) eine adäquate, nachvollziehbare Risikoanalyse durchgeführt? </t>
  </si>
  <si>
    <t>49</t>
  </si>
  <si>
    <t>Liegen besonders kritische Anforderungen vor ("Sportlicher Terminplan", Komplexität, Normen, Haftung)?</t>
  </si>
  <si>
    <t>50</t>
  </si>
  <si>
    <t>Sind die Skills im Team bezüglich dieses Projektes als "mangelhaft" einzustufen (technisch, fachlich)?</t>
  </si>
  <si>
    <t>51</t>
  </si>
  <si>
    <t>Wird besondere HW oder SW benötigt und ist diese noch weitgehend unbekannt / unerprobt? </t>
  </si>
  <si>
    <t>52</t>
  </si>
  <si>
    <t>Werden von diesen Komponenten ausgehende Risiken mit-übernommen (Kunde trägt sie NICHT selbst)?</t>
  </si>
  <si>
    <t>53</t>
  </si>
  <si>
    <t>Wird das Projekt mit Partnern oder externen Consultants abgewickelt? (nur 0/1/2/3)</t>
  </si>
  <si>
    <t>53.1</t>
  </si>
  <si>
    <t>   - Ist man auch für deren Leistung direkt verantwortlich (Generalunternehmerschaft)?</t>
  </si>
  <si>
    <t>53.2</t>
  </si>
  <si>
    <t>   - Wird erstmals mit diesen Partnern kooperiert und wird diese Kooperation als "riskant" eingeschätzt?</t>
  </si>
  <si>
    <t>53.3</t>
  </si>
  <si>
    <t>   - Ist die Rolle / Verantwortung der "Externen" unklar definiert und ist das Projekt von diesen abhängig?</t>
  </si>
  <si>
    <t>54</t>
  </si>
  <si>
    <t>Sind für den Projekterfolg externes Material und / oder externe Daten erforderlich? (nur 0/1/2/3)</t>
  </si>
  <si>
    <t>54.1</t>
  </si>
  <si>
    <t>   - Bestehen hierbei bes. Risiken (Termintreue, Qualität, Falschlieferung = nicht das Richtige, Erwartete)? </t>
  </si>
  <si>
    <t>54.2</t>
  </si>
  <si>
    <t>   - Haben diese Daten / dieses Material gravierende Auswirkungen auf den Gesamtprojekterfolg? </t>
  </si>
  <si>
    <t>55</t>
  </si>
  <si>
    <t>Erfolgt die Projektumsetzung an mehreren Orten oder mittels Teleworking in parallel arbeitenden Teams? </t>
  </si>
  <si>
    <t>56</t>
  </si>
  <si>
    <t>Ist der Fachbereich des Kunden unbekannt bzw. gibt es diesbezüglich spezielle Herausforderungen?</t>
  </si>
  <si>
    <t>57</t>
  </si>
  <si>
    <t>Können durch den Betrieb des zu entwickelnden Systems später gefährliche Folgeschäden entstehen?</t>
  </si>
  <si>
    <t>58</t>
  </si>
  <si>
    <t>Ist man für solche Schäden / Folgeschäden uneingeschränkt haftbar bzw. besteht erhebliche Haftung?</t>
  </si>
  <si>
    <t>59</t>
  </si>
  <si>
    <t>Ist das zu entwickelnde System besonders sicherheitsrelevant oder hoch-verfügbar?</t>
  </si>
  <si>
    <t>60</t>
  </si>
  <si>
    <t>Wird vom Auftraggeber die Kooperation mit bestimmten Dritten gefordert (Webdesigner, Berater, Fachleute,...)?</t>
  </si>
  <si>
    <t>61</t>
  </si>
  <si>
    <t>Sind erhebliche kaufmännische oder juristische Risken bezüglich dieses Projektes vorhanden?</t>
  </si>
  <si>
    <t>62</t>
  </si>
  <si>
    <t>Ist ein aus Auftragnehmersicht "riskanter" Vertrag zu erfüllen (geringe Responsezeit, Pönalen,…)?</t>
  </si>
  <si>
    <t>Unzutreffend</t>
  </si>
</sst>
</file>

<file path=xl/styles.xml><?xml version="1.0" encoding="utf-8"?>
<styleSheet xmlns="http://schemas.openxmlformats.org/spreadsheetml/2006/main">
  <numFmts count="9">
    <numFmt numFmtId="164" formatCode="GENERAL"/>
    <numFmt numFmtId="165" formatCode="@"/>
    <numFmt numFmtId="166" formatCode="0.00"/>
    <numFmt numFmtId="167" formatCode="0%"/>
    <numFmt numFmtId="168" formatCode="&quot;€ &quot;#,##0.00;[RED]&quot;-€ &quot;#,##0.00"/>
    <numFmt numFmtId="169" formatCode="# ?/?"/>
    <numFmt numFmtId="170" formatCode="0.0"/>
    <numFmt numFmtId="171" formatCode="0"/>
    <numFmt numFmtId="172" formatCode="0.000"/>
  </numFmts>
  <fonts count="27">
    <font>
      <sz val="10"/>
      <name val="Arial"/>
      <family val="2"/>
      <charset val="1"/>
    </font>
    <font>
      <sz val="10"/>
      <name val="Arial"/>
      <family val="0"/>
    </font>
    <font>
      <sz val="10"/>
      <name val="Arial"/>
      <family val="0"/>
    </font>
    <font>
      <sz val="10"/>
      <name val="Arial"/>
      <family val="0"/>
    </font>
    <font>
      <b val="true"/>
      <sz val="10"/>
      <color rgb="FF000000"/>
      <name val="Arial"/>
      <family val="2"/>
    </font>
    <font>
      <sz val="10"/>
      <color rgb="FF000000"/>
      <name val="Arial"/>
      <family val="2"/>
    </font>
    <font>
      <b val="true"/>
      <sz val="10"/>
      <color rgb="FF000000"/>
      <name val="Calibri"/>
      <family val="2"/>
    </font>
    <font>
      <sz val="10"/>
      <color rgb="FF000000"/>
      <name val="Calibri"/>
      <family val="2"/>
    </font>
    <font>
      <u val="single"/>
      <sz val="10"/>
      <color rgb="FF000000"/>
      <name val="Arial"/>
      <family val="2"/>
    </font>
    <font>
      <b val="true"/>
      <sz val="10"/>
      <name val="Arial"/>
      <family val="2"/>
      <charset val="1"/>
    </font>
    <font>
      <b val="true"/>
      <sz val="10"/>
      <color rgb="FF3366FF"/>
      <name val="Arial"/>
      <family val="2"/>
      <charset val="1"/>
    </font>
    <font>
      <b val="true"/>
      <sz val="10"/>
      <color rgb="FFFF0000"/>
      <name val="Arial"/>
      <family val="2"/>
      <charset val="1"/>
    </font>
    <font>
      <sz val="16.75"/>
      <color rgb="FF000000"/>
      <name val="Arial"/>
      <family val="2"/>
    </font>
    <font>
      <b val="true"/>
      <sz val="16.75"/>
      <color rgb="FF000000"/>
      <name val="Arial"/>
      <family val="2"/>
    </font>
    <font>
      <sz val="11"/>
      <color rgb="FF000000"/>
      <name val="Arial"/>
      <family val="2"/>
    </font>
    <font>
      <sz val="17.25"/>
      <color rgb="FF000000"/>
      <name val="Arial"/>
      <family val="2"/>
    </font>
    <font>
      <b val="true"/>
      <sz val="17.25"/>
      <color rgb="FF000000"/>
      <name val="Arial"/>
      <family val="2"/>
    </font>
    <font>
      <b val="true"/>
      <sz val="14.5"/>
      <color rgb="FF000000"/>
      <name val="Arial"/>
      <family val="2"/>
    </font>
    <font>
      <sz val="8"/>
      <color rgb="FF000000"/>
      <name val="Tahoma"/>
      <family val="0"/>
      <charset val="1"/>
    </font>
    <font>
      <b val="true"/>
      <sz val="11"/>
      <name val="Arial"/>
      <family val="2"/>
      <charset val="1"/>
    </font>
    <font>
      <b val="true"/>
      <sz val="11"/>
      <color rgb="FF3366FF"/>
      <name val="Arial"/>
      <family val="2"/>
      <charset val="1"/>
    </font>
    <font>
      <sz val="10"/>
      <color rgb="FF000000"/>
      <name val="Arial"/>
      <family val="2"/>
      <charset val="1"/>
    </font>
    <font>
      <b val="true"/>
      <sz val="10"/>
      <color rgb="FFFFFFFF"/>
      <name val="Arial"/>
      <family val="2"/>
      <charset val="1"/>
    </font>
    <font>
      <vertAlign val="superscript"/>
      <sz val="10"/>
      <name val="Arial"/>
      <family val="2"/>
      <charset val="1"/>
    </font>
    <font>
      <sz val="8"/>
      <color rgb="FF000000"/>
      <name val="Arial"/>
      <family val="2"/>
    </font>
    <font>
      <sz val="5.5"/>
      <color rgb="FFFFFFFF"/>
      <name val="Arial"/>
      <family val="2"/>
    </font>
    <font>
      <sz val="5.5"/>
      <color rgb="FF000000"/>
      <name val="Arial"/>
      <family val="2"/>
    </font>
  </fonts>
  <fills count="7">
    <fill>
      <patternFill patternType="none"/>
    </fill>
    <fill>
      <patternFill patternType="gray125"/>
    </fill>
    <fill>
      <patternFill patternType="solid">
        <fgColor rgb="FFC6D9F1"/>
        <bgColor rgb="FFC0C0C0"/>
      </patternFill>
    </fill>
    <fill>
      <patternFill patternType="solid">
        <fgColor rgb="FFFFFFFF"/>
        <bgColor rgb="FFFFFFCC"/>
      </patternFill>
    </fill>
    <fill>
      <patternFill patternType="solid">
        <fgColor rgb="FF8EB4E3"/>
        <bgColor rgb="FF9999FF"/>
      </patternFill>
    </fill>
    <fill>
      <patternFill patternType="solid">
        <fgColor rgb="FF3366FF"/>
        <bgColor rgb="FF0066CC"/>
      </patternFill>
    </fill>
    <fill>
      <patternFill patternType="solid">
        <fgColor rgb="FF339966"/>
        <bgColor rgb="FF008080"/>
      </patternFill>
    </fill>
  </fills>
  <borders count="22">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10" fillId="2" borderId="4"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false" applyProtection="false">
      <alignment horizontal="general" vertical="bottom" textRotation="0" wrapText="false" indent="0" shrinkToFit="false"/>
      <protection locked="true" hidden="false"/>
    </xf>
    <xf numFmtId="166" fontId="11" fillId="3" borderId="4" xfId="0" applyFont="true" applyBorder="true" applyAlignment="false" applyProtection="true">
      <alignment horizontal="general" vertical="bottom" textRotation="0" wrapText="false" indent="0" shrinkToFit="false"/>
      <protection locked="false" hidden="false"/>
    </xf>
    <xf numFmtId="164" fontId="9" fillId="2" borderId="5" xfId="0" applyFont="true" applyBorder="true" applyAlignment="false" applyProtection="false">
      <alignment horizontal="general" vertical="bottom" textRotation="0" wrapText="false" indent="0" shrinkToFit="false"/>
      <protection locked="true" hidden="false"/>
    </xf>
    <xf numFmtId="166" fontId="11" fillId="2" borderId="6"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7" fontId="9" fillId="2" borderId="7" xfId="0" applyFont="true" applyBorder="true" applyAlignment="true" applyProtection="false">
      <alignment horizontal="center" vertical="center" textRotation="0" wrapText="true" indent="0" shrinkToFit="false"/>
      <protection locked="true" hidden="false"/>
    </xf>
    <xf numFmtId="167" fontId="9" fillId="2" borderId="2" xfId="0" applyFont="true" applyBorder="true" applyAlignment="true" applyProtection="false">
      <alignment horizontal="center" vertical="center" textRotation="0" wrapText="true" indent="0" shrinkToFit="false"/>
      <protection locked="true" hidden="false"/>
    </xf>
    <xf numFmtId="166" fontId="9" fillId="2" borderId="8" xfId="0" applyFont="true" applyBorder="true" applyAlignment="false" applyProtection="false">
      <alignment horizontal="general" vertical="bottom" textRotation="0" wrapText="false" indent="0" shrinkToFit="false"/>
      <protection locked="true" hidden="false"/>
    </xf>
    <xf numFmtId="166" fontId="9" fillId="2" borderId="4" xfId="0" applyFont="true" applyBorder="true" applyAlignment="false" applyProtection="false">
      <alignment horizontal="general" vertical="bottom" textRotation="0" wrapText="false" indent="0" shrinkToFit="false"/>
      <protection locked="true" hidden="false"/>
    </xf>
    <xf numFmtId="166" fontId="0" fillId="2" borderId="8" xfId="0" applyFont="true" applyBorder="true" applyAlignment="false" applyProtection="false">
      <alignment horizontal="general" vertical="bottom" textRotation="0" wrapText="false" indent="0" shrinkToFit="false"/>
      <protection locked="true" hidden="false"/>
    </xf>
    <xf numFmtId="166" fontId="0" fillId="2" borderId="4" xfId="0" applyFont="true" applyBorder="true" applyAlignment="false" applyProtection="false">
      <alignment horizontal="general" vertical="bottom" textRotation="0" wrapText="false" indent="0" shrinkToFit="false"/>
      <protection locked="true" hidden="false"/>
    </xf>
    <xf numFmtId="168" fontId="0" fillId="3" borderId="8" xfId="0" applyFont="true" applyBorder="true" applyAlignment="false" applyProtection="false">
      <alignment horizontal="general" vertical="bottom" textRotation="0" wrapText="false" indent="0" shrinkToFit="false"/>
      <protection locked="true" hidden="false"/>
    </xf>
    <xf numFmtId="168" fontId="0" fillId="3" borderId="4" xfId="0" applyFont="true" applyBorder="true" applyAlignment="false" applyProtection="false">
      <alignment horizontal="general" vertical="bottom" textRotation="0" wrapText="false" indent="0" shrinkToFit="false"/>
      <protection locked="true" hidden="false"/>
    </xf>
    <xf numFmtId="168" fontId="9" fillId="2" borderId="8" xfId="0" applyFont="true" applyBorder="true" applyAlignment="false" applyProtection="false">
      <alignment horizontal="general" vertical="bottom" textRotation="0" wrapText="false" indent="0" shrinkToFit="false"/>
      <protection locked="true" hidden="false"/>
    </xf>
    <xf numFmtId="168" fontId="9" fillId="2" borderId="4" xfId="0" applyFont="true" applyBorder="true" applyAlignment="false" applyProtection="false">
      <alignment horizontal="general" vertical="bottom" textRotation="0" wrapText="false" indent="0" shrinkToFit="false"/>
      <protection locked="true" hidden="false"/>
    </xf>
    <xf numFmtId="165" fontId="10" fillId="2" borderId="5" xfId="0" applyFont="true" applyBorder="true" applyAlignment="true" applyProtection="false">
      <alignment horizontal="left" vertical="center" textRotation="0" wrapText="true" indent="0" shrinkToFit="false"/>
      <protection locked="true" hidden="false"/>
    </xf>
    <xf numFmtId="165" fontId="10" fillId="2" borderId="9" xfId="0" applyFont="true" applyBorder="true" applyAlignment="true" applyProtection="false">
      <alignment horizontal="center" vertical="center" textRotation="0" wrapText="true" indent="0" shrinkToFit="false"/>
      <protection locked="true" hidden="false"/>
    </xf>
    <xf numFmtId="165" fontId="10" fillId="2"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left" vertical="center" textRotation="0" wrapText="true" indent="0" shrinkToFit="false"/>
      <protection locked="true" hidden="false"/>
    </xf>
    <xf numFmtId="165" fontId="9" fillId="2" borderId="7" xfId="0" applyFont="true" applyBorder="true" applyAlignment="true" applyProtection="true">
      <alignment horizontal="center" vertical="center" textRotation="0" wrapText="true" indent="0" shrinkToFit="false"/>
      <protection locked="true" hidden="false"/>
    </xf>
    <xf numFmtId="165" fontId="9" fillId="2" borderId="2" xfId="0" applyFont="true" applyBorder="true" applyAlignment="true" applyProtection="true">
      <alignment horizontal="center" vertical="center" textRotation="0" wrapText="true" indent="0" shrinkToFit="false"/>
      <protection locked="true" hidden="false"/>
    </xf>
    <xf numFmtId="165" fontId="9" fillId="2" borderId="3" xfId="0" applyFont="true" applyBorder="true" applyAlignment="true" applyProtection="true">
      <alignment horizontal="left" vertical="center" textRotation="0" wrapText="true" indent="0" shrinkToFit="false"/>
      <protection locked="true" hidden="false"/>
    </xf>
    <xf numFmtId="166" fontId="0" fillId="3" borderId="8" xfId="0" applyFont="false" applyBorder="true" applyAlignment="true" applyProtection="true">
      <alignment horizontal="center" vertical="center" textRotation="0" wrapText="false" indent="0" shrinkToFit="false"/>
      <protection locked="true" hidden="false"/>
    </xf>
    <xf numFmtId="169" fontId="0" fillId="3" borderId="8" xfId="0" applyFont="false" applyBorder="true" applyAlignment="true" applyProtection="true">
      <alignment horizontal="center" vertical="center" textRotation="0" wrapText="false" indent="0" shrinkToFit="false"/>
      <protection locked="true" hidden="false"/>
    </xf>
    <xf numFmtId="166" fontId="0" fillId="2" borderId="8" xfId="0" applyFont="false" applyBorder="true" applyAlignment="true" applyProtection="true">
      <alignment horizontal="center" vertical="center" textRotation="0" wrapText="false" indent="0" shrinkToFit="false"/>
      <protection locked="true" hidden="false"/>
    </xf>
    <xf numFmtId="166" fontId="9" fillId="4" borderId="8" xfId="0" applyFont="true" applyBorder="true" applyAlignment="true" applyProtection="true">
      <alignment horizontal="center" vertical="center" textRotation="0" wrapText="false" indent="0" shrinkToFit="false"/>
      <protection locked="true" hidden="false"/>
    </xf>
    <xf numFmtId="166" fontId="0" fillId="2" borderId="4" xfId="0" applyFont="false" applyBorder="true" applyAlignment="true" applyProtection="true">
      <alignment horizontal="center" vertical="center" textRotation="0" wrapText="false" indent="0" shrinkToFit="false"/>
      <protection locked="true" hidden="false"/>
    </xf>
    <xf numFmtId="166" fontId="11" fillId="3" borderId="8" xfId="0" applyFont="true" applyBorder="true" applyAlignment="true" applyProtection="true">
      <alignment horizontal="center" vertical="center" textRotation="0" wrapText="false" indent="0" shrinkToFit="false"/>
      <protection locked="false" hidden="false"/>
    </xf>
    <xf numFmtId="165" fontId="9" fillId="2" borderId="5" xfId="0" applyFont="true" applyBorder="true" applyAlignment="true" applyProtection="true">
      <alignment horizontal="left" vertical="center" textRotation="0" wrapText="true" indent="0" shrinkToFit="false"/>
      <protection locked="true" hidden="false"/>
    </xf>
    <xf numFmtId="166" fontId="0" fillId="3" borderId="9" xfId="0" applyFont="false" applyBorder="true" applyAlignment="true" applyProtection="true">
      <alignment horizontal="center" vertical="center" textRotation="0" wrapText="false" indent="0" shrinkToFit="false"/>
      <protection locked="true" hidden="false"/>
    </xf>
    <xf numFmtId="169" fontId="0" fillId="3" borderId="9" xfId="0" applyFont="false" applyBorder="true" applyAlignment="true" applyProtection="true">
      <alignment horizontal="center" vertical="center" textRotation="0" wrapText="false" indent="0" shrinkToFit="false"/>
      <protection locked="true" hidden="false"/>
    </xf>
    <xf numFmtId="166" fontId="0" fillId="2" borderId="9" xfId="0" applyFont="false" applyBorder="true" applyAlignment="true" applyProtection="true">
      <alignment horizontal="center" vertical="center" textRotation="0" wrapText="false" indent="0" shrinkToFit="false"/>
      <protection locked="true" hidden="false"/>
    </xf>
    <xf numFmtId="166" fontId="0" fillId="2" borderId="6" xfId="0" applyFont="false" applyBorder="true" applyAlignment="true" applyProtection="true">
      <alignment horizontal="center" vertical="center" textRotation="0" wrapText="false" indent="0" shrinkToFit="false"/>
      <protection locked="true" hidden="false"/>
    </xf>
    <xf numFmtId="165" fontId="9" fillId="0" borderId="0" xfId="0" applyFont="true" applyBorder="true" applyAlignment="true" applyProtection="true">
      <alignment horizontal="left" vertical="center" textRotation="0" wrapText="true" indent="0" shrinkToFit="false"/>
      <protection locked="true" hidden="false"/>
    </xf>
    <xf numFmtId="166" fontId="11" fillId="0" borderId="0" xfId="0" applyFont="true" applyBorder="true" applyAlignment="true" applyProtection="true">
      <alignment horizontal="center" vertical="center" textRotation="0" wrapText="false" indent="0" shrinkToFit="false"/>
      <protection locked="true" hidden="false"/>
    </xf>
    <xf numFmtId="169" fontId="0" fillId="0" borderId="0" xfId="0" applyFont="false" applyBorder="true" applyAlignment="true" applyProtection="true">
      <alignment horizontal="center" vertical="center" textRotation="0" wrapText="false" indent="0" shrinkToFit="false"/>
      <protection locked="true" hidden="false"/>
    </xf>
    <xf numFmtId="166" fontId="0" fillId="0" borderId="0" xfId="0" applyFont="false" applyBorder="true" applyAlignment="true" applyProtection="true">
      <alignment horizontal="center" vertical="center" textRotation="0" wrapText="false" indent="0" shrinkToFit="false"/>
      <protection locked="true" hidden="false"/>
    </xf>
    <xf numFmtId="166" fontId="9" fillId="4" borderId="9"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xf numFmtId="166" fontId="0" fillId="0" borderId="0" xfId="0" applyFont="false" applyBorder="false" applyAlignment="true" applyProtection="true">
      <alignment horizontal="center" vertical="center" textRotation="0" wrapText="false" indent="0" shrinkToFit="false"/>
      <protection locked="true" hidden="false"/>
    </xf>
    <xf numFmtId="169" fontId="0" fillId="2" borderId="8" xfId="0" applyFont="true" applyBorder="true" applyAlignment="true" applyProtection="true">
      <alignment horizontal="center" vertical="center" textRotation="0" wrapText="false" indent="0" shrinkToFit="false"/>
      <protection locked="true" hidden="false"/>
    </xf>
    <xf numFmtId="169" fontId="0" fillId="2" borderId="9" xfId="0" applyFont="true" applyBorder="true" applyAlignment="true" applyProtection="true">
      <alignment horizontal="center" vertical="center" textRotation="0" wrapText="false" indent="0" shrinkToFit="false"/>
      <protection locked="true" hidden="false"/>
    </xf>
    <xf numFmtId="165" fontId="9" fillId="2" borderId="10" xfId="0" applyFont="true" applyBorder="true" applyAlignment="true" applyProtection="true">
      <alignment horizontal="left" vertical="center" textRotation="0" wrapText="true" indent="0" shrinkToFit="false"/>
      <protection locked="true" hidden="false"/>
    </xf>
    <xf numFmtId="165" fontId="9" fillId="0" borderId="0" xfId="0" applyFont="true" applyBorder="true" applyAlignment="true" applyProtection="true">
      <alignment horizontal="center" vertical="center" textRotation="0" wrapText="true" indent="0" shrinkToFit="false"/>
      <protection locked="true" hidden="false"/>
    </xf>
    <xf numFmtId="165" fontId="9" fillId="2" borderId="11" xfId="0" applyFont="true" applyBorder="true" applyAlignment="true" applyProtection="true">
      <alignment horizontal="left" vertical="center" textRotation="0" wrapText="true" indent="0" shrinkToFit="false"/>
      <protection locked="true" hidden="false"/>
    </xf>
    <xf numFmtId="165" fontId="9" fillId="2" borderId="12" xfId="0" applyFont="true" applyBorder="true" applyAlignment="true" applyProtection="true">
      <alignment horizontal="left" vertical="center" textRotation="0" wrapText="tru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center" vertical="center" textRotation="0" wrapText="true" indent="0" shrinkToFit="false"/>
      <protection locked="true" hidden="false"/>
    </xf>
    <xf numFmtId="167" fontId="9" fillId="2" borderId="3" xfId="0" applyFont="true" applyBorder="true" applyAlignment="true" applyProtection="true">
      <alignment horizontal="center" vertical="bottom" textRotation="0" wrapText="false" indent="0" shrinkToFit="false"/>
      <protection locked="true" hidden="false"/>
    </xf>
    <xf numFmtId="166" fontId="0" fillId="2" borderId="8" xfId="0" applyFont="false" applyBorder="true" applyAlignment="true" applyProtection="true">
      <alignment horizontal="center" vertical="bottom" textRotation="0" wrapText="false" indent="0" shrinkToFit="false"/>
      <protection locked="true" hidden="false"/>
    </xf>
    <xf numFmtId="166" fontId="0" fillId="2" borderId="4" xfId="0" applyFont="fals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0" fillId="2" borderId="9" xfId="0" applyFont="false" applyBorder="true" applyAlignment="true" applyProtection="true">
      <alignment horizontal="center" vertical="bottom" textRotation="0" wrapText="false" indent="0" shrinkToFit="false"/>
      <protection locked="true" hidden="false"/>
    </xf>
    <xf numFmtId="166" fontId="0" fillId="2" borderId="6" xfId="0" applyFont="fals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5" fontId="9" fillId="2" borderId="1" xfId="0" applyFont="true" applyBorder="true" applyAlignment="true" applyProtection="false">
      <alignment horizontal="left" vertical="center" textRotation="0" wrapText="true" indent="0" shrinkToFit="false"/>
      <protection locked="true" hidden="false"/>
    </xf>
    <xf numFmtId="165" fontId="9" fillId="2" borderId="7" xfId="0" applyFont="true" applyBorder="true" applyAlignment="true" applyProtection="false">
      <alignment horizontal="center" vertical="center" textRotation="0" wrapText="true" indent="0" shrinkToFit="false"/>
      <protection locked="true" hidden="false"/>
    </xf>
    <xf numFmtId="165" fontId="9"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9" fillId="2" borderId="3" xfId="0" applyFont="true" applyBorder="true" applyAlignment="true" applyProtection="false">
      <alignment horizontal="left" vertical="center" textRotation="0" wrapText="true" indent="0" shrinkToFit="false"/>
      <protection locked="true" hidden="false"/>
    </xf>
    <xf numFmtId="170" fontId="0" fillId="3" borderId="8" xfId="0" applyFont="false" applyBorder="true" applyAlignment="true" applyProtection="false">
      <alignment horizontal="center" vertical="center" textRotation="0" wrapText="false" indent="0" shrinkToFit="false"/>
      <protection locked="true" hidden="false"/>
    </xf>
    <xf numFmtId="166" fontId="0" fillId="3" borderId="8" xfId="0" applyFont="false" applyBorder="true" applyAlignment="true" applyProtection="false">
      <alignment horizontal="center" vertical="center" textRotation="0" wrapText="false" indent="0" shrinkToFit="false"/>
      <protection locked="true" hidden="false"/>
    </xf>
    <xf numFmtId="166" fontId="0" fillId="2" borderId="8" xfId="0" applyFont="false" applyBorder="true" applyAlignment="true" applyProtection="false">
      <alignment horizontal="center" vertical="center" textRotation="0" wrapText="false" indent="0" shrinkToFit="false"/>
      <protection locked="true" hidden="false"/>
    </xf>
    <xf numFmtId="166" fontId="9" fillId="4" borderId="8" xfId="0" applyFont="true" applyBorder="true" applyAlignment="true" applyProtection="false">
      <alignment horizontal="center" vertical="center" textRotation="0" wrapText="false" indent="0" shrinkToFit="false"/>
      <protection locked="true" hidden="false"/>
    </xf>
    <xf numFmtId="166" fontId="0" fillId="2" borderId="4" xfId="0" applyFont="false" applyBorder="true" applyAlignment="true" applyProtection="false">
      <alignment horizontal="center" vertical="center" textRotation="0" wrapText="false" indent="0" shrinkToFit="false"/>
      <protection locked="true" hidden="false"/>
    </xf>
    <xf numFmtId="165" fontId="9" fillId="2" borderId="5" xfId="0" applyFont="true" applyBorder="true" applyAlignment="true" applyProtection="false">
      <alignment horizontal="left" vertical="center" textRotation="0" wrapText="true" indent="0" shrinkToFit="false"/>
      <protection locked="true" hidden="false"/>
    </xf>
    <xf numFmtId="170" fontId="0" fillId="3" borderId="9" xfId="0" applyFont="false" applyBorder="true" applyAlignment="true" applyProtection="false">
      <alignment horizontal="center" vertical="center" textRotation="0" wrapText="false" indent="0" shrinkToFit="false"/>
      <protection locked="true" hidden="false"/>
    </xf>
    <xf numFmtId="166" fontId="0" fillId="3" borderId="9" xfId="0" applyFont="false" applyBorder="true" applyAlignment="true" applyProtection="false">
      <alignment horizontal="center" vertical="center" textRotation="0" wrapText="false" indent="0" shrinkToFit="false"/>
      <protection locked="true" hidden="false"/>
    </xf>
    <xf numFmtId="166" fontId="0" fillId="2" borderId="9" xfId="0" applyFont="false" applyBorder="true" applyAlignment="true" applyProtection="false">
      <alignment horizontal="center" vertical="center" textRotation="0" wrapText="false" indent="0" shrinkToFit="false"/>
      <protection locked="true" hidden="false"/>
    </xf>
    <xf numFmtId="166" fontId="9" fillId="4" borderId="9" xfId="0" applyFont="true" applyBorder="true" applyAlignment="true" applyProtection="false">
      <alignment horizontal="center" vertical="center" textRotation="0" wrapText="false" indent="0" shrinkToFit="false"/>
      <protection locked="true" hidden="false"/>
    </xf>
    <xf numFmtId="166" fontId="0" fillId="2" borderId="6"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9" fillId="2" borderId="1" xfId="0" applyFont="true" applyBorder="true" applyAlignment="true" applyProtection="false">
      <alignment horizontal="center" vertical="center" textRotation="0" wrapText="true" indent="0" shrinkToFit="false"/>
      <protection locked="true" hidden="false"/>
    </xf>
    <xf numFmtId="166" fontId="9" fillId="2" borderId="7" xfId="0" applyFont="true" applyBorder="true" applyAlignment="true" applyProtection="false">
      <alignment horizontal="center" vertical="center" textRotation="0" wrapText="true" indent="0" shrinkToFit="false"/>
      <protection locked="true" hidden="false"/>
    </xf>
    <xf numFmtId="166" fontId="9" fillId="2" borderId="2" xfId="0" applyFont="true" applyBorder="true" applyAlignment="true" applyProtection="false">
      <alignment horizontal="center" vertical="center" textRotation="0" wrapText="true" indent="0" shrinkToFit="false"/>
      <protection locked="true" hidden="false"/>
    </xf>
    <xf numFmtId="166" fontId="9" fillId="2" borderId="3" xfId="0" applyFont="true" applyBorder="true" applyAlignment="true" applyProtection="false">
      <alignment horizontal="right" vertical="bottom" textRotation="0" wrapText="false" indent="0" shrinkToFit="false"/>
      <protection locked="true" hidden="false"/>
    </xf>
    <xf numFmtId="164" fontId="11" fillId="3" borderId="8" xfId="0" applyFont="true" applyBorder="true" applyAlignment="true" applyProtection="true">
      <alignment horizontal="center" vertical="bottom" textRotation="0" wrapText="false" indent="0" shrinkToFit="false"/>
      <protection locked="false" hidden="false"/>
    </xf>
    <xf numFmtId="170" fontId="11" fillId="3" borderId="4" xfId="0" applyFont="true" applyBorder="true" applyAlignment="true" applyProtection="true">
      <alignment horizontal="center" vertical="bottom" textRotation="0" wrapText="false" indent="0" shrinkToFit="false"/>
      <protection locked="false" hidden="false"/>
    </xf>
    <xf numFmtId="166" fontId="9" fillId="0" borderId="0" xfId="0" applyFont="true" applyBorder="true" applyAlignment="true" applyProtection="false">
      <alignment horizontal="center" vertical="center" textRotation="0" wrapText="true" indent="0" shrinkToFit="false"/>
      <protection locked="true" hidden="false"/>
    </xf>
    <xf numFmtId="164" fontId="0" fillId="2" borderId="3" xfId="0" applyFont="true" applyBorder="true" applyAlignment="true" applyProtection="false">
      <alignment horizontal="right" vertical="bottom" textRotation="0" wrapText="false" indent="0" shrinkToFit="false"/>
      <protection locked="true" hidden="false"/>
    </xf>
    <xf numFmtId="164" fontId="11" fillId="2" borderId="4" xfId="0" applyFont="true" applyBorder="true" applyAlignment="true" applyProtection="true">
      <alignment horizontal="center" vertical="bottom" textRotation="0" wrapText="false" indent="0" shrinkToFit="false"/>
      <protection locked="false" hidden="false"/>
    </xf>
    <xf numFmtId="171" fontId="11" fillId="2" borderId="4"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true">
      <alignment horizontal="center" vertical="bottom" textRotation="0" wrapText="false" indent="0" shrinkToFit="false"/>
      <protection locked="false" hidden="false"/>
    </xf>
    <xf numFmtId="166" fontId="9" fillId="2" borderId="5" xfId="0" applyFont="true" applyBorder="true" applyAlignment="true" applyProtection="false">
      <alignment horizontal="right" vertical="bottom" textRotation="0" wrapText="false" indent="0" shrinkToFit="false"/>
      <protection locked="true" hidden="false"/>
    </xf>
    <xf numFmtId="164" fontId="11" fillId="2" borderId="9" xfId="0" applyFont="true" applyBorder="true" applyAlignment="true" applyProtection="true">
      <alignment horizontal="center" vertical="bottom" textRotation="0" wrapText="false" indent="0" shrinkToFit="false"/>
      <protection locked="false" hidden="false"/>
    </xf>
    <xf numFmtId="171" fontId="11" fillId="2" borderId="6"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4" fontId="9" fillId="2" borderId="3" xfId="0" applyFont="true" applyBorder="true" applyAlignment="true" applyProtection="false">
      <alignment horizontal="right"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9" fillId="2" borderId="5" xfId="0" applyFont="true" applyBorder="true" applyAlignment="true" applyProtection="false">
      <alignment horizontal="right" vertical="bottom" textRotation="0" wrapText="false" indent="0" shrinkToFit="false"/>
      <protection locked="true" hidden="false"/>
    </xf>
    <xf numFmtId="164" fontId="9" fillId="2" borderId="6"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7" fontId="0" fillId="2" borderId="3" xfId="0" applyFont="true" applyBorder="true" applyAlignment="true" applyProtection="false">
      <alignment horizontal="center" vertical="bottom" textRotation="0" wrapText="false" indent="0" shrinkToFit="false"/>
      <protection locked="true" hidden="false"/>
    </xf>
    <xf numFmtId="166" fontId="0" fillId="2" borderId="8" xfId="0" applyFont="true" applyBorder="true" applyAlignment="true" applyProtection="false">
      <alignment horizontal="center" vertical="bottom" textRotation="0" wrapText="false" indent="0" shrinkToFit="false"/>
      <protection locked="true" hidden="false"/>
    </xf>
    <xf numFmtId="166" fontId="0" fillId="2" borderId="4" xfId="0" applyFont="true" applyBorder="true" applyAlignment="true" applyProtection="false">
      <alignment horizontal="center" vertical="bottom" textRotation="0" wrapText="false" indent="0" shrinkToFit="false"/>
      <protection locked="true" hidden="false"/>
    </xf>
    <xf numFmtId="167" fontId="0" fillId="2" borderId="3" xfId="0" applyFont="false" applyBorder="true" applyAlignment="true" applyProtection="false">
      <alignment horizontal="center" vertical="bottom" textRotation="0" wrapText="false" indent="0" shrinkToFit="false"/>
      <protection locked="true" hidden="false"/>
    </xf>
    <xf numFmtId="166" fontId="0" fillId="2" borderId="8" xfId="0" applyFont="false" applyBorder="true" applyAlignment="true" applyProtection="false">
      <alignment horizontal="center" vertical="bottom" textRotation="0" wrapText="false" indent="0" shrinkToFit="false"/>
      <protection locked="true" hidden="false"/>
    </xf>
    <xf numFmtId="166" fontId="0" fillId="2" borderId="4" xfId="0" applyFont="false" applyBorder="true" applyAlignment="true" applyProtection="false">
      <alignment horizontal="center" vertical="bottom" textRotation="0" wrapText="false" indent="0" shrinkToFit="false"/>
      <protection locked="true" hidden="false"/>
    </xf>
    <xf numFmtId="167" fontId="9" fillId="4" borderId="3" xfId="0" applyFont="true" applyBorder="true" applyAlignment="true" applyProtection="false">
      <alignment horizontal="center" vertical="bottom" textRotation="0" wrapText="false" indent="0" shrinkToFit="false"/>
      <protection locked="true" hidden="false"/>
    </xf>
    <xf numFmtId="166" fontId="9" fillId="4" borderId="8" xfId="0" applyFont="true" applyBorder="true" applyAlignment="true" applyProtection="false">
      <alignment horizontal="center" vertical="bottom" textRotation="0" wrapText="false" indent="0" shrinkToFit="false"/>
      <protection locked="true" hidden="false"/>
    </xf>
    <xf numFmtId="167" fontId="9" fillId="4" borderId="5" xfId="0" applyFont="true" applyBorder="true" applyAlignment="true" applyProtection="false">
      <alignment horizontal="center" vertical="bottom" textRotation="0" wrapText="false" indent="0" shrinkToFit="false"/>
      <protection locked="true" hidden="false"/>
    </xf>
    <xf numFmtId="166" fontId="9" fillId="4" borderId="9"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center" textRotation="0" wrapText="true" indent="0" shrinkToFit="false"/>
      <protection locked="false" hidden="false"/>
    </xf>
    <xf numFmtId="165" fontId="9" fillId="0" borderId="0" xfId="0" applyFont="true" applyBorder="true" applyAlignment="true" applyProtection="true">
      <alignment horizontal="center" vertical="center" textRotation="0" wrapText="true" indent="0" shrinkToFit="false"/>
      <protection locked="false" hidden="false"/>
    </xf>
    <xf numFmtId="164" fontId="9" fillId="2" borderId="3" xfId="20" applyFont="true" applyBorder="true" applyAlignment="false" applyProtection="false">
      <alignment horizontal="general" vertical="bottom" textRotation="0" wrapText="false" indent="0" shrinkToFit="false"/>
      <protection locked="true" hidden="false"/>
    </xf>
    <xf numFmtId="167" fontId="0" fillId="2" borderId="8" xfId="0" applyFont="false" applyBorder="true" applyAlignment="true" applyProtection="false">
      <alignment horizontal="center" vertical="center" textRotation="0" wrapText="false" indent="0" shrinkToFit="false"/>
      <protection locked="true" hidden="false"/>
    </xf>
    <xf numFmtId="170" fontId="11" fillId="3" borderId="8" xfId="0" applyFont="true" applyBorder="true" applyAlignment="true" applyProtection="true">
      <alignment horizontal="center" vertical="center" textRotation="0" wrapText="false" indent="0" shrinkToFit="false"/>
      <protection locked="false" hidden="false"/>
    </xf>
    <xf numFmtId="170" fontId="0" fillId="2" borderId="8" xfId="0" applyFont="false" applyBorder="true" applyAlignment="true" applyProtection="false">
      <alignment horizontal="center" vertical="center" textRotation="0" wrapText="false" indent="0" shrinkToFit="false"/>
      <protection locked="true" hidden="false"/>
    </xf>
    <xf numFmtId="166" fontId="0" fillId="2" borderId="4" xfId="0" applyFont="fals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2" borderId="8" xfId="0" applyFont="fals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70" fontId="9" fillId="2" borderId="9" xfId="0" applyFont="true" applyBorder="true" applyAlignment="true" applyProtection="false">
      <alignment horizontal="center" vertical="center" textRotation="0" wrapText="false" indent="0" shrinkToFit="false"/>
      <protection locked="true" hidden="false"/>
    </xf>
    <xf numFmtId="166" fontId="9" fillId="2" borderId="9" xfId="0" applyFont="true" applyBorder="true" applyAlignment="true" applyProtection="false">
      <alignment horizontal="center" vertical="center" textRotation="0" wrapText="false" indent="0"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6" fontId="9" fillId="2" borderId="3" xfId="0" applyFont="true" applyBorder="true" applyAlignment="true" applyProtection="false">
      <alignment horizontal="left" vertical="bottom" textRotation="0" wrapText="false" indent="0" shrinkToFit="false"/>
      <protection locked="true" hidden="false"/>
    </xf>
    <xf numFmtId="166" fontId="9" fillId="2" borderId="5" xfId="0" applyFont="true" applyBorder="true" applyAlignment="true" applyProtection="false">
      <alignment horizontal="left" vertical="bottom" textRotation="0" wrapText="false" indent="0" shrinkToFit="false"/>
      <protection locked="true" hidden="false"/>
    </xf>
    <xf numFmtId="164" fontId="11" fillId="2" borderId="6" xfId="0" applyFont="true" applyBorder="true" applyAlignment="true" applyProtection="true">
      <alignment horizontal="center" vertical="bottom" textRotation="0" wrapText="false" indent="0" shrinkToFit="false"/>
      <protection locked="false" hidden="false"/>
    </xf>
    <xf numFmtId="165" fontId="9"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70" fontId="0" fillId="0" borderId="0" xfId="0" applyFont="fals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72"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5" fontId="19" fillId="2" borderId="13" xfId="0" applyFont="true" applyBorder="true" applyAlignment="true" applyProtection="false">
      <alignment horizontal="center" vertical="center" textRotation="0" wrapText="true" indent="0" shrinkToFit="false"/>
      <protection locked="true" hidden="false"/>
    </xf>
    <xf numFmtId="164" fontId="19" fillId="2" borderId="14" xfId="0" applyFont="true" applyBorder="true" applyAlignment="true" applyProtection="false">
      <alignment horizontal="center" vertical="center" textRotation="0" wrapText="true" indent="0" shrinkToFit="false"/>
      <protection locked="true" hidden="false"/>
    </xf>
    <xf numFmtId="170" fontId="19" fillId="2" borderId="14" xfId="0" applyFont="true" applyBorder="true" applyAlignment="true" applyProtection="false">
      <alignment horizontal="center" vertical="center" textRotation="0" wrapText="true" indent="0" shrinkToFit="false"/>
      <protection locked="true" hidden="false"/>
    </xf>
    <xf numFmtId="164" fontId="19" fillId="2" borderId="15" xfId="0" applyFont="true" applyBorder="true" applyAlignment="true" applyProtection="false">
      <alignment horizontal="center" vertical="center" textRotation="0" wrapText="true" indent="0" shrinkToFit="false"/>
      <protection locked="true" hidden="false"/>
    </xf>
    <xf numFmtId="166" fontId="19" fillId="2" borderId="14" xfId="0" applyFont="true" applyBorder="true" applyAlignment="true" applyProtection="false">
      <alignment horizontal="center" vertical="center" textRotation="0" wrapText="true" indent="0" shrinkToFit="false"/>
      <protection locked="true" hidden="false"/>
    </xf>
    <xf numFmtId="172" fontId="19" fillId="2" borderId="14" xfId="0" applyFont="true" applyBorder="true" applyAlignment="true" applyProtection="false">
      <alignment horizontal="center" vertical="center" textRotation="0" wrapText="true" indent="0" shrinkToFit="false"/>
      <protection locked="true" hidden="false"/>
    </xf>
    <xf numFmtId="164" fontId="19" fillId="2"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5" fontId="20" fillId="2" borderId="13" xfId="0" applyFont="true" applyBorder="true" applyAlignment="true" applyProtection="false">
      <alignment horizontal="left" vertical="center" textRotation="0" wrapText="true" indent="0" shrinkToFit="false"/>
      <protection locked="true" hidden="false"/>
    </xf>
    <xf numFmtId="166" fontId="20" fillId="2" borderId="13" xfId="0" applyFont="true" applyBorder="true" applyAlignment="true" applyProtection="false">
      <alignment horizontal="left" vertical="center" textRotation="0" wrapText="true" indent="0" shrinkToFit="false"/>
      <protection locked="true" hidden="false"/>
    </xf>
    <xf numFmtId="170" fontId="20" fillId="2" borderId="13" xfId="0" applyFont="true" applyBorder="true" applyAlignment="true" applyProtection="false">
      <alignment horizontal="center" vertical="center" textRotation="0" wrapText="true" indent="0" shrinkToFit="false"/>
      <protection locked="true" hidden="false"/>
    </xf>
    <xf numFmtId="166" fontId="20" fillId="2" borderId="13" xfId="0" applyFont="true" applyBorder="true" applyAlignment="true" applyProtection="false">
      <alignment horizontal="center" vertical="center" textRotation="0" wrapText="true" indent="0" shrinkToFit="false"/>
      <protection locked="true" hidden="false"/>
    </xf>
    <xf numFmtId="172" fontId="20" fillId="2" borderId="13" xfId="0" applyFont="true" applyBorder="tru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6" fontId="9" fillId="2" borderId="0" xfId="0" applyFont="true" applyBorder="false" applyAlignment="true" applyProtection="false">
      <alignment horizontal="center" vertical="top" textRotation="0" wrapText="true" indent="0" shrinkToFit="false"/>
      <protection locked="true" hidden="false"/>
    </xf>
    <xf numFmtId="166" fontId="0" fillId="2" borderId="0" xfId="0" applyFont="false" applyBorder="false" applyAlignment="true" applyProtection="false">
      <alignment horizontal="center" vertical="top" textRotation="0" wrapText="true" indent="0" shrinkToFit="false"/>
      <protection locked="true" hidden="false"/>
    </xf>
    <xf numFmtId="172" fontId="0" fillId="2" borderId="0" xfId="0" applyFont="false" applyBorder="false" applyAlignment="true" applyProtection="false">
      <alignment horizontal="center" vertical="top" textRotation="0" wrapText="true" indent="0" shrinkToFit="false"/>
      <protection locked="true" hidden="false"/>
    </xf>
    <xf numFmtId="165"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5" fontId="0" fillId="2" borderId="0" xfId="0" applyFont="true" applyBorder="false" applyAlignment="true" applyProtection="false">
      <alignment horizontal="center"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70" fontId="20" fillId="2" borderId="0" xfId="0" applyFont="true" applyBorder="true" applyAlignment="true" applyProtection="false">
      <alignment horizontal="center" vertical="center" textRotation="0" wrapText="true" indent="0" shrinkToFit="false"/>
      <protection locked="true" hidden="false"/>
    </xf>
    <xf numFmtId="166" fontId="20" fillId="2" borderId="0" xfId="0" applyFont="true" applyBorder="true" applyAlignment="true" applyProtection="false">
      <alignment horizontal="center" vertical="center" textRotation="0" wrapText="true" indent="0" shrinkToFit="false"/>
      <protection locked="true" hidden="false"/>
    </xf>
    <xf numFmtId="172" fontId="20" fillId="2" borderId="0" xfId="0" applyFont="true" applyBorder="true" applyAlignment="true" applyProtection="false">
      <alignment horizontal="center" vertical="center" textRotation="0" wrapText="true" indent="0" shrinkToFit="false"/>
      <protection locked="true" hidden="false"/>
    </xf>
    <xf numFmtId="170" fontId="9" fillId="0" borderId="0" xfId="0" applyFont="true" applyBorder="false" applyAlignment="true" applyProtection="false">
      <alignment horizontal="center" vertical="top"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3" xfId="0" applyFont="false" applyBorder="true" applyAlignment="true" applyProtection="false">
      <alignment horizontal="center" vertical="bottom" textRotation="0" wrapText="false" indent="0"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6" fontId="0" fillId="2" borderId="6" xfId="0" applyFont="false" applyBorder="true" applyAlignment="true" applyProtection="false">
      <alignment horizontal="center" vertical="bottom" textRotation="0" wrapText="false" indent="0" shrinkToFit="false"/>
      <protection locked="true" hidden="false"/>
    </xf>
    <xf numFmtId="170" fontId="20" fillId="0" borderId="0"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21" fillId="0" borderId="0" xfId="0" applyFont="true" applyBorder="false" applyAlignment="true" applyProtection="false">
      <alignment horizontal="center" vertical="top" textRotation="0" wrapText="true" indent="0" shrinkToFit="false"/>
      <protection locked="true" hidden="false"/>
    </xf>
    <xf numFmtId="171" fontId="0" fillId="0" borderId="0" xfId="0" applyFont="false" applyBorder="false" applyAlignment="true" applyProtection="false">
      <alignment horizontal="right" vertical="top" textRotation="0" wrapText="true" indent="0" shrinkToFit="false"/>
      <protection locked="true" hidden="false"/>
    </xf>
    <xf numFmtId="165" fontId="0" fillId="0" borderId="0" xfId="20" applyFont="false" applyBorder="false" applyAlignment="true" applyProtection="false">
      <alignment horizontal="right"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0" fillId="0" borderId="0" xfId="20" applyFont="false" applyBorder="false" applyAlignment="true" applyProtection="true">
      <alignment horizontal="center"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true"/>
    </xf>
    <xf numFmtId="165" fontId="9" fillId="2" borderId="1" xfId="20" applyFont="true" applyBorder="true" applyAlignment="true" applyProtection="true">
      <alignment horizontal="right" vertical="top" textRotation="0" wrapText="true" indent="0" shrinkToFit="false"/>
      <protection locked="true" hidden="false"/>
    </xf>
    <xf numFmtId="164" fontId="9" fillId="2" borderId="7" xfId="20" applyFont="true" applyBorder="true" applyAlignment="true" applyProtection="true">
      <alignment horizontal="left" vertical="top" textRotation="0" wrapText="true" indent="0" shrinkToFit="false"/>
      <protection locked="true" hidden="false"/>
    </xf>
    <xf numFmtId="164" fontId="9" fillId="2" borderId="2" xfId="20" applyFont="true" applyBorder="true" applyAlignment="true" applyProtection="true">
      <alignment horizontal="left" vertical="top" textRotation="0" wrapText="true" indent="0" shrinkToFit="false"/>
      <protection locked="true" hidden="false"/>
    </xf>
    <xf numFmtId="164" fontId="0" fillId="0" borderId="0" xfId="20" applyFont="false" applyBorder="false" applyAlignment="true" applyProtection="true">
      <alignment horizontal="left" vertical="top" textRotation="0" wrapText="true" indent="0" shrinkToFit="false"/>
      <protection locked="true" hidden="false"/>
    </xf>
    <xf numFmtId="165" fontId="0" fillId="2" borderId="3" xfId="20" applyFont="false" applyBorder="true" applyAlignment="true" applyProtection="false">
      <alignment horizontal="right" vertical="bottom" textRotation="0" wrapText="false" indent="0" shrinkToFit="false"/>
      <protection locked="true" hidden="false"/>
    </xf>
    <xf numFmtId="164" fontId="9" fillId="2" borderId="8" xfId="20" applyFont="true" applyBorder="true" applyAlignment="false" applyProtection="false">
      <alignment horizontal="general" vertical="bottom" textRotation="0" wrapText="false" indent="0" shrinkToFit="false"/>
      <protection locked="true" hidden="false"/>
    </xf>
    <xf numFmtId="171" fontId="9" fillId="0" borderId="8" xfId="20" applyFont="true" applyBorder="true" applyAlignment="true" applyProtection="true">
      <alignment horizontal="center" vertical="bottom" textRotation="0" wrapText="false" indent="0" shrinkToFit="false"/>
      <protection locked="false" hidden="false"/>
    </xf>
    <xf numFmtId="164" fontId="0" fillId="0" borderId="8" xfId="20" applyFont="false" applyBorder="true" applyAlignment="false" applyProtection="false">
      <alignment horizontal="general" vertical="bottom" textRotation="0" wrapText="false" indent="0" shrinkToFit="false"/>
      <protection locked="true" hidden="false"/>
    </xf>
    <xf numFmtId="164" fontId="0" fillId="0" borderId="8" xfId="20" applyFont="false" applyBorder="true" applyAlignment="true" applyProtection="true">
      <alignment horizontal="center" vertical="bottom" textRotation="0" wrapText="false" indent="0" shrinkToFit="false"/>
      <protection locked="true" hidden="false"/>
    </xf>
    <xf numFmtId="171" fontId="9" fillId="0" borderId="8" xfId="20" applyFont="true" applyBorder="true" applyAlignment="false" applyProtection="true">
      <alignment horizontal="general" vertical="bottom" textRotation="0" wrapText="false" indent="0" shrinkToFit="false"/>
      <protection locked="true" hidden="true"/>
    </xf>
    <xf numFmtId="166" fontId="9" fillId="0" borderId="8" xfId="20" applyFont="true" applyBorder="true" applyAlignment="false" applyProtection="true">
      <alignment horizontal="general" vertical="bottom" textRotation="0" wrapText="false" indent="0" shrinkToFit="false"/>
      <protection locked="true" hidden="true"/>
    </xf>
    <xf numFmtId="164" fontId="0" fillId="0" borderId="4" xfId="20" applyFont="true" applyBorder="true" applyAlignment="false" applyProtection="true">
      <alignment horizontal="general" vertical="bottom" textRotation="0" wrapText="false" indent="0" shrinkToFit="false"/>
      <protection locked="false" hidden="false"/>
    </xf>
    <xf numFmtId="164" fontId="0" fillId="2" borderId="8" xfId="20" applyFont="true" applyBorder="true" applyAlignment="false" applyProtection="false">
      <alignment horizontal="general" vertical="bottom" textRotation="0" wrapText="false" indent="0" shrinkToFit="false"/>
      <protection locked="true" hidden="false"/>
    </xf>
    <xf numFmtId="170" fontId="22" fillId="5" borderId="8" xfId="20" applyFont="true" applyBorder="true" applyAlignment="true" applyProtection="true">
      <alignment horizontal="center" vertical="bottom" textRotation="0" wrapText="false" indent="0" shrinkToFit="false"/>
      <protection locked="false" hidden="false"/>
    </xf>
    <xf numFmtId="164" fontId="0" fillId="0" borderId="8" xfId="20" applyFont="false" applyBorder="true" applyAlignment="false" applyProtection="true">
      <alignment horizontal="general" vertical="bottom" textRotation="0" wrapText="false" indent="0" shrinkToFit="false"/>
      <protection locked="true" hidden="true"/>
    </xf>
    <xf numFmtId="170" fontId="9" fillId="0" borderId="8" xfId="20" applyFont="true" applyBorder="true" applyAlignment="true" applyProtection="true">
      <alignment horizontal="center" vertical="bottom" textRotation="0" wrapText="false" indent="0" shrinkToFit="false"/>
      <protection locked="false" hidden="false"/>
    </xf>
    <xf numFmtId="164" fontId="0" fillId="0" borderId="4" xfId="20" applyFont="false" applyBorder="true" applyAlignment="false" applyProtection="true">
      <alignment horizontal="general" vertical="bottom" textRotation="0" wrapText="false" indent="0" shrinkToFit="false"/>
      <protection locked="false" hidden="false"/>
    </xf>
    <xf numFmtId="165" fontId="0" fillId="2" borderId="3" xfId="20" applyFont="true" applyBorder="true" applyAlignment="true" applyProtection="false">
      <alignment horizontal="right" vertical="bottom" textRotation="0" wrapText="false" indent="0" shrinkToFit="false"/>
      <protection locked="true" hidden="false"/>
    </xf>
    <xf numFmtId="170" fontId="22" fillId="6" borderId="8" xfId="20" applyFont="true" applyBorder="true" applyAlignment="true" applyProtection="true">
      <alignment horizontal="center" vertical="bottom" textRotation="0" wrapText="false" indent="0" shrinkToFit="false"/>
      <protection locked="false" hidden="false"/>
    </xf>
    <xf numFmtId="164" fontId="0" fillId="2" borderId="8" xfId="20" applyFont="false" applyBorder="true" applyAlignment="false" applyProtection="false">
      <alignment horizontal="general" vertical="bottom" textRotation="0" wrapText="false" indent="0" shrinkToFit="false"/>
      <protection locked="true" hidden="false"/>
    </xf>
    <xf numFmtId="164" fontId="9" fillId="0" borderId="8" xfId="20" applyFont="true" applyBorder="true" applyAlignment="false" applyProtection="true">
      <alignment horizontal="general" vertical="bottom" textRotation="0" wrapText="false" indent="0" shrinkToFit="false"/>
      <protection locked="true" hidden="true"/>
    </xf>
    <xf numFmtId="171" fontId="9" fillId="0" borderId="8" xfId="19" applyFont="true" applyBorder="true" applyAlignment="true" applyProtection="true">
      <alignment horizontal="general" vertical="bottom" textRotation="0" wrapText="false" indent="0" shrinkToFit="false"/>
      <protection locked="true" hidden="true"/>
    </xf>
    <xf numFmtId="170" fontId="9" fillId="0" borderId="8" xfId="20" applyFont="true" applyBorder="true" applyAlignment="false" applyProtection="true">
      <alignment horizontal="general" vertical="bottom" textRotation="0" wrapText="false" indent="0" shrinkToFit="false"/>
      <protection locked="false" hidden="false"/>
    </xf>
    <xf numFmtId="165" fontId="0" fillId="2" borderId="5" xfId="20" applyFont="true" applyBorder="true" applyAlignment="true" applyProtection="false">
      <alignment horizontal="right" vertical="bottom" textRotation="0" wrapText="false" indent="0" shrinkToFit="false"/>
      <protection locked="true" hidden="false"/>
    </xf>
    <xf numFmtId="164" fontId="0" fillId="2" borderId="9" xfId="20" applyFont="true" applyBorder="true" applyAlignment="false" applyProtection="false">
      <alignment horizontal="general" vertical="bottom" textRotation="0" wrapText="false" indent="0" shrinkToFit="false"/>
      <protection locked="true" hidden="false"/>
    </xf>
    <xf numFmtId="170" fontId="22" fillId="5" borderId="9" xfId="20" applyFont="true" applyBorder="true" applyAlignment="true" applyProtection="true">
      <alignment horizontal="center" vertical="bottom" textRotation="0" wrapText="false" indent="0" shrinkToFit="false"/>
      <protection locked="fals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true" applyProtection="true">
      <alignment horizontal="center" vertical="bottom" textRotation="0" wrapText="false" indent="0" shrinkToFit="false"/>
      <protection locked="true" hidden="false"/>
    </xf>
    <xf numFmtId="164" fontId="0" fillId="0" borderId="9" xfId="20" applyFont="false" applyBorder="true" applyAlignment="false" applyProtection="true">
      <alignment horizontal="general" vertical="bottom" textRotation="0" wrapText="false" indent="0" shrinkToFit="false"/>
      <protection locked="true" hidden="true"/>
    </xf>
    <xf numFmtId="164" fontId="0" fillId="0" borderId="6" xfId="20" applyFont="false" applyBorder="true" applyAlignment="false" applyProtection="true">
      <alignment horizontal="general" vertical="bottom" textRotation="0" wrapText="false" indent="0" shrinkToFit="false"/>
      <protection locked="false" hidden="false"/>
    </xf>
    <xf numFmtId="165" fontId="0" fillId="2" borderId="0" xfId="20" applyFont="false" applyBorder="true" applyAlignment="true" applyProtection="false">
      <alignment horizontal="right" vertical="bottom" textRotation="0" wrapText="false" indent="0" shrinkToFit="false"/>
      <protection locked="true" hidden="false"/>
    </xf>
    <xf numFmtId="164" fontId="0" fillId="2" borderId="0" xfId="20" applyFont="false" applyBorder="true" applyAlignment="false" applyProtection="false">
      <alignment horizontal="general" vertical="bottom" textRotation="0" wrapText="false" indent="0" shrinkToFit="false"/>
      <protection locked="true" hidden="false"/>
    </xf>
    <xf numFmtId="170" fontId="9" fillId="0" borderId="0" xfId="20" applyFont="true" applyBorder="true" applyAlignment="true" applyProtection="true">
      <alignment horizontal="center" vertical="bottom" textRotation="0" wrapText="false" indent="0" shrinkToFit="false"/>
      <protection locked="false" hidden="false"/>
    </xf>
    <xf numFmtId="164" fontId="0" fillId="0" borderId="0" xfId="20" applyFont="false" applyBorder="true" applyAlignment="false" applyProtection="false">
      <alignment horizontal="general" vertical="bottom" textRotation="0" wrapText="false" indent="0" shrinkToFit="false"/>
      <protection locked="true" hidden="false"/>
    </xf>
    <xf numFmtId="164" fontId="0" fillId="0" borderId="0" xfId="20" applyFont="false" applyBorder="true" applyAlignment="true" applyProtection="true">
      <alignment horizontal="center" vertical="bottom"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true"/>
    </xf>
    <xf numFmtId="164" fontId="0" fillId="0" borderId="0" xfId="20" applyFont="false" applyBorder="true" applyAlignment="false" applyProtection="true">
      <alignment horizontal="general" vertical="bottom" textRotation="0" wrapText="false" indent="0" shrinkToFit="false"/>
      <protection locked="false" hidden="false"/>
    </xf>
    <xf numFmtId="165" fontId="0" fillId="2" borderId="1" xfId="20" applyFont="false" applyBorder="true" applyAlignment="true" applyProtection="false">
      <alignment horizontal="right" vertical="bottom" textRotation="0" wrapText="false" indent="0" shrinkToFit="false"/>
      <protection locked="true" hidden="false"/>
    </xf>
    <xf numFmtId="164" fontId="9" fillId="2" borderId="7" xfId="20" applyFont="true" applyBorder="true" applyAlignment="false" applyProtection="false">
      <alignment horizontal="general" vertical="bottom" textRotation="0" wrapText="false" indent="0" shrinkToFit="false"/>
      <protection locked="true" hidden="false"/>
    </xf>
    <xf numFmtId="170" fontId="9" fillId="0" borderId="7" xfId="20" applyFont="true" applyBorder="true" applyAlignment="false" applyProtection="true">
      <alignment horizontal="general" vertical="bottom" textRotation="0" wrapText="false" indent="0" shrinkToFit="false"/>
      <protection locked="false" hidden="false"/>
    </xf>
    <xf numFmtId="164" fontId="0" fillId="0" borderId="7" xfId="20" applyFont="false" applyBorder="true" applyAlignment="false" applyProtection="false">
      <alignment horizontal="general" vertical="bottom" textRotation="0" wrapText="false" indent="0" shrinkToFit="false"/>
      <protection locked="true" hidden="false"/>
    </xf>
    <xf numFmtId="164" fontId="0" fillId="0" borderId="7" xfId="20" applyFont="false" applyBorder="true" applyAlignment="true" applyProtection="true">
      <alignment horizontal="center" vertical="bottom" textRotation="0" wrapText="false" indent="0" shrinkToFit="false"/>
      <protection locked="true" hidden="false"/>
    </xf>
    <xf numFmtId="171" fontId="9" fillId="0" borderId="7" xfId="20" applyFont="true" applyBorder="true" applyAlignment="false" applyProtection="true">
      <alignment horizontal="general" vertical="bottom" textRotation="0" wrapText="false" indent="0" shrinkToFit="false"/>
      <protection locked="true" hidden="true"/>
    </xf>
    <xf numFmtId="166" fontId="9" fillId="0" borderId="7" xfId="20" applyFont="true" applyBorder="true" applyAlignment="false" applyProtection="true">
      <alignment horizontal="general" vertical="bottom" textRotation="0" wrapText="false" indent="0" shrinkToFit="false"/>
      <protection locked="true" hidden="true"/>
    </xf>
    <xf numFmtId="164" fontId="0" fillId="0" borderId="2" xfId="20" applyFont="false" applyBorder="true" applyAlignment="false" applyProtection="true">
      <alignment horizontal="general" vertical="bottom" textRotation="0" wrapText="false" indent="0" shrinkToFit="false"/>
      <protection locked="fals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9" fillId="2" borderId="16" xfId="21" applyFont="true" applyBorder="true" applyAlignment="true" applyProtection="false">
      <alignment horizontal="center" vertical="top" textRotation="0" wrapText="true" indent="0" shrinkToFit="false"/>
      <protection locked="true" hidden="false"/>
    </xf>
    <xf numFmtId="164" fontId="9" fillId="2" borderId="17" xfId="21" applyFont="true" applyBorder="true" applyAlignment="true" applyProtection="false">
      <alignment horizontal="center" vertical="top" textRotation="0" wrapText="true" indent="0" shrinkToFit="false"/>
      <protection locked="true" hidden="false"/>
    </xf>
    <xf numFmtId="164" fontId="9" fillId="2" borderId="18" xfId="21" applyFont="true" applyBorder="true" applyAlignment="true" applyProtection="false">
      <alignment horizontal="center" vertical="top" textRotation="0" wrapText="true" indent="0" shrinkToFit="false"/>
      <protection locked="true" hidden="false"/>
    </xf>
    <xf numFmtId="164" fontId="9" fillId="0" borderId="0" xfId="21" applyFont="true" applyBorder="false" applyAlignment="true" applyProtection="false">
      <alignment horizontal="center" vertical="top" textRotation="0" wrapText="true" indent="0" shrinkToFit="false"/>
      <protection locked="true" hidden="false"/>
    </xf>
    <xf numFmtId="167" fontId="9" fillId="2" borderId="19" xfId="21" applyFont="true" applyBorder="true" applyAlignment="true" applyProtection="false">
      <alignment horizontal="center" vertical="bottom" textRotation="0" wrapText="false" indent="0" shrinkToFit="false"/>
      <protection locked="true" hidden="false"/>
    </xf>
    <xf numFmtId="167" fontId="9" fillId="2" borderId="20" xfId="21" applyFont="true" applyBorder="true" applyAlignment="true" applyProtection="false">
      <alignment horizontal="center" vertical="bottom" textRotation="0" wrapText="false" indent="0" shrinkToFit="false"/>
      <protection locked="true" hidden="false"/>
    </xf>
    <xf numFmtId="167" fontId="9" fillId="2" borderId="21" xfId="21" applyFont="true" applyBorder="true" applyAlignment="true" applyProtection="false">
      <alignment horizontal="center"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7" fontId="0" fillId="0" borderId="0" xfId="21" applyFont="true" applyBorder="false" applyAlignment="true" applyProtection="false">
      <alignment horizontal="center" vertical="bottom" textRotation="0" wrapText="false" indent="0" shrinkToFit="false"/>
      <protection locked="true" hidden="false"/>
    </xf>
    <xf numFmtId="171" fontId="0"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_Checkliste" xfId="20" builtinId="54" customBuiltin="true"/>
    <cellStyle name="Standard_Graphik" xfId="21"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tx>
            <c:strRef>
              <c:f>Dauer!$B$56</c:f>
              <c:strCache>
                <c:ptCount val="1"/>
                <c:pt idx="0">
                  <c:v>McConnell</c:v>
                </c:pt>
              </c:strCache>
            </c:strRef>
          </c:tx>
          <c:spPr>
            <a:solidFill>
              <a:srgbClr val="ff00ff"/>
            </a:solidFill>
            <a:ln w="25560">
              <a:solidFill>
                <a:srgbClr val="ff00ff"/>
              </a:solidFill>
              <a:round/>
            </a:ln>
          </c:spPr>
          <c:marker>
            <c:symbol val="square"/>
            <c:size val="10"/>
            <c:spPr>
              <a:solidFill>
                <a:srgbClr val="ff00ff"/>
              </a:solidFill>
            </c:spPr>
          </c:marker>
          <c:xVal>
            <c:numRef>
              <c:f>Dauer!$B$57:$B$60</c:f>
              <c:numCache>
                <c:formatCode>General</c:formatCode>
                <c:ptCount val="4"/>
                <c:pt idx="0">
                  <c:v>2.35792209345768</c:v>
                </c:pt>
                <c:pt idx="1">
                  <c:v>2.41211323858019</c:v>
                </c:pt>
                <c:pt idx="2">
                  <c:v>2.46397306534215</c:v>
                </c:pt>
                <c:pt idx="3">
                  <c:v>2.56090397725215</c:v>
                </c:pt>
              </c:numCache>
            </c:numRef>
          </c:xVal>
          <c:yVal>
            <c:numRef>
              <c:f>Dauer!$A$57:$A$60</c:f>
              <c:numCache>
                <c:formatCode>General</c:formatCode>
                <c:ptCount val="4"/>
                <c:pt idx="0">
                  <c:v>0.25</c:v>
                </c:pt>
                <c:pt idx="1">
                  <c:v>0.5</c:v>
                </c:pt>
                <c:pt idx="2">
                  <c:v>0.75</c:v>
                </c:pt>
                <c:pt idx="3">
                  <c:v>0.98</c:v>
                </c:pt>
              </c:numCache>
            </c:numRef>
          </c:yVal>
          <c:smooth val="1"/>
        </c:ser>
        <c:ser>
          <c:idx val="1"/>
          <c:order val="1"/>
          <c:tx>
            <c:strRef>
              <c:f>Dauer!$C$56</c:f>
              <c:strCache>
                <c:ptCount val="1"/>
                <c:pt idx="0">
                  <c:v>McConnell historisch</c:v>
                </c:pt>
              </c:strCache>
            </c:strRef>
          </c:tx>
          <c:spPr>
            <a:solidFill>
              <a:srgbClr val="ffff00"/>
            </a:solidFill>
            <a:ln w="25560">
              <a:solidFill>
                <a:srgbClr val="ffff00"/>
              </a:solidFill>
              <a:round/>
            </a:ln>
          </c:spPr>
          <c:marker>
            <c:symbol val="triangle"/>
            <c:size val="10"/>
            <c:spPr>
              <a:solidFill>
                <a:srgbClr val="ffff00"/>
              </a:solidFill>
            </c:spPr>
          </c:marker>
          <c:xVal>
            <c:numRef>
              <c:f>Dauer!$C$57:$C$60</c:f>
              <c:numCache>
                <c:formatCode>General</c:formatCode>
                <c:ptCount val="4"/>
                <c:pt idx="0">
                  <c:v>1.9649350778814</c:v>
                </c:pt>
                <c:pt idx="1">
                  <c:v>2.0100943654835</c:v>
                </c:pt>
                <c:pt idx="2">
                  <c:v>2.05331088778512</c:v>
                </c:pt>
                <c:pt idx="3">
                  <c:v>2.13408664771012</c:v>
                </c:pt>
              </c:numCache>
            </c:numRef>
          </c:xVal>
          <c:yVal>
            <c:numRef>
              <c:f>Dauer!$A$57:$A$60</c:f>
              <c:numCache>
                <c:formatCode>General</c:formatCode>
                <c:ptCount val="4"/>
                <c:pt idx="0">
                  <c:v>0.25</c:v>
                </c:pt>
                <c:pt idx="1">
                  <c:v>0.5</c:v>
                </c:pt>
                <c:pt idx="2">
                  <c:v>0.75</c:v>
                </c:pt>
                <c:pt idx="3">
                  <c:v>0.98</c:v>
                </c:pt>
              </c:numCache>
            </c:numRef>
          </c:yVal>
          <c:smooth val="1"/>
        </c:ser>
        <c:ser>
          <c:idx val="2"/>
          <c:order val="2"/>
          <c:tx>
            <c:strRef>
              <c:f>Dauer!$D$56</c:f>
              <c:strCache>
                <c:ptCount val="1"/>
                <c:pt idx="0">
                  <c:v>Daumen x Pi</c:v>
                </c:pt>
              </c:strCache>
            </c:strRef>
          </c:tx>
          <c:spPr>
            <a:solidFill>
              <a:srgbClr val="00ffff"/>
            </a:solidFill>
            <a:ln w="25560">
              <a:solidFill>
                <a:srgbClr val="00ffff"/>
              </a:solidFill>
              <a:round/>
            </a:ln>
          </c:spPr>
          <c:marker>
            <c:symbol val="x"/>
            <c:size val="10"/>
            <c:spPr>
              <a:solidFill>
                <a:srgbClr val="ffffffff"/>
              </a:solidFill>
            </c:spPr>
          </c:marker>
          <c:xVal>
            <c:numRef>
              <c:f>Dauer!$D$57:$D$60</c:f>
              <c:numCache>
                <c:formatCode>General</c:formatCode>
                <c:ptCount val="4"/>
                <c:pt idx="0">
                  <c:v>0.696806664175906</c:v>
                </c:pt>
                <c:pt idx="1">
                  <c:v>0.720965787445331</c:v>
                </c:pt>
                <c:pt idx="2">
                  <c:v>0.744341189303252</c:v>
                </c:pt>
                <c:pt idx="3">
                  <c:v>0.788693133598368</c:v>
                </c:pt>
              </c:numCache>
            </c:numRef>
          </c:xVal>
          <c:yVal>
            <c:numRef>
              <c:f>Dauer!$A$57:$A$60</c:f>
              <c:numCache>
                <c:formatCode>General</c:formatCode>
                <c:ptCount val="4"/>
                <c:pt idx="0">
                  <c:v>0.25</c:v>
                </c:pt>
                <c:pt idx="1">
                  <c:v>0.5</c:v>
                </c:pt>
                <c:pt idx="2">
                  <c:v>0.75</c:v>
                </c:pt>
                <c:pt idx="3">
                  <c:v>0.98</c:v>
                </c:pt>
              </c:numCache>
            </c:numRef>
          </c:yVal>
          <c:smooth val="1"/>
        </c:ser>
        <c:ser>
          <c:idx val="3"/>
          <c:order val="3"/>
          <c:tx>
            <c:strRef>
              <c:f>Dauer!$E$56</c:f>
              <c:strCache>
                <c:ptCount val="1"/>
                <c:pt idx="0">
                  <c:v>Boehm klein</c:v>
                </c:pt>
              </c:strCache>
            </c:strRef>
          </c:tx>
          <c:spPr>
            <a:solidFill>
              <a:srgbClr val="800080"/>
            </a:solidFill>
            <a:ln w="25560">
              <a:solidFill>
                <a:srgbClr val="800080"/>
              </a:solidFill>
              <a:round/>
            </a:ln>
          </c:spPr>
          <c:marker>
            <c:symbol val="square"/>
            <c:size val="10"/>
            <c:spPr>
              <a:solidFill>
                <a:srgbClr val="ffffffff"/>
              </a:solidFill>
            </c:spPr>
          </c:marker>
          <c:xVal>
            <c:numRef>
              <c:f>Dauer!$E$57:$E$60</c:f>
              <c:numCache>
                <c:formatCode>General</c:formatCode>
                <c:ptCount val="4"/>
                <c:pt idx="0">
                  <c:v>1.89978893249483</c:v>
                </c:pt>
                <c:pt idx="1">
                  <c:v>1.94964323643764</c:v>
                </c:pt>
                <c:pt idx="2">
                  <c:v>1.99749990907299</c:v>
                </c:pt>
                <c:pt idx="3">
                  <c:v>2.0873252857388</c:v>
                </c:pt>
              </c:numCache>
            </c:numRef>
          </c:xVal>
          <c:yVal>
            <c:numRef>
              <c:f>Dauer!$A$57:$A$60</c:f>
              <c:numCache>
                <c:formatCode>General</c:formatCode>
                <c:ptCount val="4"/>
                <c:pt idx="0">
                  <c:v>0.25</c:v>
                </c:pt>
                <c:pt idx="1">
                  <c:v>0.5</c:v>
                </c:pt>
                <c:pt idx="2">
                  <c:v>0.75</c:v>
                </c:pt>
                <c:pt idx="3">
                  <c:v>0.98</c:v>
                </c:pt>
              </c:numCache>
            </c:numRef>
          </c:yVal>
          <c:smooth val="1"/>
        </c:ser>
        <c:ser>
          <c:idx val="4"/>
          <c:order val="4"/>
          <c:tx>
            <c:strRef>
              <c:f>Dauer!$F$56</c:f>
              <c:strCache>
                <c:ptCount val="1"/>
                <c:pt idx="0">
                  <c:v>Boehm mittel</c:v>
                </c:pt>
              </c:strCache>
            </c:strRef>
          </c:tx>
          <c:spPr>
            <a:solidFill>
              <a:srgbClr val="800000"/>
            </a:solidFill>
            <a:ln w="25560">
              <a:solidFill>
                <a:srgbClr val="800000"/>
              </a:solidFill>
              <a:round/>
            </a:ln>
          </c:spPr>
          <c:marker>
            <c:symbol val="circle"/>
            <c:size val="10"/>
            <c:spPr>
              <a:solidFill>
                <a:srgbClr val="800000"/>
              </a:solidFill>
            </c:spPr>
          </c:marker>
          <c:xVal>
            <c:numRef>
              <c:f>Dauer!$F$57:$F$60</c:f>
              <c:numCache>
                <c:formatCode>General</c:formatCode>
                <c:ptCount val="4"/>
                <c:pt idx="0">
                  <c:v>1.94141604945721</c:v>
                </c:pt>
                <c:pt idx="1">
                  <c:v>1.98829247140305</c:v>
                </c:pt>
                <c:pt idx="2">
                  <c:v>2.03320161077686</c:v>
                </c:pt>
                <c:pt idx="3">
                  <c:v>2.11726710711369</c:v>
                </c:pt>
              </c:numCache>
            </c:numRef>
          </c:xVal>
          <c:yVal>
            <c:numRef>
              <c:f>Dauer!$A$57:$A$60</c:f>
              <c:numCache>
                <c:formatCode>General</c:formatCode>
                <c:ptCount val="4"/>
                <c:pt idx="0">
                  <c:v>0.25</c:v>
                </c:pt>
                <c:pt idx="1">
                  <c:v>0.5</c:v>
                </c:pt>
                <c:pt idx="2">
                  <c:v>0.75</c:v>
                </c:pt>
                <c:pt idx="3">
                  <c:v>0.98</c:v>
                </c:pt>
              </c:numCache>
            </c:numRef>
          </c:yVal>
          <c:smooth val="1"/>
        </c:ser>
        <c:ser>
          <c:idx val="5"/>
          <c:order val="5"/>
          <c:tx>
            <c:strRef>
              <c:f>Dauer!$G$56</c:f>
              <c:strCache>
                <c:ptCount val="1"/>
                <c:pt idx="0">
                  <c:v>Boehm groß</c:v>
                </c:pt>
              </c:strCache>
            </c:strRef>
          </c:tx>
          <c:spPr>
            <a:solidFill>
              <a:srgbClr val="008080"/>
            </a:solidFill>
            <a:ln w="25560">
              <a:solidFill>
                <a:srgbClr val="008080"/>
              </a:solidFill>
              <a:round/>
            </a:ln>
          </c:spPr>
          <c:marker>
            <c:symbol val="plus"/>
            <c:size val="10"/>
            <c:spPr>
              <a:solidFill>
                <a:srgbClr val="ffffffff"/>
              </a:solidFill>
            </c:spPr>
          </c:marker>
          <c:xVal>
            <c:numRef>
              <c:f>Dauer!$G$57:$G$60</c:f>
              <c:numCache>
                <c:formatCode>General</c:formatCode>
                <c:ptCount val="4"/>
                <c:pt idx="0">
                  <c:v>1.9839552766214</c:v>
                </c:pt>
                <c:pt idx="1">
                  <c:v>2.02770787903816</c:v>
                </c:pt>
                <c:pt idx="2">
                  <c:v>2.06954141589129</c:v>
                </c:pt>
                <c:pt idx="3">
                  <c:v>2.14763843158202</c:v>
                </c:pt>
              </c:numCache>
            </c:numRef>
          </c:xVal>
          <c:yVal>
            <c:numRef>
              <c:f>Dauer!$A$57:$A$60</c:f>
              <c:numCache>
                <c:formatCode>General</c:formatCode>
                <c:ptCount val="4"/>
                <c:pt idx="0">
                  <c:v>0.25</c:v>
                </c:pt>
                <c:pt idx="1">
                  <c:v>0.5</c:v>
                </c:pt>
                <c:pt idx="2">
                  <c:v>0.75</c:v>
                </c:pt>
                <c:pt idx="3">
                  <c:v>0.98</c:v>
                </c:pt>
              </c:numCache>
            </c:numRef>
          </c:yVal>
          <c:smooth val="1"/>
        </c:ser>
        <c:ser>
          <c:idx val="6"/>
          <c:order val="6"/>
          <c:tx>
            <c:strRef>
              <c:f>Dauer!$H$56</c:f>
              <c:strCache>
                <c:ptCount val="1"/>
                <c:pt idx="0">
                  <c:v>Roetzheim klein</c:v>
                </c:pt>
              </c:strCache>
            </c:strRef>
          </c:tx>
          <c:spPr>
            <a:solidFill>
              <a:srgbClr val="000080"/>
            </a:solidFill>
            <a:ln w="25560">
              <a:solidFill>
                <a:srgbClr val="000080"/>
              </a:solidFill>
              <a:round/>
            </a:ln>
          </c:spPr>
          <c:marker>
            <c:symbol val="diamond"/>
            <c:size val="10"/>
            <c:spPr>
              <a:solidFill>
                <a:srgbClr val="000080"/>
              </a:solidFill>
            </c:spPr>
          </c:marker>
          <c:xVal>
            <c:numRef>
              <c:f>Dauer!$H$57:$H$60</c:f>
              <c:numCache>
                <c:formatCode>General</c:formatCode>
                <c:ptCount val="4"/>
                <c:pt idx="0">
                  <c:v>1.00575378783771</c:v>
                </c:pt>
                <c:pt idx="1">
                  <c:v>1.04062447864518</c:v>
                </c:pt>
                <c:pt idx="2">
                  <c:v>1.0743639650329</c:v>
                </c:pt>
                <c:pt idx="3">
                  <c:v>1.13838048247757</c:v>
                </c:pt>
              </c:numCache>
            </c:numRef>
          </c:xVal>
          <c:yVal>
            <c:numRef>
              <c:f>Dauer!$A$57:$A$60</c:f>
              <c:numCache>
                <c:formatCode>General</c:formatCode>
                <c:ptCount val="4"/>
                <c:pt idx="0">
                  <c:v>0.25</c:v>
                </c:pt>
                <c:pt idx="1">
                  <c:v>0.5</c:v>
                </c:pt>
                <c:pt idx="2">
                  <c:v>0.75</c:v>
                </c:pt>
                <c:pt idx="3">
                  <c:v>0.98</c:v>
                </c:pt>
              </c:numCache>
            </c:numRef>
          </c:yVal>
          <c:smooth val="1"/>
        </c:ser>
        <c:ser>
          <c:idx val="7"/>
          <c:order val="7"/>
          <c:tx>
            <c:strRef>
              <c:f>Dauer!$I$56</c:f>
              <c:strCache>
                <c:ptCount val="1"/>
                <c:pt idx="0">
                  <c:v>Roetzheim mittel bis groß</c:v>
                </c:pt>
              </c:strCache>
            </c:strRef>
          </c:tx>
          <c:spPr>
            <a:solidFill>
              <a:srgbClr val="0000ff"/>
            </a:solidFill>
            <a:ln w="25560">
              <a:solidFill>
                <a:srgbClr val="0000ff"/>
              </a:solidFill>
              <a:round/>
            </a:ln>
          </c:spPr>
          <c:marker>
            <c:symbol val="triangle"/>
            <c:size val="10"/>
            <c:spPr>
              <a:solidFill>
                <a:srgbClr val="ffffffff"/>
              </a:solidFill>
            </c:spPr>
          </c:marker>
          <c:xVal>
            <c:numRef>
              <c:f>Dauer!$I$57:$I$60</c:f>
              <c:numCache>
                <c:formatCode>General</c:formatCode>
                <c:ptCount val="4"/>
                <c:pt idx="0">
                  <c:v>2.40919725475436</c:v>
                </c:pt>
                <c:pt idx="1">
                  <c:v>2.46456683563382</c:v>
                </c:pt>
                <c:pt idx="2">
                  <c:v>2.51755440151379</c:v>
                </c:pt>
                <c:pt idx="3">
                  <c:v>2.61659316429665</c:v>
                </c:pt>
              </c:numCache>
            </c:numRef>
          </c:xVal>
          <c:yVal>
            <c:numRef>
              <c:f>Dauer!$A$57:$A$60</c:f>
              <c:numCache>
                <c:formatCode>General</c:formatCode>
                <c:ptCount val="4"/>
                <c:pt idx="0">
                  <c:v>0.25</c:v>
                </c:pt>
                <c:pt idx="1">
                  <c:v>0.5</c:v>
                </c:pt>
                <c:pt idx="2">
                  <c:v>0.75</c:v>
                </c:pt>
                <c:pt idx="3">
                  <c:v>0.98</c:v>
                </c:pt>
              </c:numCache>
            </c:numRef>
          </c:yVal>
          <c:smooth val="1"/>
        </c:ser>
        <c:axId val="23600818"/>
        <c:axId val="30615944"/>
      </c:scatterChart>
      <c:valAx>
        <c:axId val="23600818"/>
        <c:scaling>
          <c:orientation val="minMax"/>
        </c:scaling>
        <c:delete val="0"/>
        <c:axPos val="b"/>
        <c:title>
          <c:tx>
            <c:rich>
              <a:bodyPr/>
              <a:lstStyle/>
              <a:p>
                <a:pPr>
                  <a:defRPr/>
                </a:pPr>
                <a:r>
                  <a:rPr b="1" sz="1675">
                    <a:solidFill>
                      <a:srgbClr val="000000"/>
                    </a:solidFill>
                    <a:latin typeface="Arial"/>
                    <a:ea typeface="Arial"/>
                  </a:rPr>
                  <a:t>Projektdauer (Monate)</a:t>
                </a:r>
              </a:p>
            </c:rich>
          </c:tx>
          <c:layout/>
        </c:title>
        <c:majorTickMark val="out"/>
        <c:minorTickMark val="none"/>
        <c:tickLblPos val="nextTo"/>
        <c:spPr>
          <a:ln w="3240">
            <a:solidFill>
              <a:srgbClr val="000000"/>
            </a:solidFill>
            <a:round/>
          </a:ln>
        </c:spPr>
        <c:crossAx val="30615944"/>
        <c:crosses val="autoZero"/>
      </c:valAx>
      <c:valAx>
        <c:axId val="30615944"/>
        <c:scaling>
          <c:orientation val="minMax"/>
          <c:max val="1"/>
          <c:min val="0.25"/>
        </c:scaling>
        <c:delete val="0"/>
        <c:axPos val="l"/>
        <c:majorGridlines>
          <c:spPr>
            <a:ln w="3240">
              <a:solidFill>
                <a:srgbClr val="000000"/>
              </a:solidFill>
              <a:round/>
            </a:ln>
          </c:spPr>
        </c:majorGridlines>
        <c:title>
          <c:tx>
            <c:rich>
              <a:bodyPr/>
              <a:lstStyle/>
              <a:p>
                <a:pPr>
                  <a:defRPr/>
                </a:pPr>
                <a:r>
                  <a:rPr b="1" sz="1675">
                    <a:solidFill>
                      <a:srgbClr val="000000"/>
                    </a:solidFill>
                    <a:latin typeface="Arial"/>
                    <a:ea typeface="Arial"/>
                  </a:rPr>
                  <a:t>Perzentile</a:t>
                </a:r>
              </a:p>
            </c:rich>
          </c:tx>
          <c:layout/>
        </c:title>
        <c:majorTickMark val="out"/>
        <c:minorTickMark val="none"/>
        <c:tickLblPos val="nextTo"/>
        <c:spPr>
          <a:ln w="3240">
            <a:solidFill>
              <a:srgbClr val="000000"/>
            </a:solidFill>
            <a:round/>
          </a:ln>
        </c:spPr>
        <c:crossAx val="23600818"/>
        <c:crosses val="autoZero"/>
      </c:valAx>
      <c:spPr>
        <a:solidFill>
          <a:srgbClr val="c0c0c0"/>
        </a:solidFill>
        <a:ln w="12600">
          <a:solidFill>
            <a:srgbClr val="808080"/>
          </a:solidFill>
          <a:round/>
        </a:ln>
      </c:spPr>
    </c:plotArea>
    <c:legend>
      <c:legendPos val="r"/>
      <c:overlay val="0"/>
      <c:spPr>
        <a:solidFill>
          <a:srgbClr val="ffffff"/>
        </a:solidFill>
        <a:ln w="3240">
          <a:solidFill>
            <a:srgbClr val="000000"/>
          </a:solidFill>
          <a:round/>
        </a:ln>
      </c:spPr>
    </c:legend>
    <c:plotVisOnly val="1"/>
  </c:chart>
  <c:spPr>
    <a:solidFill>
      <a:srgbClr val="ffffff"/>
    </a:solidFill>
    <a:ln w="3240">
      <a:solidFill>
        <a:srgbClr val="000000"/>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tx>
            <c:strRef>
              <c:f>'% Konfidenz'!$D$3</c:f>
              <c:strCache>
                <c:ptCount val="1"/>
                <c:pt idx="0">
                  <c:v>Aufwand (Personenmonate brutto)</c:v>
                </c:pt>
              </c:strCache>
            </c:strRef>
          </c:tx>
          <c:spPr>
            <a:solidFill>
              <a:srgbClr val="0000ff"/>
            </a:solidFill>
            <a:ln w="25560">
              <a:solidFill>
                <a:srgbClr val="0000ff"/>
              </a:solidFill>
              <a:round/>
            </a:ln>
          </c:spPr>
          <c:marker>
            <c:symbol val="triangle"/>
            <c:size val="10"/>
            <c:spPr>
              <a:solidFill>
                <a:srgbClr val="0000ff"/>
              </a:solidFill>
            </c:spPr>
          </c:marker>
          <c:xVal>
            <c:numRef>
              <c:f>'% Konfidenz'!$D$4:$D$18</c:f>
              <c:numCache>
                <c:formatCode>General</c:formatCode>
                <c:ptCount val="15"/>
                <c:pt idx="0">
                  <c:v>0.41754647434812</c:v>
                </c:pt>
                <c:pt idx="1">
                  <c:v>0.454354743582797</c:v>
                </c:pt>
                <c:pt idx="2">
                  <c:v>0.468669070507393</c:v>
                </c:pt>
                <c:pt idx="3">
                  <c:v>0.476848685892877</c:v>
                </c:pt>
                <c:pt idx="4">
                  <c:v>0.485539527239953</c:v>
                </c:pt>
                <c:pt idx="5">
                  <c:v>0.493207916663845</c:v>
                </c:pt>
                <c:pt idx="6">
                  <c:v>0.507011017626848</c:v>
                </c:pt>
                <c:pt idx="7">
                  <c:v>0.519791666666667</c:v>
                </c:pt>
                <c:pt idx="8">
                  <c:v>0.532572315706485</c:v>
                </c:pt>
                <c:pt idx="9">
                  <c:v>0.546375416669489</c:v>
                </c:pt>
                <c:pt idx="10">
                  <c:v>0.55404380609338</c:v>
                </c:pt>
                <c:pt idx="11">
                  <c:v>0.562734647440456</c:v>
                </c:pt>
                <c:pt idx="12">
                  <c:v>0.57091426282594</c:v>
                </c:pt>
                <c:pt idx="13">
                  <c:v>0.585228589750537</c:v>
                </c:pt>
                <c:pt idx="14">
                  <c:v>0.622036858985213</c:v>
                </c:pt>
              </c:numCache>
            </c:numRef>
          </c:xVal>
          <c:yVal>
            <c:numRef>
              <c:f>'% Konfidenz'!$A$4:$A$18</c:f>
              <c:numCache>
                <c:formatCode>General</c:formatCode>
                <c:ptCount val="15"/>
                <c:pt idx="0">
                  <c:v>0.02</c:v>
                </c:pt>
                <c:pt idx="1">
                  <c:v>0.1</c:v>
                </c:pt>
                <c:pt idx="2">
                  <c:v>0.16</c:v>
                </c:pt>
                <c:pt idx="3">
                  <c:v>0.2</c:v>
                </c:pt>
                <c:pt idx="4">
                  <c:v>0.25</c:v>
                </c:pt>
                <c:pt idx="5">
                  <c:v>0.3</c:v>
                </c:pt>
                <c:pt idx="6">
                  <c:v>0.4</c:v>
                </c:pt>
                <c:pt idx="7">
                  <c:v>0.5</c:v>
                </c:pt>
                <c:pt idx="8">
                  <c:v>0.6</c:v>
                </c:pt>
                <c:pt idx="9">
                  <c:v>0.7</c:v>
                </c:pt>
                <c:pt idx="10">
                  <c:v>0.75</c:v>
                </c:pt>
                <c:pt idx="11">
                  <c:v>0.8</c:v>
                </c:pt>
                <c:pt idx="12">
                  <c:v>0.84</c:v>
                </c:pt>
                <c:pt idx="13">
                  <c:v>0.9</c:v>
                </c:pt>
                <c:pt idx="14">
                  <c:v>0.98</c:v>
                </c:pt>
              </c:numCache>
            </c:numRef>
          </c:yVal>
          <c:smooth val="1"/>
        </c:ser>
        <c:axId val="25366572"/>
        <c:axId val="77788094"/>
      </c:scatterChart>
      <c:valAx>
        <c:axId val="25366572"/>
        <c:scaling>
          <c:orientation val="minMax"/>
        </c:scaling>
        <c:delete val="0"/>
        <c:axPos val="b"/>
        <c:title>
          <c:tx>
            <c:rich>
              <a:bodyPr/>
              <a:lstStyle/>
              <a:p>
                <a:pPr>
                  <a:defRPr/>
                </a:pPr>
                <a:r>
                  <a:rPr b="1" sz="1725">
                    <a:solidFill>
                      <a:srgbClr val="000000"/>
                    </a:solidFill>
                    <a:latin typeface="Arial"/>
                    <a:ea typeface="Arial"/>
                  </a:rPr>
                  <a:t>Aufwand in Personenmonaten</a:t>
                </a:r>
              </a:p>
            </c:rich>
          </c:tx>
          <c:layout/>
        </c:title>
        <c:majorTickMark val="out"/>
        <c:minorTickMark val="in"/>
        <c:tickLblPos val="nextTo"/>
        <c:spPr>
          <a:ln w="3240">
            <a:solidFill>
              <a:srgbClr val="000000"/>
            </a:solidFill>
            <a:round/>
          </a:ln>
        </c:spPr>
        <c:crossAx val="77788094"/>
        <c:crosses val="autoZero"/>
      </c:valAx>
      <c:valAx>
        <c:axId val="77788094"/>
        <c:scaling>
          <c:orientation val="minMax"/>
          <c:max val="1"/>
          <c:min val="0"/>
        </c:scaling>
        <c:delete val="0"/>
        <c:axPos val="l"/>
        <c:majorGridlines>
          <c:spPr>
            <a:ln w="3240">
              <a:solidFill>
                <a:srgbClr val="000000"/>
              </a:solidFill>
              <a:round/>
            </a:ln>
          </c:spPr>
        </c:majorGridlines>
        <c:title>
          <c:tx>
            <c:rich>
              <a:bodyPr/>
              <a:lstStyle/>
              <a:p>
                <a:pPr>
                  <a:defRPr/>
                </a:pPr>
                <a:r>
                  <a:rPr b="1" sz="1450">
                    <a:solidFill>
                      <a:srgbClr val="000000"/>
                    </a:solidFill>
                    <a:latin typeface="Arial"/>
                    <a:ea typeface="Arial"/>
                  </a:rPr>
                  <a:t>Perzentile</a:t>
                </a:r>
              </a:p>
            </c:rich>
          </c:tx>
          <c:layout/>
        </c:title>
        <c:majorTickMark val="out"/>
        <c:minorTickMark val="in"/>
        <c:tickLblPos val="nextTo"/>
        <c:spPr>
          <a:ln w="3240">
            <a:solidFill>
              <a:srgbClr val="000000"/>
            </a:solidFill>
            <a:round/>
          </a:ln>
        </c:spPr>
        <c:crossAx val="25366572"/>
        <c:crosses val="autoZero"/>
      </c:valAx>
      <c:spPr>
        <a:solidFill>
          <a:srgbClr val="c0c0c0"/>
        </a:solidFill>
        <a:ln w="12600">
          <a:solidFill>
            <a:srgbClr val="808080"/>
          </a:solidFill>
          <a:round/>
        </a:ln>
      </c:spPr>
    </c:plotArea>
    <c:plotVisOnly val="1"/>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radarChart>
        <c:radarStyle val="filled"/>
        <c:ser>
          <c:idx val="0"/>
          <c:order val="0"/>
          <c:spPr>
            <a:solidFill>
              <a:srgbClr val="9999ff"/>
            </a:solidFill>
            <a:ln w="38160">
              <a:solidFill>
                <a:srgbClr val="000080"/>
              </a:solidFill>
              <a:round/>
            </a:ln>
          </c:spPr>
          <c:dLbls>
            <c:dLblPos val="outEnd"/>
            <c:showLegendKey val="0"/>
            <c:showVal val="0"/>
            <c:showCatName val="0"/>
            <c:showSerName val="0"/>
            <c:showPercent val="0"/>
          </c:dLbls>
          <c:cat>
            <c:strRef>
              <c:f>Risikospinne!$A$1:$G$1</c:f>
              <c:strCache>
                <c:ptCount val="7"/>
                <c:pt idx="0">
                  <c:v>System-Spezifikation</c:v>
                </c:pt>
                <c:pt idx="1">
                  <c:v>Projektstruktur- und Projektablaufplanung</c:v>
                </c:pt>
                <c:pt idx="2">
                  <c:v>Technische Machbarkeit</c:v>
                </c:pt>
                <c:pt idx="3">
                  <c:v>Teamskills und Ressourcen</c:v>
                </c:pt>
                <c:pt idx="4">
                  <c:v>Aufwandschätzung und Zusage eines Angebots</c:v>
                </c:pt>
                <c:pt idx="5">
                  <c:v>Projektmanagement</c:v>
                </c:pt>
                <c:pt idx="6">
                  <c:v>Risikobeherrschung</c:v>
                </c:pt>
              </c:strCache>
            </c:strRef>
          </c:cat>
          <c:val>
            <c:numRef>
              <c:f>Risikospinne!$A$6:$G$6</c:f>
              <c:numCache>
                <c:formatCode>General</c:formatCode>
                <c:ptCount val="7"/>
                <c:pt idx="0">
                  <c:v>100</c:v>
                </c:pt>
                <c:pt idx="1">
                  <c:v>68.421052631579</c:v>
                </c:pt>
                <c:pt idx="2">
                  <c:v>40.7407407407407</c:v>
                </c:pt>
                <c:pt idx="3">
                  <c:v>56.8181818181818</c:v>
                </c:pt>
                <c:pt idx="4">
                  <c:v>58.0645161290323</c:v>
                </c:pt>
                <c:pt idx="5">
                  <c:v>56.6666666666667</c:v>
                </c:pt>
                <c:pt idx="6">
                  <c:v>22.9508196721311</c:v>
                </c:pt>
              </c:numCache>
            </c:numRef>
          </c:val>
        </c:ser>
        <c:axId val="14690626"/>
        <c:axId val="31701111"/>
      </c:radarChart>
      <c:catAx>
        <c:axId val="14690626"/>
        <c:scaling>
          <c:orientation val="maxMin"/>
        </c:scaling>
        <c:delete val="0"/>
        <c:axPos val="b"/>
        <c:majorGridlines>
          <c:spPr>
            <a:ln w="3240">
              <a:solidFill>
                <a:srgbClr val="000000"/>
              </a:solidFill>
              <a:round/>
            </a:ln>
          </c:spPr>
        </c:majorGridlines>
        <c:minorGridlines>
          <c:spPr>
            <a:ln w="3240">
              <a:solidFill>
                <a:srgbClr val="000000"/>
              </a:solidFill>
              <a:round/>
            </a:ln>
          </c:spPr>
        </c:minorGridlines>
        <c:majorTickMark val="out"/>
        <c:minorTickMark val="none"/>
        <c:tickLblPos val="nextTo"/>
        <c:spPr>
          <a:ln w="9360">
            <a:noFill/>
          </a:ln>
        </c:spPr>
        <c:crossAx val="31701111"/>
        <c:crosses val="autoZero"/>
        <c:auto val="1"/>
        <c:lblAlgn val="ctr"/>
        <c:lblOffset val="100"/>
      </c:catAx>
      <c:valAx>
        <c:axId val="31701111"/>
        <c:scaling>
          <c:orientation val="minMax"/>
          <c:max val="100"/>
          <c:min val="0"/>
        </c:scaling>
        <c:delete val="0"/>
        <c:axPos val="l"/>
        <c:majorGridlines>
          <c:spPr>
            <a:ln w="3240">
              <a:solidFill>
                <a:srgbClr val="000000"/>
              </a:solidFill>
              <a:round/>
            </a:ln>
          </c:spPr>
        </c:majorGridlines>
        <c:majorTickMark val="cross"/>
        <c:minorTickMark val="none"/>
        <c:tickLblPos val="nextTo"/>
        <c:spPr>
          <a:ln w="3240">
            <a:solidFill>
              <a:srgbClr val="000000"/>
            </a:solidFill>
            <a:round/>
          </a:ln>
        </c:spPr>
        <c:crossAx val="14690626"/>
        <c:crosses val="autoZero"/>
        <c:majorUnit val="20"/>
      </c:valAx>
      <c:spPr>
        <a:solidFill>
          <a:srgbClr val="ffffff"/>
        </a:solidFill>
        <a:ln w="25560">
          <a:noFill/>
        </a:ln>
      </c:spPr>
    </c:plotArea>
    <c:plotVisOnly val="1"/>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spPr>
            <a:solidFill>
              <a:srgbClr val="9999ff"/>
            </a:solidFill>
            <a:ln w="12600">
              <a:solidFill>
                <a:srgbClr val="000000"/>
              </a:solidFill>
              <a:round/>
            </a:ln>
          </c:spPr>
          <c:dLbls>
            <c:dLbl>
              <c:idx val="0"/>
              <c:spPr>
                <a:ln w="25560">
                  <a:solidFill>
                    <a:srgbClr val="-1"/>
                  </a:solidFill>
                </a:ln>
              </c:spPr>
              <c:dLblPos val="outEnd"/>
              <c:showLegendKey val="0"/>
              <c:showVal val="1"/>
              <c:showCatName val="0"/>
              <c:showSerName val="0"/>
              <c:showPercent val="0"/>
            </c:dLbl>
            <c:dLbl>
              <c:idx val="1"/>
              <c:spPr>
                <a:ln w="25560">
                  <a:solidFill>
                    <a:srgbClr val="-1"/>
                  </a:solidFill>
                </a:ln>
              </c:spPr>
              <c:dLblPos val="outEnd"/>
              <c:showLegendKey val="0"/>
              <c:showVal val="1"/>
              <c:showCatName val="0"/>
              <c:showSerName val="0"/>
              <c:showPercent val="0"/>
            </c:dLbl>
            <c:spPr>
              <a:ln w="25560">
                <a:solidFill>
                  <a:srgbClr val="-1"/>
                </a:solidFill>
              </a:ln>
            </c:spPr>
            <c:dLblPos val="outEnd"/>
            <c:showLegendKey val="0"/>
            <c:showVal val="1"/>
            <c:showCatName val="0"/>
            <c:showSerName val="0"/>
            <c:showPercent val="0"/>
          </c:dLbls>
          <c:cat>
            <c:strRef>
              <c:f>Risikospinne!$H$1:$I$1</c:f>
              <c:strCache>
                <c:ptCount val="2"/>
                <c:pt idx="0">
                  <c:v>Unsicherheit</c:v>
                </c:pt>
                <c:pt idx="1">
                  <c:v>Unzutreffend</c:v>
                </c:pt>
              </c:strCache>
            </c:strRef>
          </c:cat>
          <c:val>
            <c:numRef>
              <c:f>Risikospinne!$H$2:$I$2</c:f>
              <c:numCache>
                <c:formatCode>General</c:formatCode>
                <c:ptCount val="2"/>
                <c:pt idx="0">
                  <c:v>0</c:v>
                </c:pt>
                <c:pt idx="1">
                  <c:v>0</c:v>
                </c:pt>
              </c:numCache>
            </c:numRef>
          </c:val>
        </c:ser>
        <c:ser>
          <c:idx val="1"/>
          <c:order val="1"/>
          <c:spPr>
            <a:solidFill>
              <a:srgbClr val="c0c0c0"/>
            </a:solidFill>
            <a:ln w="12600">
              <a:solidFill>
                <a:srgbClr val="000000"/>
              </a:solidFill>
              <a:round/>
            </a:ln>
          </c:spPr>
          <c:dLbls>
            <c:spPr>
              <a:ln w="25560">
                <a:solidFill>
                  <a:srgbClr val="-1"/>
                </a:solidFill>
              </a:ln>
            </c:spPr>
            <c:dLblPos val="outEnd"/>
            <c:showLegendKey val="0"/>
            <c:showVal val="1"/>
            <c:showCatName val="0"/>
            <c:showSerName val="0"/>
            <c:showPercent val="0"/>
          </c:dLbls>
          <c:cat>
            <c:strRef>
              <c:f>Risikospinne!$H$1:$I$1</c:f>
              <c:strCache>
                <c:ptCount val="2"/>
                <c:pt idx="0">
                  <c:v>Unsicherheit</c:v>
                </c:pt>
                <c:pt idx="1">
                  <c:v>Unzutreffend</c:v>
                </c:pt>
              </c:strCache>
            </c:strRef>
          </c:cat>
          <c:val>
            <c:numRef>
              <c:f>Risikospinne!$H$3:$I$3</c:f>
              <c:numCache>
                <c:formatCode>General</c:formatCode>
                <c:ptCount val="2"/>
                <c:pt idx="0">
                  <c:v>1</c:v>
                </c:pt>
                <c:pt idx="1">
                  <c:v>1</c:v>
                </c:pt>
              </c:numCache>
            </c:numRef>
          </c:val>
        </c:ser>
        <c:gapWidth val="150"/>
        <c:overlap val="100"/>
        <c:axId val="28718883"/>
        <c:axId val="6163706"/>
      </c:barChart>
      <c:catAx>
        <c:axId val="28718883"/>
        <c:scaling>
          <c:orientation val="minMax"/>
        </c:scaling>
        <c:delete val="0"/>
        <c:axPos val="b"/>
        <c:majorTickMark val="out"/>
        <c:minorTickMark val="none"/>
        <c:tickLblPos val="nextTo"/>
        <c:spPr>
          <a:ln w="3240">
            <a:solidFill>
              <a:srgbClr val="000000"/>
            </a:solidFill>
            <a:round/>
          </a:ln>
        </c:spPr>
        <c:crossAx val="6163706"/>
        <c:crosses val="autoZero"/>
        <c:auto val="1"/>
        <c:lblAlgn val="ctr"/>
        <c:lblOffset val="100"/>
      </c:catAx>
      <c:valAx>
        <c:axId val="6163706"/>
        <c:scaling>
          <c:orientation val="minMax"/>
        </c:scaling>
        <c:delete val="0"/>
        <c:axPos val="l"/>
        <c:majorGridlines>
          <c:spPr>
            <a:ln w="3240">
              <a:solidFill>
                <a:srgbClr val="000000"/>
              </a:solidFill>
              <a:round/>
            </a:ln>
          </c:spPr>
        </c:majorGridlines>
        <c:majorTickMark val="out"/>
        <c:minorTickMark val="none"/>
        <c:tickLblPos val="nextTo"/>
        <c:spPr>
          <a:ln w="3240">
            <a:solidFill>
              <a:srgbClr val="000000"/>
            </a:solidFill>
            <a:round/>
          </a:ln>
        </c:spPr>
        <c:crossAx val="28718883"/>
        <c:crosses val="autoZero"/>
      </c:valAx>
      <c:spPr>
        <a:noFill/>
        <a:ln w="3240">
          <a:solidFill>
            <a:srgbClr val="000000"/>
          </a:solidFill>
          <a:round/>
        </a:ln>
      </c:spPr>
    </c:plotArea>
    <c:plotVisOnly val="1"/>
  </c:chart>
  <c:spPr>
    <a:solidFill>
      <a:srgbClr val="ffffff"/>
    </a:solidFill>
    <a:ln w="3240">
      <a:solidFill>
        <a:srgbClr val="000000"/>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169920</xdr:colOff>
      <xdr:row>9</xdr:row>
      <xdr:rowOff>19440</xdr:rowOff>
    </xdr:from>
    <xdr:to>
      <xdr:col>11</xdr:col>
      <xdr:colOff>769680</xdr:colOff>
      <xdr:row>33</xdr:row>
      <xdr:rowOff>28440</xdr:rowOff>
    </xdr:to>
    <xdr:sp>
      <xdr:nvSpPr>
        <xdr:cNvPr id="0" name="CustomShape 1"/>
        <xdr:cNvSpPr/>
      </xdr:nvSpPr>
      <xdr:spPr>
        <a:xfrm>
          <a:off x="169920" y="1476720"/>
          <a:ext cx="9463680" cy="3895200"/>
        </a:xfrm>
        <a:prstGeom prst="rect">
          <a:avLst/>
        </a:prstGeom>
        <a:solidFill>
          <a:srgbClr val="ffffff"/>
        </a:solidFill>
        <a:ln w="9360">
          <a:solidFill>
            <a:srgbClr val="000000"/>
          </a:solidFill>
          <a:miter/>
        </a:ln>
      </xdr:spPr>
      <xdr:style>
        <a:lnRef idx="0"/>
        <a:fillRef idx="0"/>
        <a:effectRef idx="0"/>
        <a:fontRef idx="minor"/>
      </xdr:style>
      <xdr:txBody>
        <a:bodyPr lIns="27360" rIns="0" tIns="23040" bIns="0"/>
        <a:p>
          <a:pPr>
            <a:lnSpc>
              <a:spcPct val="100000"/>
            </a:lnSpc>
          </a:pPr>
          <a:r>
            <a:rPr b="1" lang="de-DE" sz="1000" strike="noStrike">
              <a:solidFill>
                <a:srgbClr val="000000"/>
              </a:solidFill>
              <a:latin typeface="Arial"/>
            </a:rPr>
            <a:t>Vorgangsweise bei der Risikoanalyse</a:t>
          </a:r>
          <a:r>
            <a:rPr lang="de-DE" sz="1000" strike="noStrike">
              <a:solidFill>
                <a:srgbClr val="000000"/>
              </a:solidFill>
              <a:latin typeface="Arial"/>
            </a:rPr>
            <a:t>: </a:t>
          </a:r>
          <a:endParaRPr/>
        </a:p>
        <a:p>
          <a:pPr>
            <a:lnSpc>
              <a:spcPct val="100000"/>
            </a:lnSpc>
          </a:pPr>
          <a:r>
            <a:rPr lang="de-DE" sz="1000" strike="noStrike">
              <a:solidFill>
                <a:srgbClr val="000000"/>
              </a:solidFill>
              <a:latin typeface="Arial"/>
            </a:rPr>
            <a:t>Tragen Sie bei den Risikofaktoren in der blau-grünen Spalte für jede Antwort einen Wert ein. Grün unterlegte Felder sind von den davor gelisteten blauen Feldern abhängig, und daher nur bedingt auszufüllen.:</a:t>
          </a:r>
          <a:endParaRPr/>
        </a:p>
        <a:p>
          <a:pPr>
            <a:lnSpc>
              <a:spcPct val="100000"/>
            </a:lnSpc>
          </a:pPr>
          <a:r>
            <a:rPr lang="de-DE" sz="1000" strike="noStrike">
              <a:solidFill>
                <a:srgbClr val="000000"/>
              </a:solidFill>
              <a:latin typeface="Arial"/>
            </a:rPr>
            <a:t>- 1 bedeutet "ja" = diese Aussage ist absolut zutreffend</a:t>
          </a:r>
          <a:endParaRPr/>
        </a:p>
        <a:p>
          <a:pPr>
            <a:lnSpc>
              <a:spcPct val="100000"/>
            </a:lnSpc>
          </a:pPr>
          <a:r>
            <a:rPr lang="de-DE" sz="1000" strike="noStrike">
              <a:solidFill>
                <a:srgbClr val="000000"/>
              </a:solidFill>
              <a:latin typeface="Arial"/>
            </a:rPr>
            <a:t>- 0 bedeutet "nein" = diese Aussage ist absolut unzutreffend</a:t>
          </a:r>
          <a:endParaRPr/>
        </a:p>
        <a:p>
          <a:pPr>
            <a:lnSpc>
              <a:spcPct val="100000"/>
            </a:lnSpc>
          </a:pPr>
          <a:r>
            <a:rPr lang="de-DE" sz="1000" strike="noStrike">
              <a:solidFill>
                <a:srgbClr val="000000"/>
              </a:solidFill>
              <a:latin typeface="Arial"/>
            </a:rPr>
            <a:t>- Sie können auch Abstufungen einsetzen (z.B. 0,5) außer bei Fragen wo explizit 0,1,2,3 (= keine Zwischenwerte!) gefordert wird.</a:t>
          </a:r>
          <a:endParaRPr/>
        </a:p>
        <a:p>
          <a:pPr>
            <a:lnSpc>
              <a:spcPct val="100000"/>
            </a:lnSpc>
          </a:pPr>
          <a:r>
            <a:rPr lang="de-DE" sz="1000" strike="noStrike">
              <a:solidFill>
                <a:srgbClr val="000000"/>
              </a:solidFill>
              <a:latin typeface="Arial"/>
            </a:rPr>
            <a:t>- Wenn Sie zu wenig Informationen für die Beantwortung einer Frage haben, tragen Sie bitte "2" ein.</a:t>
          </a:r>
          <a:endParaRPr/>
        </a:p>
        <a:p>
          <a:pPr>
            <a:lnSpc>
              <a:spcPct val="100000"/>
            </a:lnSpc>
          </a:pPr>
          <a:r>
            <a:rPr lang="de-DE" sz="1000" strike="noStrike">
              <a:solidFill>
                <a:srgbClr val="000000"/>
              </a:solidFill>
              <a:latin typeface="Arial"/>
            </a:rPr>
            <a:t>- Wenn eine Frage für Ihr Projekt nicht zutreffend ist, tragen Sie bitte "3" ein.</a:t>
          </a:r>
          <a:endParaRPr/>
        </a:p>
        <a:p>
          <a:pPr>
            <a:lnSpc>
              <a:spcPct val="100000"/>
            </a:lnSpc>
          </a:pPr>
          <a:endParaRPr/>
        </a:p>
        <a:p>
          <a:pPr>
            <a:lnSpc>
              <a:spcPct val="100000"/>
            </a:lnSpc>
          </a:pPr>
          <a:r>
            <a:rPr lang="de-DE" sz="1000" strike="noStrike">
              <a:solidFill>
                <a:srgbClr val="000000"/>
              </a:solidFill>
              <a:latin typeface="Arial"/>
            </a:rPr>
            <a:t>Sie können in der Spalte "Kommentar" bei Bedarf Bemerkungen eingeben.</a:t>
          </a:r>
          <a:endParaRPr/>
        </a:p>
        <a:p>
          <a:pPr>
            <a:lnSpc>
              <a:spcPct val="100000"/>
            </a:lnSpc>
          </a:pPr>
          <a:r>
            <a:rPr lang="de-DE" sz="1000" strike="noStrike">
              <a:solidFill>
                <a:srgbClr val="000000"/>
              </a:solidFill>
              <a:latin typeface="Arial"/>
            </a:rPr>
            <a:t>Die Frage-Nummern dienen zur Erklärung, siehe dazu auch die Zusatzinformationen im Begleitdokument!</a:t>
          </a:r>
          <a:endParaRPr/>
        </a:p>
        <a:p>
          <a:pPr>
            <a:lnSpc>
              <a:spcPct val="100000"/>
            </a:lnSpc>
          </a:pPr>
          <a:endParaRPr/>
        </a:p>
        <a:p>
          <a:pPr>
            <a:lnSpc>
              <a:spcPct val="100000"/>
            </a:lnSpc>
          </a:pPr>
          <a:r>
            <a:rPr lang="de-DE" sz="1000" strike="noStrike">
              <a:solidFill>
                <a:srgbClr val="000000"/>
              </a:solidFill>
              <a:latin typeface="Arial"/>
            </a:rPr>
            <a:t>In der Spalte "Gewichtung" ist pro Frage ein Gewichtungswert voreingestellt. Dieser kann auf Basis von Erfahrungswerten im Unternehmen verändert werden. Sie sollten diesen Wert jedoch NICHT pro Projekt verändern, vielmehr spiegelt er die Projektkultur und Risikokultur in Ihrem Unternehmen wieder. Durch die Berechnungsformeln werden auch veränderte Gewichtungen automatisch auf 100% pro Kategorie angepasst ohne weitere Veränderungen durchführen zu müssen. Negative Gewichtungswerte müssen dort eingegeben werden, wo es sich um "negativ" gestellte Fragen handelt (letzter Punkt Risiken). Zur Sicherheit ist diese Spalte geschützt, Sie müssen daher vor Änderungen dieser Gewichtungswerte den Blattschutz aufheben.</a:t>
          </a:r>
          <a:endParaRPr/>
        </a:p>
        <a:p>
          <a:pPr>
            <a:lnSpc>
              <a:spcPct val="100000"/>
            </a:lnSpc>
          </a:pPr>
          <a:endParaRPr/>
        </a:p>
        <a:p>
          <a:pPr>
            <a:lnSpc>
              <a:spcPct val="100000"/>
            </a:lnSpc>
          </a:pPr>
          <a:r>
            <a:rPr lang="de-DE" sz="1000" strike="noStrike">
              <a:solidFill>
                <a:srgbClr val="000000"/>
              </a:solidFill>
              <a:latin typeface="Arial"/>
            </a:rPr>
            <a:t>Im Tabellenblatt "Gesamtrisiko" finden Sie das Ergebnis als Netzdiagramm in 7 Risikokategorien dargestellt. Die Maximalwerte sind für jede Kategorie 100%. (je größer die blaue Fläche pro Kategorie, desto besser "haben Sie diese im Griff")</a:t>
          </a:r>
          <a:endParaRPr/>
        </a:p>
        <a:p>
          <a:pPr>
            <a:lnSpc>
              <a:spcPct val="100000"/>
            </a:lnSpc>
          </a:pPr>
          <a:r>
            <a:rPr lang="de-DE" sz="1000" strike="noStrike">
              <a:solidFill>
                <a:srgbClr val="000000"/>
              </a:solidFill>
              <a:latin typeface="Arial"/>
            </a:rPr>
            <a:t>Die Beiden Balken für Unsicherheit und Unzutreffend zeigen wie oft als Antwort "weiß nicht" (=2) oder "trifft nicht auf dieses Projekt zu" (=3) eingegeben wurden. Diese Balken sollten daher möglichst "wenig rot" anzeigen. Ein hoher Wert bei Unsicherheit bedeutet, dass zum Zeitpunkt der Risikoanalyse bedenklich wenig Informationen vorliegen oder die schätzende Person nicht über diese Informationen verfügt. Ein hoher Wert bei "Unzutreffend" bedeutet, dass die gestellten Fragen nicht zum vorliegenden Projekt passen und somit dieses Schätzformular nicht dafür verwendet werden sollte.</a:t>
          </a:r>
          <a:endParaRPr/>
        </a:p>
      </xdr:txBody>
    </xdr:sp>
    <xdr:clientData/>
  </xdr:twoCellAnchor>
  <xdr:twoCellAnchor editAs="oneCell">
    <xdr:from>
      <xdr:col>0</xdr:col>
      <xdr:colOff>160200</xdr:colOff>
      <xdr:row>0</xdr:row>
      <xdr:rowOff>57600</xdr:rowOff>
    </xdr:from>
    <xdr:to>
      <xdr:col>11</xdr:col>
      <xdr:colOff>778320</xdr:colOff>
      <xdr:row>9</xdr:row>
      <xdr:rowOff>10440</xdr:rowOff>
    </xdr:to>
    <xdr:sp>
      <xdr:nvSpPr>
        <xdr:cNvPr id="1" name="CustomShape 1"/>
        <xdr:cNvSpPr/>
      </xdr:nvSpPr>
      <xdr:spPr>
        <a:xfrm>
          <a:off x="160200" y="57600"/>
          <a:ext cx="9482040" cy="1410120"/>
        </a:xfrm>
        <a:prstGeom prst="rect">
          <a:avLst/>
        </a:prstGeom>
        <a:solidFill>
          <a:srgbClr val="ffffff"/>
        </a:solidFill>
        <a:ln w="9360">
          <a:solidFill>
            <a:srgbClr val="000000"/>
          </a:solidFill>
          <a:miter/>
        </a:ln>
      </xdr:spPr>
      <xdr:style>
        <a:lnRef idx="0"/>
        <a:fillRef idx="0"/>
        <a:effectRef idx="0"/>
        <a:fontRef idx="minor"/>
      </xdr:style>
      <xdr:txBody>
        <a:bodyPr lIns="27360" rIns="0" tIns="23040" bIns="0"/>
        <a:p>
          <a:pPr>
            <a:lnSpc>
              <a:spcPct val="100000"/>
            </a:lnSpc>
          </a:pPr>
          <a:r>
            <a:rPr b="1" lang="de-DE" sz="1000" strike="noStrike">
              <a:solidFill>
                <a:srgbClr val="000000"/>
              </a:solidFill>
              <a:latin typeface="Arial"/>
            </a:rPr>
            <a:t>DAGσPERT steht für: D</a:t>
          </a:r>
          <a:r>
            <a:rPr lang="de-DE" sz="1000" strike="noStrike">
              <a:solidFill>
                <a:srgbClr val="000000"/>
              </a:solidFill>
              <a:latin typeface="Arial"/>
            </a:rPr>
            <a:t>elphi </a:t>
          </a:r>
          <a:r>
            <a:rPr b="1" lang="de-DE" sz="1000" strike="noStrike">
              <a:solidFill>
                <a:srgbClr val="000000"/>
              </a:solidFill>
              <a:latin typeface="Arial"/>
            </a:rPr>
            <a:t>A</a:t>
          </a:r>
          <a:r>
            <a:rPr lang="de-DE" sz="1000" strike="noStrike">
              <a:solidFill>
                <a:srgbClr val="000000"/>
              </a:solidFill>
              <a:latin typeface="Arial"/>
            </a:rPr>
            <a:t>ufwandschätzung in </a:t>
          </a:r>
          <a:r>
            <a:rPr b="1" lang="de-DE" sz="1000" strike="noStrike">
              <a:solidFill>
                <a:srgbClr val="000000"/>
              </a:solidFill>
              <a:latin typeface="Arial"/>
            </a:rPr>
            <a:t>G</a:t>
          </a:r>
          <a:r>
            <a:rPr lang="de-DE" sz="1000" strike="noStrike">
              <a:solidFill>
                <a:srgbClr val="000000"/>
              </a:solidFill>
              <a:latin typeface="Arial"/>
            </a:rPr>
            <a:t>ruppen unter Berücksichtigung der </a:t>
          </a:r>
          <a:r>
            <a:rPr b="1" lang="de-DE" sz="1000" strike="noStrike">
              <a:solidFill>
                <a:srgbClr val="000000"/>
              </a:solidFill>
              <a:latin typeface="Calibri"/>
            </a:rPr>
            <a:t>σ  </a:t>
          </a:r>
          <a:r>
            <a:rPr lang="de-DE" sz="1000" strike="noStrike">
              <a:solidFill>
                <a:srgbClr val="000000"/>
              </a:solidFill>
              <a:latin typeface="Calibri"/>
            </a:rPr>
            <a:t>(</a:t>
          </a:r>
          <a:r>
            <a:rPr lang="de-DE" sz="1000" strike="noStrike">
              <a:solidFill>
                <a:srgbClr val="000000"/>
              </a:solidFill>
              <a:latin typeface="Arial"/>
            </a:rPr>
            <a:t>Standardabweichung) mit </a:t>
          </a:r>
          <a:r>
            <a:rPr b="1" lang="de-DE" sz="1000" strike="noStrike">
              <a:solidFill>
                <a:srgbClr val="000000"/>
              </a:solidFill>
              <a:latin typeface="Arial"/>
            </a:rPr>
            <a:t>PERT</a:t>
          </a:r>
          <a:r>
            <a:rPr lang="de-DE" sz="1000" strike="noStrike">
              <a:solidFill>
                <a:srgbClr val="000000"/>
              </a:solidFill>
              <a:latin typeface="Arial"/>
            </a:rPr>
            <a:t> (Program Evaluation and Review Technique)</a:t>
          </a:r>
          <a:r>
            <a:rPr b="1" lang="de-DE" sz="1000" strike="noStrike">
              <a:solidFill>
                <a:srgbClr val="000000"/>
              </a:solidFill>
              <a:latin typeface="Arial"/>
            </a:rPr>
            <a:t> </a:t>
          </a:r>
          <a:endParaRPr/>
        </a:p>
        <a:p>
          <a:pPr>
            <a:lnSpc>
              <a:spcPct val="100000"/>
            </a:lnSpc>
          </a:pPr>
          <a:endParaRPr/>
        </a:p>
        <a:p>
          <a:pPr>
            <a:lnSpc>
              <a:spcPct val="100000"/>
            </a:lnSpc>
          </a:pPr>
          <a:r>
            <a:rPr lang="de-DE" sz="1000" strike="noStrike">
              <a:solidFill>
                <a:srgbClr val="000000"/>
              </a:solidFill>
              <a:latin typeface="Arial"/>
            </a:rPr>
            <a:t>Für diese Vorlage wird Broadband Delphi mit der PERT Methode kombiniert.</a:t>
          </a:r>
          <a:endParaRPr/>
        </a:p>
        <a:p>
          <a:pPr>
            <a:lnSpc>
              <a:spcPct val="100000"/>
            </a:lnSpc>
          </a:pPr>
          <a:r>
            <a:rPr lang="de-DE" sz="1000" strike="noStrike">
              <a:solidFill>
                <a:srgbClr val="000000"/>
              </a:solidFill>
              <a:latin typeface="Arial"/>
            </a:rPr>
            <a:t>Achtung: Bei Projekten mit weniger als 10 Arbeitspaketen ist in der Spalte "p(mit.) immer 100 einzutragen!</a:t>
          </a:r>
          <a:endParaRPr/>
        </a:p>
        <a:p>
          <a:pPr>
            <a:lnSpc>
              <a:spcPct val="100000"/>
            </a:lnSpc>
          </a:pPr>
          <a:r>
            <a:rPr lang="de-DE" sz="1000" strike="noStrike">
              <a:solidFill>
                <a:srgbClr val="000000"/>
              </a:solidFill>
              <a:latin typeface="Arial"/>
            </a:rPr>
            <a:t>Weitere Informationen erhalten Sie auf </a:t>
          </a:r>
          <a:r>
            <a:rPr lang="de-DE" sz="1000" strike="noStrike" u="sng">
              <a:solidFill>
                <a:srgbClr val="000000"/>
              </a:solidFill>
              <a:latin typeface="Arial"/>
            </a:rPr>
            <a:t>www.css-web.net </a:t>
          </a:r>
          <a:r>
            <a:rPr lang="de-DE" sz="1000" strike="noStrike">
              <a:solidFill>
                <a:srgbClr val="000000"/>
              </a:solidFill>
              <a:latin typeface="Arial"/>
            </a:rPr>
            <a:t>!</a:t>
          </a:r>
          <a:endParaRPr/>
        </a:p>
        <a:p>
          <a:pPr>
            <a:lnSpc>
              <a:spcPct val="100000"/>
            </a:lnSpc>
          </a:pPr>
          <a:endParaRPr/>
        </a:p>
        <a:p>
          <a:pPr>
            <a:lnSpc>
              <a:spcPct val="100000"/>
            </a:lnSpc>
          </a:pPr>
          <a:r>
            <a:rPr lang="de-DE" sz="1000" strike="noStrike">
              <a:solidFill>
                <a:srgbClr val="000000"/>
              </a:solidFill>
              <a:latin typeface="Arial"/>
            </a:rPr>
            <a:t>Der Blattschutz ist aktiviert, damit Sie nicht unabsichtlich Formeln überschreiben können. Es ist kein Paßwort vergeben, daher können Sie diesen auch selbst leicht aufheben.</a:t>
          </a:r>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150840</xdr:colOff>
      <xdr:row>25</xdr:row>
      <xdr:rowOff>143280</xdr:rowOff>
    </xdr:from>
    <xdr:to>
      <xdr:col>7</xdr:col>
      <xdr:colOff>579240</xdr:colOff>
      <xdr:row>51</xdr:row>
      <xdr:rowOff>162000</xdr:rowOff>
    </xdr:to>
    <xdr:graphicFrame>
      <xdr:nvGraphicFramePr>
        <xdr:cNvPr id="2" name="Chart 1"/>
        <xdr:cNvGraphicFramePr/>
      </xdr:nvGraphicFramePr>
      <xdr:xfrm>
        <a:off x="150840" y="5629680"/>
        <a:ext cx="9136080" cy="422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112680</xdr:colOff>
      <xdr:row>37</xdr:row>
      <xdr:rowOff>19440</xdr:rowOff>
    </xdr:from>
    <xdr:to>
      <xdr:col>5</xdr:col>
      <xdr:colOff>531360</xdr:colOff>
      <xdr:row>66</xdr:row>
      <xdr:rowOff>75600</xdr:rowOff>
    </xdr:to>
    <xdr:graphicFrame>
      <xdr:nvGraphicFramePr>
        <xdr:cNvPr id="3" name="Chart 11"/>
        <xdr:cNvGraphicFramePr/>
      </xdr:nvGraphicFramePr>
      <xdr:xfrm>
        <a:off x="112680" y="7410600"/>
        <a:ext cx="8442360" cy="4752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74520</xdr:colOff>
      <xdr:row>2</xdr:row>
      <xdr:rowOff>19440</xdr:rowOff>
    </xdr:from>
    <xdr:to>
      <xdr:col>6</xdr:col>
      <xdr:colOff>1179000</xdr:colOff>
      <xdr:row>36</xdr:row>
      <xdr:rowOff>114480</xdr:rowOff>
    </xdr:to>
    <xdr:graphicFrame>
      <xdr:nvGraphicFramePr>
        <xdr:cNvPr id="4" name="Chart 1"/>
        <xdr:cNvGraphicFramePr/>
      </xdr:nvGraphicFramePr>
      <xdr:xfrm>
        <a:off x="74520" y="752760"/>
        <a:ext cx="9702360" cy="5657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1236600</xdr:colOff>
      <xdr:row>2</xdr:row>
      <xdr:rowOff>19440</xdr:rowOff>
    </xdr:from>
    <xdr:to>
      <xdr:col>9</xdr:col>
      <xdr:colOff>550440</xdr:colOff>
      <xdr:row>19</xdr:row>
      <xdr:rowOff>142920</xdr:rowOff>
    </xdr:to>
    <xdr:graphicFrame>
      <xdr:nvGraphicFramePr>
        <xdr:cNvPr id="5" name="Chart 2"/>
        <xdr:cNvGraphicFramePr/>
      </xdr:nvGraphicFramePr>
      <xdr:xfrm>
        <a:off x="9834480" y="752760"/>
        <a:ext cx="2891880" cy="2933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852840</xdr:colOff>
      <xdr:row>32</xdr:row>
      <xdr:rowOff>114840</xdr:rowOff>
    </xdr:from>
    <xdr:to>
      <xdr:col>5</xdr:col>
      <xdr:colOff>423000</xdr:colOff>
      <xdr:row>35</xdr:row>
      <xdr:rowOff>78840</xdr:rowOff>
    </xdr:to>
    <xdr:sp>
      <xdr:nvSpPr>
        <xdr:cNvPr id="6" name="CustomShape 1"/>
        <xdr:cNvSpPr/>
      </xdr:nvSpPr>
      <xdr:spPr>
        <a:xfrm>
          <a:off x="852840" y="5762880"/>
          <a:ext cx="6575400" cy="450000"/>
        </a:xfrm>
        <a:prstGeom prst="rect">
          <a:avLst/>
        </a:prstGeom>
        <a:noFill/>
        <a:ln w="9360">
          <a:noFill/>
        </a:ln>
      </xdr:spPr>
      <xdr:style>
        <a:lnRef idx="0"/>
        <a:fillRef idx="0"/>
        <a:effectRef idx="0"/>
        <a:fontRef idx="minor"/>
      </xdr:style>
      <xdr:txBody>
        <a:bodyPr wrap="none" lIns="18360" rIns="0" tIns="23040" bIns="0"/>
        <a:p>
          <a:pPr>
            <a:lnSpc>
              <a:spcPct val="100000"/>
            </a:lnSpc>
          </a:pPr>
          <a:r>
            <a:rPr lang="de-DE" sz="1000" strike="noStrike">
              <a:solidFill>
                <a:srgbClr val="000000"/>
              </a:solidFill>
              <a:latin typeface="Arial"/>
            </a:rPr>
            <a:t>Je höher der Prozentwert (je ausgefüllter das Segment), desto besser wird die betreffende Risikogruppe beherrscht! </a:t>
          </a:r>
          <a:endParaRPr/>
        </a:p>
        <a:p>
          <a:pPr>
            <a:lnSpc>
              <a:spcPct val="100000"/>
            </a:lnSpc>
          </a:pPr>
          <a:r>
            <a:rPr lang="de-DE" sz="1000" strike="noStrike">
              <a:solidFill>
                <a:srgbClr val="000000"/>
              </a:solidFill>
              <a:latin typeface="Arial"/>
            </a:rPr>
            <a:t>Minimale Risiken werden somit durch ein möglichst gelcihmäßig und voll ausgefülltes Netz ausgedrückt.</a:t>
          </a:r>
          <a:endParaRPr/>
        </a:p>
        <a:p>
          <a:pPr>
            <a:lnSpc>
              <a:spcPct val="100000"/>
            </a:lnSpc>
          </a:pPr>
          <a:r>
            <a:rPr lang="de-DE" sz="1000" strike="noStrike">
              <a:solidFill>
                <a:srgbClr val="000000"/>
              </a:solidFill>
              <a:latin typeface="Arial"/>
            </a:rPr>
            <a:t>Die Balken für Unsicherheit und Unzutreffende Fragen müssen dabei so wenig Ausschlag wie möglich anzeigen.</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O24" activeCellId="0" sqref="O24"/>
    </sheetView>
  </sheetViews>
  <sheetFormatPr defaultRowHeight="12.75"/>
  <cols>
    <col collapsed="false" hidden="false" max="1025" min="1" style="1" width="11.4183673469388"/>
  </cols>
  <sheetData/>
  <printOptions headings="false" gridLines="false" gridLinesSet="true" horizontalCentered="false" verticalCentered="false"/>
  <pageMargins left="0.7875" right="0.7875" top="0.984722222222222" bottom="0.984722222222222" header="0.492361111111111" footer="0.492361111111111"/>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&amp;CKurzanleitung&amp;RLV: Aufwandschätzverfahren für IKT Projekte</oddHeader>
    <oddFooter>&amp;L(c) 2006 DI(FH) Sven Schweiger&amp;R&amp;P / &amp;N</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07"/>
  <sheetViews>
    <sheetView windowProtection="false" showFormulas="false" showGridLines="true" showRowColHeaders="true" showZeros="true" rightToLeft="false" tabSelected="false" showOutlineSymbols="true" defaultGridColor="true" view="normal" topLeftCell="A22" colorId="64" zoomScale="85" zoomScaleNormal="85" zoomScalePageLayoutView="70" workbookViewId="0">
      <selection pane="topLeft" activeCell="B1" activeCellId="0" sqref="B1"/>
    </sheetView>
  </sheetViews>
  <sheetFormatPr defaultRowHeight="12.75"/>
  <cols>
    <col collapsed="false" hidden="false" max="1" min="1" style="191" width="7.56632653061225"/>
    <col collapsed="false" hidden="false" max="2" min="2" style="192" width="98.4285714285714"/>
    <col collapsed="false" hidden="false" max="3" min="3" style="193" width="18.8520408163265"/>
    <col collapsed="false" hidden="true" max="4" min="4" style="192" width="0"/>
    <col collapsed="false" hidden="false" max="5" min="5" style="194" width="13.5714285714286"/>
    <col collapsed="false" hidden="true" max="8" min="6" style="195" width="0"/>
    <col collapsed="false" hidden="false" max="9" min="9" style="192" width="16.1428571428571"/>
    <col collapsed="false" hidden="false" max="1025" min="10" style="192" width="8"/>
  </cols>
  <sheetData>
    <row r="1" s="199" customFormat="true" ht="57.75" hidden="false" customHeight="true" outlineLevel="0" collapsed="false">
      <c r="A1" s="196" t="s">
        <v>338</v>
      </c>
      <c r="B1" s="197" t="s">
        <v>91</v>
      </c>
      <c r="C1" s="197" t="s">
        <v>339</v>
      </c>
      <c r="D1" s="197" t="s">
        <v>340</v>
      </c>
      <c r="E1" s="197" t="s">
        <v>341</v>
      </c>
      <c r="F1" s="197" t="s">
        <v>342</v>
      </c>
      <c r="G1" s="197" t="s">
        <v>343</v>
      </c>
      <c r="H1" s="197" t="s">
        <v>344</v>
      </c>
      <c r="I1" s="198" t="s">
        <v>345</v>
      </c>
    </row>
    <row r="2" customFormat="false" ht="12.75" hidden="false" customHeight="false" outlineLevel="0" collapsed="false">
      <c r="A2" s="200"/>
      <c r="B2" s="201" t="s">
        <v>100</v>
      </c>
      <c r="C2" s="202"/>
      <c r="D2" s="203"/>
      <c r="E2" s="204"/>
      <c r="F2" s="205" t="n">
        <f aca="false">SUM(F3:F11)*100/SUM(D3,D10:D11)</f>
        <v>100</v>
      </c>
      <c r="G2" s="206" t="n">
        <f aca="false">SUM(G3:G107) / COUNT(G3:G107)</f>
        <v>0</v>
      </c>
      <c r="H2" s="206" t="n">
        <f aca="false">SUM(H3:H107) / COUNT(H3:H107)</f>
        <v>0</v>
      </c>
      <c r="I2" s="207"/>
    </row>
    <row r="3" customFormat="false" ht="12.75" hidden="false" customHeight="false" outlineLevel="0" collapsed="false">
      <c r="A3" s="200" t="n">
        <v>1</v>
      </c>
      <c r="B3" s="208" t="s">
        <v>346</v>
      </c>
      <c r="C3" s="209" t="n">
        <v>1</v>
      </c>
      <c r="D3" s="203" t="n">
        <f aca="false">IF(C3&gt;1,0,E3)</f>
        <v>12</v>
      </c>
      <c r="E3" s="204" t="n">
        <v>12</v>
      </c>
      <c r="F3" s="210" t="n">
        <f aca="false">IF(C3&gt;2,"",(C3*D3))</f>
        <v>12</v>
      </c>
      <c r="G3" s="210" t="n">
        <f aca="false">IF(C3=2,1,0)</f>
        <v>0</v>
      </c>
      <c r="H3" s="210" t="n">
        <f aca="false">IF(C3=3,1,0)</f>
        <v>0</v>
      </c>
      <c r="I3" s="207"/>
    </row>
    <row r="4" customFormat="false" ht="12.75" hidden="false" customHeight="false" outlineLevel="0" collapsed="false">
      <c r="A4" s="200" t="n">
        <v>2</v>
      </c>
      <c r="B4" s="208" t="s">
        <v>347</v>
      </c>
      <c r="C4" s="211"/>
      <c r="D4" s="203" t="n">
        <f aca="false">IF(C4&gt;1,0,E4)</f>
        <v>0</v>
      </c>
      <c r="E4" s="204"/>
      <c r="F4" s="210"/>
      <c r="G4" s="210"/>
      <c r="H4" s="210"/>
      <c r="I4" s="212"/>
    </row>
    <row r="5" customFormat="false" ht="12.75" hidden="false" customHeight="false" outlineLevel="0" collapsed="false">
      <c r="A5" s="213" t="s">
        <v>144</v>
      </c>
      <c r="B5" s="208" t="s">
        <v>348</v>
      </c>
      <c r="C5" s="214" t="n">
        <v>0</v>
      </c>
      <c r="D5" s="203" t="n">
        <f aca="false">IF(C5&gt;1,0,E5)</f>
        <v>2</v>
      </c>
      <c r="E5" s="204" t="n">
        <v>2</v>
      </c>
      <c r="F5" s="210" t="n">
        <f aca="false">IF(C5&gt;2,"",(C5*D5))</f>
        <v>0</v>
      </c>
      <c r="G5" s="210" t="n">
        <f aca="false">IF(C5=2,1,0)</f>
        <v>0</v>
      </c>
      <c r="H5" s="210" t="n">
        <f aca="false">IF(C5=3,1,0)</f>
        <v>0</v>
      </c>
      <c r="I5" s="212"/>
    </row>
    <row r="6" customFormat="false" ht="12.75" hidden="false" customHeight="false" outlineLevel="0" collapsed="false">
      <c r="A6" s="213" t="s">
        <v>146</v>
      </c>
      <c r="B6" s="208" t="s">
        <v>349</v>
      </c>
      <c r="C6" s="214" t="n">
        <v>0</v>
      </c>
      <c r="D6" s="203" t="n">
        <f aca="false">IF(C6&gt;1,0,E6)</f>
        <v>2</v>
      </c>
      <c r="E6" s="204" t="n">
        <v>2</v>
      </c>
      <c r="F6" s="210" t="n">
        <f aca="false">IF(C6&gt;2,"",(C6*D6))</f>
        <v>0</v>
      </c>
      <c r="G6" s="210" t="n">
        <f aca="false">IF(C6=2,1,0)</f>
        <v>0</v>
      </c>
      <c r="H6" s="210" t="n">
        <f aca="false">IF(C6=3,1,0)</f>
        <v>0</v>
      </c>
      <c r="I6" s="212"/>
    </row>
    <row r="7" customFormat="false" ht="12.75" hidden="false" customHeight="false" outlineLevel="0" collapsed="false">
      <c r="A7" s="213" t="s">
        <v>152</v>
      </c>
      <c r="B7" s="208" t="s">
        <v>350</v>
      </c>
      <c r="C7" s="214" t="n">
        <v>0</v>
      </c>
      <c r="D7" s="203" t="n">
        <f aca="false">IF(C7&gt;1,0,E7)</f>
        <v>2</v>
      </c>
      <c r="E7" s="204" t="n">
        <v>2</v>
      </c>
      <c r="F7" s="210" t="n">
        <f aca="false">IF(C7&gt;2,"",(C7*D7))</f>
        <v>0</v>
      </c>
      <c r="G7" s="210" t="n">
        <f aca="false">IF(C7=2,1,0)</f>
        <v>0</v>
      </c>
      <c r="H7" s="210" t="n">
        <f aca="false">IF(C7=3,1,0)</f>
        <v>0</v>
      </c>
      <c r="I7" s="212"/>
    </row>
    <row r="8" customFormat="false" ht="12.75" hidden="false" customHeight="false" outlineLevel="0" collapsed="false">
      <c r="A8" s="213" t="s">
        <v>154</v>
      </c>
      <c r="B8" s="208" t="s">
        <v>351</v>
      </c>
      <c r="C8" s="214" t="n">
        <v>0</v>
      </c>
      <c r="D8" s="203" t="n">
        <f aca="false">IF(C8&gt;1,0,E8)</f>
        <v>2</v>
      </c>
      <c r="E8" s="204" t="n">
        <v>2</v>
      </c>
      <c r="F8" s="210" t="n">
        <f aca="false">IF(C8&gt;2,"",(C8*D8))</f>
        <v>0</v>
      </c>
      <c r="G8" s="210" t="n">
        <f aca="false">IF(C8=2,1,0)</f>
        <v>0</v>
      </c>
      <c r="H8" s="210" t="n">
        <f aca="false">IF(C8=3,1,0)</f>
        <v>0</v>
      </c>
      <c r="I8" s="207"/>
    </row>
    <row r="9" customFormat="false" ht="12.75" hidden="false" customHeight="false" outlineLevel="0" collapsed="false">
      <c r="A9" s="213" t="s">
        <v>156</v>
      </c>
      <c r="B9" s="208" t="s">
        <v>352</v>
      </c>
      <c r="C9" s="214" t="n">
        <f aca="false">IF(C3=2,2,IF(C3=3,3,0))</f>
        <v>0</v>
      </c>
      <c r="D9" s="203" t="n">
        <f aca="false">IF(C9&gt;1,0,E9)</f>
        <v>2</v>
      </c>
      <c r="E9" s="204" t="n">
        <v>2</v>
      </c>
      <c r="F9" s="210" t="n">
        <f aca="false">IF(C9&gt;2,"",(C9*D9))</f>
        <v>0</v>
      </c>
      <c r="G9" s="210" t="n">
        <f aca="false">IF(C9=2,1,0)</f>
        <v>0</v>
      </c>
      <c r="H9" s="210" t="n">
        <f aca="false">IF(C9=3,1,0)</f>
        <v>0</v>
      </c>
      <c r="I9" s="212"/>
    </row>
    <row r="10" customFormat="false" ht="12.75" hidden="false" customHeight="false" outlineLevel="0" collapsed="false">
      <c r="A10" s="200" t="n">
        <v>3</v>
      </c>
      <c r="B10" s="208" t="s">
        <v>353</v>
      </c>
      <c r="C10" s="209" t="n">
        <v>1</v>
      </c>
      <c r="D10" s="203" t="n">
        <f aca="false">IF(C10&gt;1,0,E10)</f>
        <v>3</v>
      </c>
      <c r="E10" s="204" t="n">
        <v>3</v>
      </c>
      <c r="F10" s="210" t="n">
        <f aca="false">IF(C10&gt;2,"",(C10*D10))</f>
        <v>3</v>
      </c>
      <c r="G10" s="210" t="n">
        <f aca="false">IF(C10=2,1,0)</f>
        <v>0</v>
      </c>
      <c r="H10" s="210" t="n">
        <f aca="false">IF(C10=3,1,0)</f>
        <v>0</v>
      </c>
      <c r="I10" s="212"/>
    </row>
    <row r="11" customFormat="false" ht="12.75" hidden="false" customHeight="false" outlineLevel="0" collapsed="false">
      <c r="A11" s="200" t="n">
        <v>4</v>
      </c>
      <c r="B11" s="208" t="s">
        <v>354</v>
      </c>
      <c r="C11" s="209" t="n">
        <v>1</v>
      </c>
      <c r="D11" s="203" t="n">
        <f aca="false">IF(C11&gt;1,0,E11)</f>
        <v>5</v>
      </c>
      <c r="E11" s="204" t="n">
        <v>5</v>
      </c>
      <c r="F11" s="210" t="n">
        <f aca="false">IF(C11&gt;2,"",(C11*D11))</f>
        <v>5</v>
      </c>
      <c r="G11" s="210" t="n">
        <f aca="false">IF(C11=2,1,0)</f>
        <v>0</v>
      </c>
      <c r="H11" s="210" t="n">
        <f aca="false">IF(C11=3,1,0)</f>
        <v>0</v>
      </c>
      <c r="I11" s="212"/>
    </row>
    <row r="12" customFormat="false" ht="12.75" hidden="false" customHeight="false" outlineLevel="0" collapsed="false">
      <c r="A12" s="200"/>
      <c r="B12" s="215"/>
      <c r="C12" s="211"/>
      <c r="D12" s="203" t="n">
        <f aca="false">IF(C12&gt;1,0,E12)</f>
        <v>0</v>
      </c>
      <c r="E12" s="204"/>
      <c r="F12" s="210"/>
      <c r="G12" s="210"/>
      <c r="H12" s="210"/>
      <c r="I12" s="212"/>
    </row>
    <row r="13" customFormat="false" ht="12.75" hidden="false" customHeight="false" outlineLevel="0" collapsed="false">
      <c r="A13" s="200"/>
      <c r="B13" s="201" t="s">
        <v>101</v>
      </c>
      <c r="C13" s="211"/>
      <c r="D13" s="203" t="n">
        <f aca="false">IF(C13&gt;1,0,E13)</f>
        <v>0</v>
      </c>
      <c r="E13" s="204"/>
      <c r="F13" s="205" t="n">
        <f aca="false">SUM(F14:F25)*100/SUM(D14:D22,D25:D25)</f>
        <v>68.421052631579</v>
      </c>
      <c r="G13" s="206"/>
      <c r="H13" s="206"/>
      <c r="I13" s="212"/>
    </row>
    <row r="14" customFormat="false" ht="12.75" hidden="false" customHeight="false" outlineLevel="0" collapsed="false">
      <c r="A14" s="213" t="s">
        <v>355</v>
      </c>
      <c r="B14" s="208" t="s">
        <v>356</v>
      </c>
      <c r="C14" s="209" t="n">
        <v>1</v>
      </c>
      <c r="D14" s="203"/>
      <c r="E14" s="204" t="n">
        <v>10</v>
      </c>
      <c r="F14" s="210" t="n">
        <f aca="false">IF(C14&gt;2,"",(C14*D14))</f>
        <v>0</v>
      </c>
      <c r="G14" s="210" t="n">
        <f aca="false">IF(C14=2,1,0)</f>
        <v>0</v>
      </c>
      <c r="H14" s="210" t="n">
        <f aca="false">IF(C14=3,1,0)</f>
        <v>0</v>
      </c>
      <c r="I14" s="212"/>
    </row>
    <row r="15" customFormat="false" ht="12.75" hidden="false" customHeight="false" outlineLevel="0" collapsed="false">
      <c r="A15" s="213" t="s">
        <v>357</v>
      </c>
      <c r="B15" s="208" t="s">
        <v>358</v>
      </c>
      <c r="C15" s="209" t="n">
        <v>1</v>
      </c>
      <c r="D15" s="203"/>
      <c r="E15" s="204" t="n">
        <v>3</v>
      </c>
      <c r="F15" s="210" t="n">
        <f aca="false">IF(C15&gt;2,"",(C15*D15))</f>
        <v>0</v>
      </c>
      <c r="G15" s="210" t="n">
        <f aca="false">IF(C15=2,1,0)</f>
        <v>0</v>
      </c>
      <c r="H15" s="210" t="n">
        <f aca="false">IF(C15=3,1,0)</f>
        <v>0</v>
      </c>
      <c r="I15" s="212"/>
    </row>
    <row r="16" customFormat="false" ht="12.75" hidden="false" customHeight="false" outlineLevel="0" collapsed="false">
      <c r="A16" s="213" t="s">
        <v>359</v>
      </c>
      <c r="B16" s="208" t="s">
        <v>360</v>
      </c>
      <c r="C16" s="209" t="n">
        <v>1</v>
      </c>
      <c r="D16" s="203" t="n">
        <f aca="false">IF(C16&gt;1,0,E16)</f>
        <v>4</v>
      </c>
      <c r="E16" s="204" t="n">
        <v>4</v>
      </c>
      <c r="F16" s="210" t="n">
        <f aca="false">IF(C16&gt;2,"",(C16*D16))</f>
        <v>4</v>
      </c>
      <c r="G16" s="210" t="n">
        <f aca="false">IF(C16=2,1,0)</f>
        <v>0</v>
      </c>
      <c r="H16" s="210" t="n">
        <f aca="false">IF(C16=3,1,0)</f>
        <v>0</v>
      </c>
      <c r="I16" s="212"/>
    </row>
    <row r="17" customFormat="false" ht="12.75" hidden="false" customHeight="false" outlineLevel="0" collapsed="false">
      <c r="A17" s="213"/>
      <c r="B17" s="208" t="s">
        <v>361</v>
      </c>
      <c r="C17" s="211"/>
      <c r="D17" s="203" t="n">
        <f aca="false">IF(C17&gt;1,0,E17)</f>
        <v>0</v>
      </c>
      <c r="E17" s="204"/>
      <c r="F17" s="210"/>
      <c r="G17" s="210"/>
      <c r="H17" s="210" t="n">
        <f aca="false">IF(C17=3,1,0)</f>
        <v>0</v>
      </c>
      <c r="I17" s="212"/>
    </row>
    <row r="18" customFormat="false" ht="12.75" hidden="false" customHeight="false" outlineLevel="0" collapsed="false">
      <c r="A18" s="213" t="s">
        <v>362</v>
      </c>
      <c r="B18" s="208" t="s">
        <v>363</v>
      </c>
      <c r="C18" s="214" t="n">
        <v>0</v>
      </c>
      <c r="D18" s="203" t="n">
        <f aca="false">IF(C18&gt;1,0,E18)</f>
        <v>1</v>
      </c>
      <c r="E18" s="204" t="n">
        <v>1</v>
      </c>
      <c r="F18" s="210" t="n">
        <f aca="false">IF(C18&gt;2,"",(C18*D18))</f>
        <v>0</v>
      </c>
      <c r="G18" s="210" t="n">
        <f aca="false">IF(C18=2,1,0)</f>
        <v>0</v>
      </c>
      <c r="H18" s="210" t="n">
        <f aca="false">IF(C18=3,1,0)</f>
        <v>0</v>
      </c>
      <c r="I18" s="212"/>
    </row>
    <row r="19" customFormat="false" ht="12.75" hidden="false" customHeight="false" outlineLevel="0" collapsed="false">
      <c r="A19" s="213" t="s">
        <v>364</v>
      </c>
      <c r="B19" s="208" t="s">
        <v>365</v>
      </c>
      <c r="C19" s="214" t="n">
        <f aca="false">IF(C16=2,2,IF(C16=3,3,0))</f>
        <v>0</v>
      </c>
      <c r="D19" s="203" t="n">
        <f aca="false">IF(C19&gt;1,0,E19)</f>
        <v>1</v>
      </c>
      <c r="E19" s="204" t="n">
        <v>1</v>
      </c>
      <c r="F19" s="210" t="n">
        <f aca="false">IF(C19&gt;2,"",(C19*D19))</f>
        <v>0</v>
      </c>
      <c r="G19" s="210" t="n">
        <f aca="false">IF(C19=2,1,0)</f>
        <v>0</v>
      </c>
      <c r="H19" s="210" t="n">
        <f aca="false">IF(C19=3,1,0)</f>
        <v>0</v>
      </c>
      <c r="I19" s="212"/>
    </row>
    <row r="20" customFormat="false" ht="12.75" hidden="false" customHeight="false" outlineLevel="0" collapsed="false">
      <c r="A20" s="213" t="s">
        <v>366</v>
      </c>
      <c r="B20" s="208" t="s">
        <v>367</v>
      </c>
      <c r="C20" s="209" t="n">
        <v>0</v>
      </c>
      <c r="D20" s="203" t="n">
        <f aca="false">IF(C20&gt;1,0,E20)</f>
        <v>1</v>
      </c>
      <c r="E20" s="204" t="n">
        <v>1</v>
      </c>
      <c r="F20" s="210" t="n">
        <f aca="false">IF(C20&gt;2,"",(C20*D20))</f>
        <v>0</v>
      </c>
      <c r="G20" s="210" t="n">
        <f aca="false">IF(C20=2,1,0)</f>
        <v>0</v>
      </c>
      <c r="H20" s="210" t="n">
        <f aca="false">IF(C20=3,1,0)</f>
        <v>0</v>
      </c>
      <c r="I20" s="207"/>
    </row>
    <row r="21" customFormat="false" ht="12.75" hidden="false" customHeight="false" outlineLevel="0" collapsed="false">
      <c r="A21" s="213" t="s">
        <v>368</v>
      </c>
      <c r="B21" s="208" t="s">
        <v>369</v>
      </c>
      <c r="C21" s="209" t="n">
        <v>1</v>
      </c>
      <c r="D21" s="203" t="n">
        <f aca="false">IF(C21&gt;1,0,E21)</f>
        <v>4</v>
      </c>
      <c r="E21" s="204" t="n">
        <v>4</v>
      </c>
      <c r="F21" s="210" t="n">
        <f aca="false">IF(C21&gt;2,"",(C21*D21))</f>
        <v>4</v>
      </c>
      <c r="G21" s="210" t="n">
        <f aca="false">IF(C21=2,1,0)</f>
        <v>0</v>
      </c>
      <c r="H21" s="210" t="n">
        <f aca="false">IF(C21=3,1,0)</f>
        <v>0</v>
      </c>
      <c r="I21" s="207"/>
    </row>
    <row r="22" customFormat="false" ht="12.75" hidden="false" customHeight="false" outlineLevel="0" collapsed="false">
      <c r="A22" s="213" t="s">
        <v>370</v>
      </c>
      <c r="B22" s="208" t="s">
        <v>371</v>
      </c>
      <c r="C22" s="209" t="n">
        <v>1</v>
      </c>
      <c r="D22" s="203" t="n">
        <f aca="false">IF(C22&gt;1,0,E22)</f>
        <v>5</v>
      </c>
      <c r="E22" s="204" t="n">
        <v>5</v>
      </c>
      <c r="F22" s="210" t="n">
        <f aca="false">IF(C22&gt;2,"",(C22*D22))</f>
        <v>5</v>
      </c>
      <c r="G22" s="210" t="n">
        <f aca="false">IF(C22=2,1,0)</f>
        <v>0</v>
      </c>
      <c r="H22" s="210" t="n">
        <f aca="false">IF(C22=3,1,0)</f>
        <v>0</v>
      </c>
      <c r="I22" s="212"/>
    </row>
    <row r="23" customFormat="false" ht="12.75" hidden="false" customHeight="false" outlineLevel="0" collapsed="false">
      <c r="A23" s="213"/>
      <c r="B23" s="208" t="s">
        <v>372</v>
      </c>
      <c r="C23" s="211"/>
      <c r="D23" s="203" t="n">
        <f aca="false">IF(C23&gt;1,0,E23)</f>
        <v>0</v>
      </c>
      <c r="E23" s="204"/>
      <c r="F23" s="210"/>
      <c r="G23" s="210" t="n">
        <f aca="false">IF(C23=2,1,0)</f>
        <v>0</v>
      </c>
      <c r="H23" s="210" t="n">
        <f aca="false">IF(C23=3,1,0)</f>
        <v>0</v>
      </c>
      <c r="I23" s="212"/>
    </row>
    <row r="24" customFormat="false" ht="12.75" hidden="false" customHeight="false" outlineLevel="0" collapsed="false">
      <c r="A24" s="213" t="s">
        <v>373</v>
      </c>
      <c r="B24" s="208" t="s">
        <v>374</v>
      </c>
      <c r="C24" s="214" t="n">
        <f aca="false">IF(C22=2,2,IF(C22=3,3,0))</f>
        <v>0</v>
      </c>
      <c r="D24" s="203" t="n">
        <f aca="false">IF(C24&gt;1,0,E24)</f>
        <v>1</v>
      </c>
      <c r="E24" s="204" t="n">
        <v>1</v>
      </c>
      <c r="F24" s="210" t="n">
        <f aca="false">IF(C24&gt;2,"",(C24*D24))</f>
        <v>0</v>
      </c>
      <c r="G24" s="210" t="n">
        <f aca="false">IF(C24=2,1,0)</f>
        <v>0</v>
      </c>
      <c r="H24" s="210" t="n">
        <f aca="false">IF(C24=3,1,0)</f>
        <v>0</v>
      </c>
      <c r="I24" s="212"/>
    </row>
    <row r="25" customFormat="false" ht="12.75" hidden="false" customHeight="false" outlineLevel="0" collapsed="false">
      <c r="A25" s="213" t="s">
        <v>375</v>
      </c>
      <c r="B25" s="208" t="s">
        <v>376</v>
      </c>
      <c r="C25" s="209" t="n">
        <v>0</v>
      </c>
      <c r="D25" s="203" t="n">
        <f aca="false">IF(C25&gt;1,0,E25)</f>
        <v>3</v>
      </c>
      <c r="E25" s="204" t="n">
        <v>3</v>
      </c>
      <c r="F25" s="210" t="n">
        <f aca="false">IF(C25&gt;2,"",(C25*D25))</f>
        <v>0</v>
      </c>
      <c r="G25" s="210" t="n">
        <f aca="false">IF(C25=2,1,0)</f>
        <v>0</v>
      </c>
      <c r="H25" s="210" t="n">
        <f aca="false">IF(C25=3,1,0)</f>
        <v>0</v>
      </c>
      <c r="I25" s="212"/>
    </row>
    <row r="26" customFormat="false" ht="12.75" hidden="false" customHeight="false" outlineLevel="0" collapsed="false">
      <c r="A26" s="213"/>
      <c r="B26" s="208"/>
      <c r="C26" s="211"/>
      <c r="D26" s="203" t="n">
        <f aca="false">IF(C26&gt;1,0,E26)</f>
        <v>0</v>
      </c>
      <c r="E26" s="204"/>
      <c r="F26" s="210"/>
      <c r="G26" s="210"/>
      <c r="H26" s="210"/>
      <c r="I26" s="207"/>
    </row>
    <row r="27" customFormat="false" ht="12.75" hidden="false" customHeight="false" outlineLevel="0" collapsed="false">
      <c r="A27" s="213"/>
      <c r="B27" s="201" t="s">
        <v>102</v>
      </c>
      <c r="C27" s="211"/>
      <c r="D27" s="203" t="n">
        <f aca="false">IF(C27&gt;1,0,E27)</f>
        <v>0</v>
      </c>
      <c r="E27" s="204"/>
      <c r="F27" s="216" t="n">
        <f aca="false">SUM(F28:F40)*100/SUM(D28:D37)</f>
        <v>40.7407407407407</v>
      </c>
      <c r="G27" s="206"/>
      <c r="H27" s="206"/>
      <c r="I27" s="207"/>
    </row>
    <row r="28" customFormat="false" ht="12.75" hidden="false" customHeight="false" outlineLevel="0" collapsed="false">
      <c r="A28" s="213" t="s">
        <v>377</v>
      </c>
      <c r="B28" s="208" t="s">
        <v>378</v>
      </c>
      <c r="C28" s="209" t="n">
        <v>0</v>
      </c>
      <c r="D28" s="203" t="n">
        <f aca="false">IF(C28&gt;1,0,E28)</f>
        <v>3</v>
      </c>
      <c r="E28" s="204" t="n">
        <v>3</v>
      </c>
      <c r="F28" s="210" t="n">
        <f aca="false">IF(C28&gt;2,"",(C28*D28))</f>
        <v>0</v>
      </c>
      <c r="G28" s="210" t="n">
        <f aca="false">IF(C28=2,1,0)</f>
        <v>0</v>
      </c>
      <c r="H28" s="210" t="n">
        <f aca="false">IF(C28=3,1,0)</f>
        <v>0</v>
      </c>
      <c r="I28" s="207"/>
    </row>
    <row r="29" customFormat="false" ht="12.75" hidden="false" customHeight="false" outlineLevel="0" collapsed="false">
      <c r="A29" s="213" t="s">
        <v>379</v>
      </c>
      <c r="B29" s="208" t="s">
        <v>380</v>
      </c>
      <c r="C29" s="209" t="n">
        <v>1</v>
      </c>
      <c r="D29" s="203" t="n">
        <f aca="false">IF(C29&gt;1,0,E29)</f>
        <v>1</v>
      </c>
      <c r="E29" s="204" t="n">
        <v>1</v>
      </c>
      <c r="F29" s="210" t="n">
        <f aca="false">IF(C29&gt;2,"",(C29*D29))</f>
        <v>1</v>
      </c>
      <c r="G29" s="210" t="n">
        <f aca="false">IF(C29=2,1,0)</f>
        <v>0</v>
      </c>
      <c r="H29" s="210" t="n">
        <f aca="false">IF(C29=3,1,0)</f>
        <v>0</v>
      </c>
      <c r="I29" s="207"/>
    </row>
    <row r="30" customFormat="false" ht="12.75" hidden="false" customHeight="false" outlineLevel="0" collapsed="false">
      <c r="A30" s="213" t="s">
        <v>381</v>
      </c>
      <c r="B30" s="208" t="s">
        <v>382</v>
      </c>
      <c r="C30" s="209" t="n">
        <v>1</v>
      </c>
      <c r="D30" s="203" t="n">
        <f aca="false">IF(C30&gt;1,0,E30)</f>
        <v>1</v>
      </c>
      <c r="E30" s="204" t="n">
        <v>1</v>
      </c>
      <c r="F30" s="210" t="n">
        <f aca="false">IF(C30&gt;2,"",(C30*D30))</f>
        <v>1</v>
      </c>
      <c r="G30" s="210" t="n">
        <f aca="false">IF(C30=2,1,0)</f>
        <v>0</v>
      </c>
      <c r="H30" s="210" t="n">
        <f aca="false">IF(C30=3,1,0)</f>
        <v>0</v>
      </c>
      <c r="I30" s="207"/>
    </row>
    <row r="31" customFormat="false" ht="12.75" hidden="false" customHeight="false" outlineLevel="0" collapsed="false">
      <c r="A31" s="213" t="s">
        <v>383</v>
      </c>
      <c r="B31" s="208" t="s">
        <v>384</v>
      </c>
      <c r="C31" s="209" t="n">
        <v>0</v>
      </c>
      <c r="D31" s="203" t="n">
        <f aca="false">IF(C31&gt;1,0,E31)</f>
        <v>10</v>
      </c>
      <c r="E31" s="204" t="n">
        <v>10</v>
      </c>
      <c r="F31" s="210" t="n">
        <f aca="false">IF(C31&gt;2,"",(C31*D31))</f>
        <v>0</v>
      </c>
      <c r="G31" s="210" t="n">
        <f aca="false">IF(C31=2,1,0)</f>
        <v>0</v>
      </c>
      <c r="H31" s="210" t="n">
        <f aca="false">IF(C31=3,1,0)</f>
        <v>0</v>
      </c>
      <c r="I31" s="207"/>
    </row>
    <row r="32" customFormat="false" ht="12.75" hidden="false" customHeight="false" outlineLevel="0" collapsed="false">
      <c r="A32" s="213" t="s">
        <v>385</v>
      </c>
      <c r="B32" s="208" t="s">
        <v>386</v>
      </c>
      <c r="C32" s="209" t="n">
        <v>1</v>
      </c>
      <c r="D32" s="203" t="n">
        <f aca="false">IF(C32&gt;1,0,E32)</f>
        <v>1</v>
      </c>
      <c r="E32" s="204" t="n">
        <v>1</v>
      </c>
      <c r="F32" s="210" t="n">
        <f aca="false">IF(C32&gt;2,"",(C32*D32))</f>
        <v>1</v>
      </c>
      <c r="G32" s="210" t="n">
        <f aca="false">IF(C32=2,1,0)</f>
        <v>0</v>
      </c>
      <c r="H32" s="210" t="n">
        <f aca="false">IF(C32=3,1,0)</f>
        <v>0</v>
      </c>
      <c r="I32" s="207"/>
    </row>
    <row r="33" customFormat="false" ht="12.75" hidden="false" customHeight="false" outlineLevel="0" collapsed="false">
      <c r="A33" s="213" t="s">
        <v>387</v>
      </c>
      <c r="B33" s="208" t="s">
        <v>388</v>
      </c>
      <c r="C33" s="209" t="n">
        <v>1</v>
      </c>
      <c r="D33" s="203" t="n">
        <f aca="false">IF(C33&gt;1,0,E33)</f>
        <v>5</v>
      </c>
      <c r="E33" s="204" t="n">
        <v>5</v>
      </c>
      <c r="F33" s="210" t="n">
        <f aca="false">IF(C33&gt;2,"",(C33*D33))</f>
        <v>5</v>
      </c>
      <c r="G33" s="210" t="n">
        <f aca="false">IF(C33=2,1,0)</f>
        <v>0</v>
      </c>
      <c r="H33" s="210" t="n">
        <f aca="false">IF(C33=3,1,0)</f>
        <v>0</v>
      </c>
      <c r="I33" s="207"/>
    </row>
    <row r="34" customFormat="false" ht="12.75" hidden="false" customHeight="false" outlineLevel="0" collapsed="false">
      <c r="A34" s="213" t="s">
        <v>389</v>
      </c>
      <c r="B34" s="208" t="s">
        <v>390</v>
      </c>
      <c r="C34" s="209" t="n">
        <v>1</v>
      </c>
      <c r="D34" s="203" t="n">
        <f aca="false">IF(C34&gt;1,0,E34)</f>
        <v>1</v>
      </c>
      <c r="E34" s="204" t="n">
        <v>1</v>
      </c>
      <c r="F34" s="210" t="n">
        <f aca="false">IF(C34&gt;2,"",(C34*D34))</f>
        <v>1</v>
      </c>
      <c r="G34" s="210" t="n">
        <f aca="false">IF(C34=2,1,0)</f>
        <v>0</v>
      </c>
      <c r="H34" s="210" t="n">
        <f aca="false">IF(C34=3,1,0)</f>
        <v>0</v>
      </c>
      <c r="I34" s="207"/>
    </row>
    <row r="35" customFormat="false" ht="12.75" hidden="false" customHeight="false" outlineLevel="0" collapsed="false">
      <c r="A35" s="213" t="s">
        <v>391</v>
      </c>
      <c r="B35" s="208" t="s">
        <v>392</v>
      </c>
      <c r="C35" s="209" t="n">
        <v>1</v>
      </c>
      <c r="D35" s="203" t="n">
        <f aca="false">IF(C35&gt;1,0,E35)</f>
        <v>2</v>
      </c>
      <c r="E35" s="204" t="n">
        <v>2</v>
      </c>
      <c r="F35" s="210" t="n">
        <f aca="false">IF(C35&gt;2,"",(C35*D35))</f>
        <v>2</v>
      </c>
      <c r="G35" s="210" t="n">
        <f aca="false">IF(C35=2,1,0)</f>
        <v>0</v>
      </c>
      <c r="H35" s="210" t="n">
        <f aca="false">IF(C35=3,1,0)</f>
        <v>0</v>
      </c>
      <c r="I35" s="207"/>
    </row>
    <row r="36" customFormat="false" ht="12.75" hidden="false" customHeight="false" outlineLevel="0" collapsed="false">
      <c r="A36" s="213" t="s">
        <v>393</v>
      </c>
      <c r="B36" s="208" t="s">
        <v>394</v>
      </c>
      <c r="C36" s="209" t="n">
        <v>0</v>
      </c>
      <c r="D36" s="203" t="n">
        <f aca="false">IF(C36&gt;1,0,E36)</f>
        <v>1</v>
      </c>
      <c r="E36" s="204" t="n">
        <v>1</v>
      </c>
      <c r="F36" s="210" t="n">
        <f aca="false">IF(C36&gt;2,"",(C36*D36))</f>
        <v>0</v>
      </c>
      <c r="G36" s="210" t="n">
        <f aca="false">IF(C36=2,1,0)</f>
        <v>0</v>
      </c>
      <c r="H36" s="210" t="n">
        <f aca="false">IF(C36=3,1,0)</f>
        <v>0</v>
      </c>
      <c r="I36" s="207"/>
    </row>
    <row r="37" customFormat="false" ht="12.75" hidden="false" customHeight="false" outlineLevel="0" collapsed="false">
      <c r="A37" s="213" t="s">
        <v>395</v>
      </c>
      <c r="B37" s="208" t="s">
        <v>396</v>
      </c>
      <c r="C37" s="209" t="n">
        <v>0</v>
      </c>
      <c r="D37" s="203" t="n">
        <f aca="false">IF(C37&gt;1,0,E37)</f>
        <v>2</v>
      </c>
      <c r="E37" s="204" t="n">
        <v>2</v>
      </c>
      <c r="F37" s="210" t="n">
        <f aca="false">IF(C37&gt;2,"",(C37*D37))</f>
        <v>0</v>
      </c>
      <c r="G37" s="210" t="n">
        <f aca="false">IF(C37=2,1,0)</f>
        <v>0</v>
      </c>
      <c r="H37" s="210" t="n">
        <f aca="false">IF(C37=3,1,0)</f>
        <v>0</v>
      </c>
      <c r="I37" s="207"/>
    </row>
    <row r="38" customFormat="false" ht="12.75" hidden="false" customHeight="false" outlineLevel="0" collapsed="false">
      <c r="A38" s="213"/>
      <c r="B38" s="208" t="s">
        <v>372</v>
      </c>
      <c r="C38" s="211"/>
      <c r="D38" s="203" t="n">
        <f aca="false">IF(C38&gt;1,0,E38)</f>
        <v>0</v>
      </c>
      <c r="E38" s="204"/>
      <c r="F38" s="210"/>
      <c r="G38" s="210"/>
      <c r="H38" s="210"/>
      <c r="I38" s="207"/>
    </row>
    <row r="39" customFormat="false" ht="12.75" hidden="false" customHeight="false" outlineLevel="0" collapsed="false">
      <c r="A39" s="213" t="s">
        <v>397</v>
      </c>
      <c r="B39" s="208" t="s">
        <v>398</v>
      </c>
      <c r="C39" s="214" t="n">
        <f aca="false">IF(C37=2,2,IF(C37=3,3,0))</f>
        <v>0</v>
      </c>
      <c r="D39" s="203" t="n">
        <f aca="false">IF(C39&gt;1,0,E39)</f>
        <v>1</v>
      </c>
      <c r="E39" s="204" t="n">
        <v>1</v>
      </c>
      <c r="F39" s="210" t="n">
        <f aca="false">IF(C39&gt;2,"",(C39*D39))</f>
        <v>0</v>
      </c>
      <c r="G39" s="210" t="n">
        <f aca="false">IF(C39=2,1,0)</f>
        <v>0</v>
      </c>
      <c r="H39" s="210" t="n">
        <f aca="false">IF(C39=3,1,0)</f>
        <v>0</v>
      </c>
      <c r="I39" s="207"/>
    </row>
    <row r="40" customFormat="false" ht="12.75" hidden="false" customHeight="false" outlineLevel="0" collapsed="false">
      <c r="A40" s="213" t="s">
        <v>399</v>
      </c>
      <c r="B40" s="208" t="s">
        <v>400</v>
      </c>
      <c r="C40" s="214" t="n">
        <f aca="false">IF(C37=2,2,IF(C37=3,3,0))</f>
        <v>0</v>
      </c>
      <c r="D40" s="203" t="n">
        <f aca="false">IF(C40&gt;1,0,E40)</f>
        <v>1</v>
      </c>
      <c r="E40" s="204" t="n">
        <v>1</v>
      </c>
      <c r="F40" s="210" t="n">
        <f aca="false">IF(C40&gt;2,"",(C40*D40))</f>
        <v>0</v>
      </c>
      <c r="G40" s="210" t="n">
        <f aca="false">IF(C40=2,1,0)</f>
        <v>0</v>
      </c>
      <c r="H40" s="210" t="n">
        <f aca="false">IF(C40=3,1,0)</f>
        <v>0</v>
      </c>
      <c r="I40" s="207"/>
    </row>
    <row r="41" customFormat="false" ht="12.75" hidden="false" customHeight="false" outlineLevel="0" collapsed="false">
      <c r="A41" s="200"/>
      <c r="B41" s="215"/>
      <c r="C41" s="211"/>
      <c r="D41" s="203" t="n">
        <f aca="false">IF(C41&gt;1,0,E41)</f>
        <v>0</v>
      </c>
      <c r="E41" s="204"/>
      <c r="F41" s="210"/>
      <c r="G41" s="210"/>
      <c r="H41" s="210"/>
      <c r="I41" s="212"/>
    </row>
    <row r="42" customFormat="false" ht="12.75" hidden="false" customHeight="false" outlineLevel="0" collapsed="false">
      <c r="A42" s="200"/>
      <c r="B42" s="201" t="s">
        <v>103</v>
      </c>
      <c r="C42" s="211"/>
      <c r="D42" s="203" t="n">
        <f aca="false">IF(C42&gt;1,0,E42)</f>
        <v>0</v>
      </c>
      <c r="E42" s="204"/>
      <c r="F42" s="205" t="n">
        <f aca="false">SUM(F43:F53)*100/SUM(D43:D53)</f>
        <v>56.8181818181818</v>
      </c>
      <c r="G42" s="206"/>
      <c r="H42" s="206"/>
      <c r="I42" s="212"/>
    </row>
    <row r="43" customFormat="false" ht="12.75" hidden="false" customHeight="false" outlineLevel="0" collapsed="false">
      <c r="A43" s="213" t="s">
        <v>401</v>
      </c>
      <c r="B43" s="208" t="s">
        <v>402</v>
      </c>
      <c r="C43" s="209" t="n">
        <v>0</v>
      </c>
      <c r="D43" s="203" t="n">
        <f aca="false">IF(C43&gt;1,0,E43)</f>
        <v>8</v>
      </c>
      <c r="E43" s="204" t="n">
        <v>8</v>
      </c>
      <c r="F43" s="210" t="n">
        <f aca="false">IF(C43&gt;2,"",(C43*D43))</f>
        <v>0</v>
      </c>
      <c r="G43" s="210" t="n">
        <f aca="false">IF(C43=2,1,0)</f>
        <v>0</v>
      </c>
      <c r="H43" s="210" t="n">
        <f aca="false">IF(C43=3,1,0)</f>
        <v>0</v>
      </c>
      <c r="I43" s="212"/>
    </row>
    <row r="44" customFormat="false" ht="12.75" hidden="false" customHeight="false" outlineLevel="0" collapsed="false">
      <c r="A44" s="213" t="s">
        <v>403</v>
      </c>
      <c r="B44" s="208" t="s">
        <v>404</v>
      </c>
      <c r="C44" s="209" t="n">
        <v>1</v>
      </c>
      <c r="D44" s="203" t="n">
        <f aca="false">IF(C44&gt;1,0,E44)</f>
        <v>8</v>
      </c>
      <c r="E44" s="204" t="n">
        <v>8</v>
      </c>
      <c r="F44" s="210" t="n">
        <f aca="false">IF(C44&gt;2,"",(C44*D44))</f>
        <v>8</v>
      </c>
      <c r="G44" s="210" t="n">
        <f aca="false">IF(C44=2,1,0)</f>
        <v>0</v>
      </c>
      <c r="H44" s="210" t="n">
        <f aca="false">IF(C44=3,1,0)</f>
        <v>0</v>
      </c>
      <c r="I44" s="212"/>
    </row>
    <row r="45" customFormat="false" ht="12.75" hidden="false" customHeight="false" outlineLevel="0" collapsed="false">
      <c r="A45" s="213" t="s">
        <v>405</v>
      </c>
      <c r="B45" s="208" t="s">
        <v>406</v>
      </c>
      <c r="C45" s="209" t="n">
        <v>0</v>
      </c>
      <c r="D45" s="203" t="n">
        <f aca="false">IF(C45&gt;1,0,E45)</f>
        <v>5</v>
      </c>
      <c r="E45" s="204" t="n">
        <v>5</v>
      </c>
      <c r="F45" s="210" t="n">
        <f aca="false">IF(C45&gt;2,"",(C45*D45))</f>
        <v>0</v>
      </c>
      <c r="G45" s="210" t="n">
        <f aca="false">IF(C45=2,1,0)</f>
        <v>0</v>
      </c>
      <c r="H45" s="210" t="n">
        <f aca="false">IF(C45=3,1,0)</f>
        <v>0</v>
      </c>
      <c r="I45" s="212"/>
    </row>
    <row r="46" customFormat="false" ht="12.75" hidden="false" customHeight="false" outlineLevel="0" collapsed="false">
      <c r="A46" s="213" t="s">
        <v>407</v>
      </c>
      <c r="B46" s="208" t="s">
        <v>408</v>
      </c>
      <c r="C46" s="209" t="n">
        <v>1</v>
      </c>
      <c r="D46" s="203" t="n">
        <f aca="false">IF(C46&gt;1,0,E46)</f>
        <v>8</v>
      </c>
      <c r="E46" s="204" t="n">
        <v>8</v>
      </c>
      <c r="F46" s="210" t="n">
        <f aca="false">IF(C46&gt;2,"",(C46*D46))</f>
        <v>8</v>
      </c>
      <c r="G46" s="210" t="n">
        <f aca="false">IF(C46=2,1,0)</f>
        <v>0</v>
      </c>
      <c r="H46" s="210" t="n">
        <f aca="false">IF(C46=3,1,0)</f>
        <v>0</v>
      </c>
      <c r="I46" s="212"/>
    </row>
    <row r="47" customFormat="false" ht="12.75" hidden="false" customHeight="false" outlineLevel="0" collapsed="false">
      <c r="A47" s="213" t="s">
        <v>409</v>
      </c>
      <c r="B47" s="208" t="s">
        <v>410</v>
      </c>
      <c r="C47" s="209" t="n">
        <v>1</v>
      </c>
      <c r="D47" s="203" t="n">
        <f aca="false">IF(C47&gt;1,0,E47)</f>
        <v>2</v>
      </c>
      <c r="E47" s="204" t="n">
        <v>2</v>
      </c>
      <c r="F47" s="210" t="n">
        <f aca="false">IF(C47&gt;2,"",(C47*D47))</f>
        <v>2</v>
      </c>
      <c r="G47" s="210" t="n">
        <f aca="false">IF(C47=2,1,0)</f>
        <v>0</v>
      </c>
      <c r="H47" s="210" t="n">
        <f aca="false">IF(C47=3,1,0)</f>
        <v>0</v>
      </c>
      <c r="I47" s="212"/>
    </row>
    <row r="48" customFormat="false" ht="12.75" hidden="false" customHeight="false" outlineLevel="0" collapsed="false">
      <c r="A48" s="213" t="s">
        <v>411</v>
      </c>
      <c r="B48" s="208" t="s">
        <v>412</v>
      </c>
      <c r="C48" s="209" t="n">
        <v>1</v>
      </c>
      <c r="D48" s="203" t="n">
        <f aca="false">IF(C48&gt;1,0,E48)</f>
        <v>3</v>
      </c>
      <c r="E48" s="204" t="n">
        <v>3</v>
      </c>
      <c r="F48" s="210" t="n">
        <f aca="false">IF(C48&gt;2,"",(C48*D48))</f>
        <v>3</v>
      </c>
      <c r="G48" s="210" t="n">
        <f aca="false">IF(C48=2,1,0)</f>
        <v>0</v>
      </c>
      <c r="H48" s="210" t="n">
        <f aca="false">IF(C48=3,1,0)</f>
        <v>0</v>
      </c>
      <c r="I48" s="212"/>
    </row>
    <row r="49" customFormat="false" ht="12.75" hidden="false" customHeight="false" outlineLevel="0" collapsed="false">
      <c r="A49" s="213" t="s">
        <v>413</v>
      </c>
      <c r="B49" s="208" t="s">
        <v>414</v>
      </c>
      <c r="C49" s="209" t="n">
        <v>1</v>
      </c>
      <c r="D49" s="203" t="n">
        <f aca="false">IF(C49&gt;1,0,E49)</f>
        <v>3</v>
      </c>
      <c r="E49" s="204" t="n">
        <v>3</v>
      </c>
      <c r="F49" s="210" t="n">
        <f aca="false">IF(C49&gt;2,"",(C49*D49))</f>
        <v>3</v>
      </c>
      <c r="G49" s="210" t="n">
        <f aca="false">IF(C49=2,1,0)</f>
        <v>0</v>
      </c>
      <c r="H49" s="210" t="n">
        <f aca="false">IF(C49=3,1,0)</f>
        <v>0</v>
      </c>
      <c r="I49" s="212"/>
    </row>
    <row r="50" customFormat="false" ht="12.75" hidden="false" customHeight="false" outlineLevel="0" collapsed="false">
      <c r="A50" s="213" t="s">
        <v>415</v>
      </c>
      <c r="B50" s="208" t="s">
        <v>416</v>
      </c>
      <c r="C50" s="209" t="n">
        <v>0</v>
      </c>
      <c r="D50" s="203" t="n">
        <f aca="false">IF(C50&gt;1,0,E50)</f>
        <v>2</v>
      </c>
      <c r="E50" s="204" t="n">
        <v>2</v>
      </c>
      <c r="F50" s="210" t="n">
        <f aca="false">IF(C50&gt;2,"",(C50*D50))</f>
        <v>0</v>
      </c>
      <c r="G50" s="210" t="n">
        <f aca="false">IF(C50=2,1,0)</f>
        <v>0</v>
      </c>
      <c r="H50" s="210" t="n">
        <f aca="false">IF(C50=3,1,0)</f>
        <v>0</v>
      </c>
      <c r="I50" s="212"/>
    </row>
    <row r="51" customFormat="false" ht="12.75" hidden="false" customHeight="false" outlineLevel="0" collapsed="false">
      <c r="A51" s="213" t="s">
        <v>417</v>
      </c>
      <c r="B51" s="208" t="s">
        <v>418</v>
      </c>
      <c r="C51" s="209" t="n">
        <v>0</v>
      </c>
      <c r="D51" s="203" t="n">
        <f aca="false">IF(C51&gt;1,0,E51)</f>
        <v>3</v>
      </c>
      <c r="E51" s="204" t="n">
        <v>3</v>
      </c>
      <c r="F51" s="210" t="n">
        <f aca="false">IF(C51&gt;2,"",(C51*D51))</f>
        <v>0</v>
      </c>
      <c r="G51" s="210" t="n">
        <f aca="false">IF(C51=2,1,0)</f>
        <v>0</v>
      </c>
      <c r="H51" s="210" t="n">
        <f aca="false">IF(C51=3,1,0)</f>
        <v>0</v>
      </c>
      <c r="I51" s="212"/>
    </row>
    <row r="52" customFormat="false" ht="12.75" hidden="false" customHeight="false" outlineLevel="0" collapsed="false">
      <c r="A52" s="213" t="s">
        <v>419</v>
      </c>
      <c r="B52" s="208" t="s">
        <v>420</v>
      </c>
      <c r="C52" s="209" t="n">
        <v>1</v>
      </c>
      <c r="D52" s="203" t="n">
        <f aca="false">IF(C52&gt;1,0,E52)</f>
        <v>1</v>
      </c>
      <c r="E52" s="204" t="n">
        <v>1</v>
      </c>
      <c r="F52" s="210" t="n">
        <f aca="false">IF(C52&gt;2,"",(C52*D52))</f>
        <v>1</v>
      </c>
      <c r="G52" s="210" t="n">
        <f aca="false">IF(C52=2,1,0)</f>
        <v>0</v>
      </c>
      <c r="H52" s="210" t="n">
        <f aca="false">IF(C52=3,1,0)</f>
        <v>0</v>
      </c>
      <c r="I52" s="212"/>
    </row>
    <row r="53" customFormat="false" ht="12.75" hidden="false" customHeight="false" outlineLevel="0" collapsed="false">
      <c r="A53" s="213" t="s">
        <v>421</v>
      </c>
      <c r="B53" s="208" t="s">
        <v>422</v>
      </c>
      <c r="C53" s="209" t="n">
        <v>0</v>
      </c>
      <c r="D53" s="203" t="n">
        <f aca="false">IF(C53&gt;1,0,E53)</f>
        <v>1</v>
      </c>
      <c r="E53" s="204" t="n">
        <v>1</v>
      </c>
      <c r="F53" s="210" t="n">
        <f aca="false">IF(C53&gt;2,"",(C53*D53))</f>
        <v>0</v>
      </c>
      <c r="G53" s="210" t="n">
        <f aca="false">IF(C53=2,1,0)</f>
        <v>0</v>
      </c>
      <c r="H53" s="210" t="n">
        <f aca="false">IF(C53=3,1,0)</f>
        <v>0</v>
      </c>
      <c r="I53" s="212"/>
    </row>
    <row r="54" customFormat="false" ht="12.75" hidden="false" customHeight="false" outlineLevel="0" collapsed="false">
      <c r="A54" s="200"/>
      <c r="B54" s="215"/>
      <c r="C54" s="211"/>
      <c r="D54" s="203" t="n">
        <f aca="false">IF(C54&gt;1,0,E54)</f>
        <v>0</v>
      </c>
      <c r="E54" s="204"/>
      <c r="F54" s="210"/>
      <c r="G54" s="210"/>
      <c r="H54" s="210"/>
      <c r="I54" s="212"/>
    </row>
    <row r="55" customFormat="false" ht="12.75" hidden="false" customHeight="false" outlineLevel="0" collapsed="false">
      <c r="A55" s="200"/>
      <c r="B55" s="201" t="s">
        <v>104</v>
      </c>
      <c r="C55" s="211"/>
      <c r="D55" s="203" t="n">
        <f aca="false">IF(C55&gt;1,0,E55)</f>
        <v>0</v>
      </c>
      <c r="E55" s="204"/>
      <c r="F55" s="217" t="n">
        <f aca="false">SUM(F56:F70)*100/SUM(D56:D70)</f>
        <v>58.0645161290323</v>
      </c>
      <c r="G55" s="206"/>
      <c r="H55" s="206"/>
      <c r="I55" s="212"/>
    </row>
    <row r="56" customFormat="false" ht="12.75" hidden="false" customHeight="false" outlineLevel="0" collapsed="false">
      <c r="A56" s="213" t="s">
        <v>423</v>
      </c>
      <c r="B56" s="208" t="s">
        <v>424</v>
      </c>
      <c r="C56" s="209" t="n">
        <v>1</v>
      </c>
      <c r="D56" s="203" t="n">
        <f aca="false">IF(C56&gt;1,0,E56)</f>
        <v>10</v>
      </c>
      <c r="E56" s="204" t="n">
        <v>10</v>
      </c>
      <c r="F56" s="210" t="n">
        <f aca="false">IF(C56&gt;2,"",(C56*D56))</f>
        <v>10</v>
      </c>
      <c r="G56" s="210" t="n">
        <f aca="false">IF(C56=2,1,0)</f>
        <v>0</v>
      </c>
      <c r="H56" s="210" t="n">
        <f aca="false">IF(C56=3,1,0)</f>
        <v>0</v>
      </c>
      <c r="I56" s="207"/>
    </row>
    <row r="57" customFormat="false" ht="12.75" hidden="false" customHeight="false" outlineLevel="0" collapsed="false">
      <c r="A57" s="200"/>
      <c r="B57" s="208" t="s">
        <v>361</v>
      </c>
      <c r="C57" s="211"/>
      <c r="D57" s="203" t="n">
        <f aca="false">IF(C57&gt;1,0,E57)</f>
        <v>0</v>
      </c>
      <c r="E57" s="204"/>
      <c r="F57" s="210"/>
      <c r="G57" s="210"/>
      <c r="H57" s="210"/>
      <c r="I57" s="207"/>
    </row>
    <row r="58" customFormat="false" ht="12.75" hidden="false" customHeight="false" outlineLevel="0" collapsed="false">
      <c r="A58" s="213" t="s">
        <v>425</v>
      </c>
      <c r="B58" s="208" t="s">
        <v>426</v>
      </c>
      <c r="C58" s="214" t="n">
        <v>0</v>
      </c>
      <c r="D58" s="203" t="n">
        <f aca="false">IF(C58&gt;1,0,E58)</f>
        <v>2</v>
      </c>
      <c r="E58" s="204" t="n">
        <v>2</v>
      </c>
      <c r="F58" s="210" t="n">
        <f aca="false">IF(C58&gt;2,"",(C58*D58))</f>
        <v>0</v>
      </c>
      <c r="G58" s="210" t="n">
        <f aca="false">IF(C58=2,1,0)</f>
        <v>0</v>
      </c>
      <c r="H58" s="210" t="n">
        <f aca="false">IF(C58=3,1,0)</f>
        <v>0</v>
      </c>
      <c r="I58" s="212"/>
    </row>
    <row r="59" customFormat="false" ht="12.75" hidden="false" customHeight="false" outlineLevel="0" collapsed="false">
      <c r="A59" s="213" t="s">
        <v>427</v>
      </c>
      <c r="B59" s="208" t="s">
        <v>428</v>
      </c>
      <c r="C59" s="214" t="n">
        <v>0</v>
      </c>
      <c r="D59" s="203" t="n">
        <f aca="false">IF(C59&gt;1,0,E59)</f>
        <v>1</v>
      </c>
      <c r="E59" s="204" t="n">
        <v>1</v>
      </c>
      <c r="F59" s="210" t="n">
        <f aca="false">IF(C59&gt;2,"",(C59*D59))</f>
        <v>0</v>
      </c>
      <c r="G59" s="210" t="n">
        <f aca="false">IF(C59=2,1,0)</f>
        <v>0</v>
      </c>
      <c r="H59" s="210" t="n">
        <f aca="false">IF(C59=3,1,0)</f>
        <v>0</v>
      </c>
      <c r="I59" s="212"/>
    </row>
    <row r="60" customFormat="false" ht="12.75" hidden="false" customHeight="false" outlineLevel="0" collapsed="false">
      <c r="A60" s="213" t="s">
        <v>429</v>
      </c>
      <c r="B60" s="208" t="s">
        <v>430</v>
      </c>
      <c r="C60" s="214" t="n">
        <v>0</v>
      </c>
      <c r="D60" s="203" t="n">
        <f aca="false">IF(C60&gt;1,0,E60)</f>
        <v>1</v>
      </c>
      <c r="E60" s="204" t="n">
        <v>1</v>
      </c>
      <c r="F60" s="210" t="n">
        <f aca="false">IF(C60&gt;2,"",(C60*D60))</f>
        <v>0</v>
      </c>
      <c r="G60" s="210" t="n">
        <f aca="false">IF(C60=2,1,0)</f>
        <v>0</v>
      </c>
      <c r="H60" s="210" t="n">
        <f aca="false">IF(C60=3,1,0)</f>
        <v>0</v>
      </c>
      <c r="I60" s="212"/>
    </row>
    <row r="61" customFormat="false" ht="12.75" hidden="false" customHeight="false" outlineLevel="0" collapsed="false">
      <c r="A61" s="213" t="s">
        <v>431</v>
      </c>
      <c r="B61" s="208" t="s">
        <v>432</v>
      </c>
      <c r="C61" s="214" t="n">
        <v>1</v>
      </c>
      <c r="D61" s="203" t="n">
        <f aca="false">IF(C61&gt;1,0,E61)</f>
        <v>1</v>
      </c>
      <c r="E61" s="204" t="n">
        <v>1</v>
      </c>
      <c r="F61" s="210" t="n">
        <f aca="false">IF(C61&gt;2,"",(C61*D61))</f>
        <v>1</v>
      </c>
      <c r="G61" s="210" t="n">
        <f aca="false">IF(C61=2,1,0)</f>
        <v>0</v>
      </c>
      <c r="H61" s="210" t="n">
        <f aca="false">IF(C61=3,1,0)</f>
        <v>0</v>
      </c>
      <c r="I61" s="207"/>
    </row>
    <row r="62" customFormat="false" ht="12.75" hidden="false" customHeight="false" outlineLevel="0" collapsed="false">
      <c r="A62" s="213" t="s">
        <v>433</v>
      </c>
      <c r="B62" s="208" t="s">
        <v>434</v>
      </c>
      <c r="C62" s="214" t="n">
        <v>0</v>
      </c>
      <c r="D62" s="203" t="n">
        <f aca="false">IF(C62&gt;1,0,E62)</f>
        <v>1</v>
      </c>
      <c r="E62" s="204" t="n">
        <v>1</v>
      </c>
      <c r="F62" s="210" t="n">
        <f aca="false">IF(C62&gt;2,"",(C62*D62))</f>
        <v>0</v>
      </c>
      <c r="G62" s="210" t="n">
        <f aca="false">IF(C62=2,1,0)</f>
        <v>0</v>
      </c>
      <c r="H62" s="210" t="n">
        <f aca="false">IF(C62=3,1,0)</f>
        <v>0</v>
      </c>
      <c r="I62" s="212"/>
    </row>
    <row r="63" customFormat="false" ht="12.75" hidden="false" customHeight="false" outlineLevel="0" collapsed="false">
      <c r="A63" s="213" t="s">
        <v>435</v>
      </c>
      <c r="B63" s="208" t="s">
        <v>436</v>
      </c>
      <c r="C63" s="214" t="n">
        <v>1</v>
      </c>
      <c r="D63" s="203" t="n">
        <f aca="false">IF(C63&gt;1,0,E63)</f>
        <v>1</v>
      </c>
      <c r="E63" s="204" t="n">
        <v>1</v>
      </c>
      <c r="F63" s="210" t="n">
        <f aca="false">IF(C63&gt;2,"",(C63*D63))</f>
        <v>1</v>
      </c>
      <c r="G63" s="210" t="n">
        <f aca="false">IF(C63=2,1,0)</f>
        <v>0</v>
      </c>
      <c r="H63" s="210" t="n">
        <f aca="false">IF(C63=3,1,0)</f>
        <v>0</v>
      </c>
      <c r="I63" s="212"/>
    </row>
    <row r="64" customFormat="false" ht="12.75" hidden="false" customHeight="false" outlineLevel="0" collapsed="false">
      <c r="A64" s="213" t="s">
        <v>437</v>
      </c>
      <c r="B64" s="208" t="s">
        <v>438</v>
      </c>
      <c r="C64" s="214" t="n">
        <v>0</v>
      </c>
      <c r="D64" s="203" t="n">
        <f aca="false">IF(C64&gt;1,0,E64)</f>
        <v>2</v>
      </c>
      <c r="E64" s="204" t="n">
        <v>2</v>
      </c>
      <c r="F64" s="210" t="n">
        <f aca="false">IF(C64&gt;2,"",(C64*D64))</f>
        <v>0</v>
      </c>
      <c r="G64" s="210" t="n">
        <f aca="false">IF(C64=2,1,0)</f>
        <v>0</v>
      </c>
      <c r="H64" s="210" t="n">
        <f aca="false">IF(C64=3,1,0)</f>
        <v>0</v>
      </c>
      <c r="I64" s="212"/>
    </row>
    <row r="65" customFormat="false" ht="12.75" hidden="false" customHeight="false" outlineLevel="0" collapsed="false">
      <c r="A65" s="213" t="s">
        <v>439</v>
      </c>
      <c r="B65" s="208" t="s">
        <v>440</v>
      </c>
      <c r="C65" s="214" t="n">
        <v>1</v>
      </c>
      <c r="D65" s="203" t="n">
        <f aca="false">IF(C65&gt;1,0,E65)</f>
        <v>2</v>
      </c>
      <c r="E65" s="204" t="n">
        <v>2</v>
      </c>
      <c r="F65" s="210" t="n">
        <f aca="false">IF(C65&gt;2,"",(C65*D65))</f>
        <v>2</v>
      </c>
      <c r="G65" s="210" t="n">
        <f aca="false">IF(C65=2,1,0)</f>
        <v>0</v>
      </c>
      <c r="H65" s="210" t="n">
        <f aca="false">IF(C65=3,1,0)</f>
        <v>0</v>
      </c>
      <c r="I65" s="207"/>
    </row>
    <row r="66" customFormat="false" ht="12.75" hidden="false" customHeight="false" outlineLevel="0" collapsed="false">
      <c r="A66" s="213" t="s">
        <v>441</v>
      </c>
      <c r="B66" s="208" t="s">
        <v>442</v>
      </c>
      <c r="C66" s="214" t="n">
        <v>0</v>
      </c>
      <c r="D66" s="203" t="n">
        <f aca="false">IF(C66&gt;1,0,E66)</f>
        <v>2</v>
      </c>
      <c r="E66" s="204" t="n">
        <v>2</v>
      </c>
      <c r="F66" s="210" t="n">
        <f aca="false">IF(C66&gt;2,"",(C66*D66))</f>
        <v>0</v>
      </c>
      <c r="G66" s="210" t="n">
        <f aca="false">IF(C66=2,1,0)</f>
        <v>0</v>
      </c>
      <c r="H66" s="210" t="n">
        <f aca="false">IF(C66=3,1,0)</f>
        <v>0</v>
      </c>
      <c r="I66" s="212"/>
    </row>
    <row r="67" customFormat="false" ht="12.75" hidden="false" customHeight="false" outlineLevel="0" collapsed="false">
      <c r="A67" s="213" t="s">
        <v>443</v>
      </c>
      <c r="B67" s="208" t="s">
        <v>444</v>
      </c>
      <c r="C67" s="214" t="n">
        <v>0</v>
      </c>
      <c r="D67" s="203" t="n">
        <f aca="false">IF(C67&gt;1,0,E67)</f>
        <v>2</v>
      </c>
      <c r="E67" s="204" t="n">
        <v>2</v>
      </c>
      <c r="F67" s="210" t="n">
        <f aca="false">IF(C67&gt;2,"",(C67*D67))</f>
        <v>0</v>
      </c>
      <c r="G67" s="210" t="n">
        <f aca="false">IF(C67=2,1,0)</f>
        <v>0</v>
      </c>
      <c r="H67" s="210" t="n">
        <f aca="false">IF(C67=3,1,0)</f>
        <v>0</v>
      </c>
      <c r="I67" s="207"/>
    </row>
    <row r="68" customFormat="false" ht="12.75" hidden="false" customHeight="false" outlineLevel="0" collapsed="false">
      <c r="A68" s="213" t="s">
        <v>445</v>
      </c>
      <c r="B68" s="208" t="s">
        <v>446</v>
      </c>
      <c r="C68" s="209" t="n">
        <v>1</v>
      </c>
      <c r="D68" s="203" t="n">
        <f aca="false">IF(C68&gt;1,0,E68)</f>
        <v>2</v>
      </c>
      <c r="E68" s="204" t="n">
        <v>2</v>
      </c>
      <c r="F68" s="210" t="n">
        <f aca="false">IF(C68&gt;2,"",(C68*D68))</f>
        <v>2</v>
      </c>
      <c r="G68" s="210" t="n">
        <f aca="false">IF(C68=2,1,0)</f>
        <v>0</v>
      </c>
      <c r="H68" s="210" t="n">
        <f aca="false">IF(C68=3,1,0)</f>
        <v>0</v>
      </c>
      <c r="I68" s="207"/>
    </row>
    <row r="69" customFormat="false" ht="12.75" hidden="false" customHeight="false" outlineLevel="0" collapsed="false">
      <c r="A69" s="213" t="s">
        <v>447</v>
      </c>
      <c r="B69" s="208" t="s">
        <v>448</v>
      </c>
      <c r="C69" s="209" t="n">
        <v>0</v>
      </c>
      <c r="D69" s="203" t="n">
        <f aca="false">IF(C69&gt;1,0,E69)</f>
        <v>2</v>
      </c>
      <c r="E69" s="204" t="n">
        <v>2</v>
      </c>
      <c r="F69" s="210" t="n">
        <f aca="false">IF(C69&gt;2,"",(C69*D69))</f>
        <v>0</v>
      </c>
      <c r="G69" s="210" t="n">
        <f aca="false">IF(C69=2,1,0)</f>
        <v>0</v>
      </c>
      <c r="H69" s="210" t="n">
        <f aca="false">IF(C69=3,1,0)</f>
        <v>0</v>
      </c>
      <c r="I69" s="207"/>
    </row>
    <row r="70" customFormat="false" ht="14.25" hidden="false" customHeight="false" outlineLevel="0" collapsed="false">
      <c r="A70" s="213" t="s">
        <v>449</v>
      </c>
      <c r="B70" s="208" t="s">
        <v>450</v>
      </c>
      <c r="C70" s="209" t="n">
        <v>1</v>
      </c>
      <c r="D70" s="203" t="n">
        <f aca="false">IF(C70&gt;1,0,E70)</f>
        <v>2</v>
      </c>
      <c r="E70" s="204" t="n">
        <v>2</v>
      </c>
      <c r="F70" s="210" t="n">
        <f aca="false">IF(C70&gt;2,"",(C70*D70))</f>
        <v>2</v>
      </c>
      <c r="G70" s="210" t="n">
        <f aca="false">IF(C70=2,1,0)</f>
        <v>0</v>
      </c>
      <c r="H70" s="210" t="n">
        <f aca="false">IF(C70=3,1,0)</f>
        <v>0</v>
      </c>
      <c r="I70" s="207"/>
    </row>
    <row r="71" customFormat="false" ht="12.75" hidden="false" customHeight="false" outlineLevel="0" collapsed="false">
      <c r="A71" s="200"/>
      <c r="B71" s="215"/>
      <c r="C71" s="218"/>
      <c r="D71" s="203" t="n">
        <f aca="false">IF(C71&gt;1,0,E71)</f>
        <v>0</v>
      </c>
      <c r="E71" s="204"/>
      <c r="F71" s="210"/>
      <c r="G71" s="210"/>
      <c r="H71" s="210"/>
      <c r="I71" s="212"/>
    </row>
    <row r="72" customFormat="false" ht="12.75" hidden="false" customHeight="false" outlineLevel="0" collapsed="false">
      <c r="A72" s="200"/>
      <c r="B72" s="201" t="s">
        <v>105</v>
      </c>
      <c r="C72" s="211"/>
      <c r="D72" s="203" t="n">
        <f aca="false">IF(C72&gt;1,0,E72)</f>
        <v>0</v>
      </c>
      <c r="E72" s="204"/>
      <c r="F72" s="205" t="n">
        <f aca="false">SUM(F73:F83)*100/SUM(D73:D83)</f>
        <v>56.6666666666667</v>
      </c>
      <c r="G72" s="206"/>
      <c r="H72" s="206"/>
      <c r="I72" s="212"/>
    </row>
    <row r="73" customFormat="false" ht="12.75" hidden="false" customHeight="false" outlineLevel="0" collapsed="false">
      <c r="A73" s="213" t="s">
        <v>451</v>
      </c>
      <c r="B73" s="208" t="s">
        <v>452</v>
      </c>
      <c r="C73" s="209" t="n">
        <v>0</v>
      </c>
      <c r="D73" s="203" t="n">
        <f aca="false">IF(C73&gt;1,0,E73)</f>
        <v>6</v>
      </c>
      <c r="E73" s="204" t="n">
        <v>6</v>
      </c>
      <c r="F73" s="210" t="n">
        <f aca="false">IF(C73&gt;2,"",(C73*D73))</f>
        <v>0</v>
      </c>
      <c r="G73" s="210" t="n">
        <f aca="false">IF(C73=2,1,0)</f>
        <v>0</v>
      </c>
      <c r="H73" s="210" t="n">
        <f aca="false">IF(C73=3,1,0)</f>
        <v>0</v>
      </c>
      <c r="I73" s="212"/>
    </row>
    <row r="74" customFormat="false" ht="12.75" hidden="false" customHeight="false" outlineLevel="0" collapsed="false">
      <c r="A74" s="213" t="s">
        <v>453</v>
      </c>
      <c r="B74" s="208" t="s">
        <v>454</v>
      </c>
      <c r="C74" s="209" t="n">
        <v>1</v>
      </c>
      <c r="D74" s="203" t="n">
        <f aca="false">IF(C74&gt;1,0,E74)</f>
        <v>8</v>
      </c>
      <c r="E74" s="204" t="n">
        <v>8</v>
      </c>
      <c r="F74" s="210" t="n">
        <f aca="false">IF(C74&gt;2,"",(C74*D74))</f>
        <v>8</v>
      </c>
      <c r="G74" s="210" t="n">
        <f aca="false">IF(C74=2,1,0)</f>
        <v>0</v>
      </c>
      <c r="H74" s="210" t="n">
        <f aca="false">IF(C74=3,1,0)</f>
        <v>0</v>
      </c>
      <c r="I74" s="212"/>
    </row>
    <row r="75" customFormat="false" ht="12.75" hidden="false" customHeight="false" outlineLevel="0" collapsed="false">
      <c r="A75" s="213" t="s">
        <v>455</v>
      </c>
      <c r="B75" s="208" t="s">
        <v>456</v>
      </c>
      <c r="C75" s="209" t="n">
        <v>0</v>
      </c>
      <c r="D75" s="203" t="n">
        <f aca="false">IF(C75&gt;1,0,E75)</f>
        <v>4</v>
      </c>
      <c r="E75" s="204" t="n">
        <v>4</v>
      </c>
      <c r="F75" s="210" t="n">
        <f aca="false">IF(C75&gt;2,"",(C75*D75))</f>
        <v>0</v>
      </c>
      <c r="G75" s="210" t="n">
        <f aca="false">IF(C75=2,1,0)</f>
        <v>0</v>
      </c>
      <c r="H75" s="210" t="n">
        <f aca="false">IF(C75=3,1,0)</f>
        <v>0</v>
      </c>
      <c r="I75" s="207"/>
    </row>
    <row r="76" customFormat="false" ht="12.75" hidden="false" customHeight="false" outlineLevel="0" collapsed="false">
      <c r="A76" s="213" t="s">
        <v>457</v>
      </c>
      <c r="B76" s="208" t="s">
        <v>458</v>
      </c>
      <c r="C76" s="209" t="n">
        <v>1</v>
      </c>
      <c r="D76" s="203" t="n">
        <f aca="false">IF(C76&gt;1,0,E76)</f>
        <v>2</v>
      </c>
      <c r="E76" s="204" t="n">
        <v>2</v>
      </c>
      <c r="F76" s="210" t="n">
        <f aca="false">IF(C76&gt;2,"",(C76*D76))</f>
        <v>2</v>
      </c>
      <c r="G76" s="210" t="n">
        <f aca="false">IF(C76=2,1,0)</f>
        <v>0</v>
      </c>
      <c r="H76" s="210" t="n">
        <f aca="false">IF(C76=3,1,0)</f>
        <v>0</v>
      </c>
      <c r="I76" s="207"/>
    </row>
    <row r="77" customFormat="false" ht="12.75" hidden="false" customHeight="false" outlineLevel="0" collapsed="false">
      <c r="A77" s="213" t="s">
        <v>459</v>
      </c>
      <c r="B77" s="208" t="s">
        <v>460</v>
      </c>
      <c r="C77" s="209" t="n">
        <v>0</v>
      </c>
      <c r="D77" s="203" t="n">
        <f aca="false">IF(C77&gt;1,0,E77)</f>
        <v>2</v>
      </c>
      <c r="E77" s="204" t="n">
        <v>2</v>
      </c>
      <c r="F77" s="210" t="n">
        <f aca="false">IF(C77&gt;2,"",(C77*D77))</f>
        <v>0</v>
      </c>
      <c r="G77" s="210" t="n">
        <f aca="false">IF(C77=2,1,0)</f>
        <v>0</v>
      </c>
      <c r="H77" s="210" t="n">
        <f aca="false">IF(C77=3,1,0)</f>
        <v>0</v>
      </c>
      <c r="I77" s="207"/>
    </row>
    <row r="78" customFormat="false" ht="12.75" hidden="false" customHeight="false" outlineLevel="0" collapsed="false">
      <c r="A78" s="213" t="s">
        <v>461</v>
      </c>
      <c r="B78" s="208" t="s">
        <v>462</v>
      </c>
      <c r="C78" s="209" t="n">
        <v>1</v>
      </c>
      <c r="D78" s="203" t="n">
        <f aca="false">IF(C78&gt;1,0,E78)</f>
        <v>1</v>
      </c>
      <c r="E78" s="204" t="n">
        <v>1</v>
      </c>
      <c r="F78" s="210" t="n">
        <f aca="false">IF(C78&gt;2,"",(C78*D78))</f>
        <v>1</v>
      </c>
      <c r="G78" s="210" t="n">
        <f aca="false">IF(C78=2,1,0)</f>
        <v>0</v>
      </c>
      <c r="H78" s="210" t="n">
        <f aca="false">IF(C78=3,1,0)</f>
        <v>0</v>
      </c>
      <c r="I78" s="212"/>
    </row>
    <row r="79" customFormat="false" ht="12.75" hidden="false" customHeight="false" outlineLevel="0" collapsed="false">
      <c r="A79" s="213" t="s">
        <v>463</v>
      </c>
      <c r="B79" s="208" t="s">
        <v>464</v>
      </c>
      <c r="C79" s="209" t="n">
        <v>1</v>
      </c>
      <c r="D79" s="203" t="n">
        <f aca="false">IF(C79&gt;1,0,E79)</f>
        <v>2</v>
      </c>
      <c r="E79" s="204" t="n">
        <v>2</v>
      </c>
      <c r="F79" s="210" t="n">
        <f aca="false">IF(C79&gt;2,"",(C79*D79))</f>
        <v>2</v>
      </c>
      <c r="G79" s="210" t="n">
        <f aca="false">IF(C79=2,1,0)</f>
        <v>0</v>
      </c>
      <c r="H79" s="210" t="n">
        <f aca="false">IF(C79=3,1,0)</f>
        <v>0</v>
      </c>
      <c r="I79" s="212"/>
    </row>
    <row r="80" customFormat="false" ht="12.75" hidden="false" customHeight="false" outlineLevel="0" collapsed="false">
      <c r="A80" s="213" t="s">
        <v>465</v>
      </c>
      <c r="B80" s="208" t="s">
        <v>466</v>
      </c>
      <c r="C80" s="209" t="n">
        <v>1</v>
      </c>
      <c r="D80" s="203" t="n">
        <f aca="false">IF(C80&gt;1,0,E80)</f>
        <v>1</v>
      </c>
      <c r="E80" s="204" t="n">
        <v>1</v>
      </c>
      <c r="F80" s="210" t="n">
        <f aca="false">IF(C80&gt;2,"",(C80*D80))</f>
        <v>1</v>
      </c>
      <c r="G80" s="210" t="n">
        <f aca="false">IF(C80=2,1,0)</f>
        <v>0</v>
      </c>
      <c r="H80" s="210" t="n">
        <f aca="false">IF(C80=3,1,0)</f>
        <v>0</v>
      </c>
      <c r="I80" s="212"/>
    </row>
    <row r="81" customFormat="false" ht="12.75" hidden="false" customHeight="false" outlineLevel="0" collapsed="false">
      <c r="A81" s="213" t="s">
        <v>467</v>
      </c>
      <c r="B81" s="208" t="s">
        <v>468</v>
      </c>
      <c r="C81" s="209" t="n">
        <v>1</v>
      </c>
      <c r="D81" s="203" t="n">
        <f aca="false">IF(C81&gt;1,0,E81)</f>
        <v>1</v>
      </c>
      <c r="E81" s="204" t="n">
        <v>1</v>
      </c>
      <c r="F81" s="210" t="n">
        <f aca="false">IF(C81&gt;2,"",(C81*D81))</f>
        <v>1</v>
      </c>
      <c r="G81" s="210" t="n">
        <f aca="false">IF(C81=2,1,0)</f>
        <v>0</v>
      </c>
      <c r="H81" s="210" t="n">
        <f aca="false">IF(C81=3,1,0)</f>
        <v>0</v>
      </c>
      <c r="I81" s="212"/>
    </row>
    <row r="82" customFormat="false" ht="12.75" hidden="false" customHeight="false" outlineLevel="0" collapsed="false">
      <c r="A82" s="213" t="s">
        <v>469</v>
      </c>
      <c r="B82" s="208" t="s">
        <v>470</v>
      </c>
      <c r="C82" s="209" t="n">
        <v>1</v>
      </c>
      <c r="D82" s="203" t="n">
        <f aca="false">IF(C82&gt;1,0,E82)</f>
        <v>2</v>
      </c>
      <c r="E82" s="204" t="n">
        <v>2</v>
      </c>
      <c r="F82" s="210" t="n">
        <f aca="false">IF(C82&gt;2,"",(C82*D82))</f>
        <v>2</v>
      </c>
      <c r="G82" s="210" t="n">
        <f aca="false">IF(C82=2,1,0)</f>
        <v>0</v>
      </c>
      <c r="H82" s="210" t="n">
        <f aca="false">IF(C82=3,1,0)</f>
        <v>0</v>
      </c>
      <c r="I82" s="212"/>
    </row>
    <row r="83" customFormat="false" ht="13.5" hidden="false" customHeight="false" outlineLevel="0" collapsed="false">
      <c r="A83" s="219" t="s">
        <v>471</v>
      </c>
      <c r="B83" s="220" t="s">
        <v>472</v>
      </c>
      <c r="C83" s="221" t="n">
        <v>0</v>
      </c>
      <c r="D83" s="222" t="n">
        <f aca="false">IF(C83&gt;1,0,E83)</f>
        <v>1</v>
      </c>
      <c r="E83" s="223" t="n">
        <v>1</v>
      </c>
      <c r="F83" s="224" t="n">
        <f aca="false">IF(C83&gt;2,"",(C83*D83))</f>
        <v>0</v>
      </c>
      <c r="G83" s="224" t="n">
        <f aca="false">IF(C83=2,1,0)</f>
        <v>0</v>
      </c>
      <c r="H83" s="224" t="n">
        <f aca="false">IF(C83=3,1,0)</f>
        <v>0</v>
      </c>
      <c r="I83" s="225"/>
    </row>
    <row r="84" customFormat="false" ht="13.5" hidden="false" customHeight="false" outlineLevel="0" collapsed="false">
      <c r="A84" s="226"/>
      <c r="B84" s="227"/>
      <c r="C84" s="228"/>
      <c r="D84" s="229" t="n">
        <f aca="false">IF(C84&gt;1,0,E84)</f>
        <v>0</v>
      </c>
      <c r="E84" s="230"/>
      <c r="F84" s="231"/>
      <c r="G84" s="231"/>
      <c r="H84" s="231"/>
      <c r="I84" s="232"/>
    </row>
    <row r="85" customFormat="false" ht="12.75" hidden="false" customHeight="false" outlineLevel="0" collapsed="false">
      <c r="A85" s="233"/>
      <c r="B85" s="234" t="s">
        <v>106</v>
      </c>
      <c r="C85" s="235"/>
      <c r="D85" s="236" t="n">
        <f aca="false">IF(C85&gt;1,0,E85)</f>
        <v>0</v>
      </c>
      <c r="E85" s="237"/>
      <c r="F85" s="238" t="n">
        <f aca="false">SUM(F86:F107)*100/(D86-SUM(D87:D107))</f>
        <v>22.9508196721311</v>
      </c>
      <c r="G85" s="239"/>
      <c r="H85" s="239"/>
      <c r="I85" s="240"/>
    </row>
    <row r="86" customFormat="false" ht="12.75" hidden="false" customHeight="false" outlineLevel="0" collapsed="false">
      <c r="A86" s="213" t="s">
        <v>473</v>
      </c>
      <c r="B86" s="208" t="s">
        <v>474</v>
      </c>
      <c r="C86" s="209" t="n">
        <v>1</v>
      </c>
      <c r="D86" s="203" t="n">
        <f aca="false">IF(C86&gt;1,0,E86)</f>
        <v>10</v>
      </c>
      <c r="E86" s="204" t="n">
        <v>10</v>
      </c>
      <c r="F86" s="210" t="n">
        <f aca="false">IF(C86&gt;2,"",(C86*D86))</f>
        <v>10</v>
      </c>
      <c r="G86" s="210" t="n">
        <f aca="false">IF(C86=2,1,0)</f>
        <v>0</v>
      </c>
      <c r="H86" s="210" t="n">
        <f aca="false">IF(C86=3,1,0)</f>
        <v>0</v>
      </c>
      <c r="I86" s="212"/>
    </row>
    <row r="87" customFormat="false" ht="12.75" hidden="false" customHeight="false" outlineLevel="0" collapsed="false">
      <c r="A87" s="213" t="s">
        <v>475</v>
      </c>
      <c r="B87" s="208" t="s">
        <v>476</v>
      </c>
      <c r="C87" s="209" t="n">
        <v>0</v>
      </c>
      <c r="D87" s="203" t="n">
        <f aca="false">IF(C87&gt;1,0,E87)</f>
        <v>-4</v>
      </c>
      <c r="E87" s="204" t="n">
        <v>-4</v>
      </c>
      <c r="F87" s="210" t="n">
        <f aca="false">IF(C87&gt;2,"",(C87-1)*D87)</f>
        <v>4</v>
      </c>
      <c r="G87" s="210" t="n">
        <f aca="false">IF(C87=2,1,0)</f>
        <v>0</v>
      </c>
      <c r="H87" s="210" t="n">
        <f aca="false">IF(C87=3,1,0)</f>
        <v>0</v>
      </c>
      <c r="I87" s="212"/>
    </row>
    <row r="88" customFormat="false" ht="12.75" hidden="false" customHeight="false" outlineLevel="0" collapsed="false">
      <c r="A88" s="213" t="s">
        <v>477</v>
      </c>
      <c r="B88" s="208" t="s">
        <v>478</v>
      </c>
      <c r="C88" s="209" t="n">
        <v>1</v>
      </c>
      <c r="D88" s="203" t="n">
        <f aca="false">IF(C88&gt;1,0,E88)</f>
        <v>-4</v>
      </c>
      <c r="E88" s="204" t="n">
        <v>-4</v>
      </c>
      <c r="F88" s="210" t="n">
        <f aca="false">IF(C88&gt;2,"",(C88-1)*D88)</f>
        <v>-0</v>
      </c>
      <c r="G88" s="210" t="n">
        <f aca="false">IF(C88=2,1,0)</f>
        <v>0</v>
      </c>
      <c r="H88" s="210" t="n">
        <f aca="false">IF(C88=3,1,0)</f>
        <v>0</v>
      </c>
      <c r="I88" s="212"/>
    </row>
    <row r="89" customFormat="false" ht="12.75" hidden="false" customHeight="false" outlineLevel="0" collapsed="false">
      <c r="A89" s="213" t="s">
        <v>479</v>
      </c>
      <c r="B89" s="208" t="s">
        <v>480</v>
      </c>
      <c r="C89" s="209" t="n">
        <v>1</v>
      </c>
      <c r="D89" s="203" t="n">
        <f aca="false">IF(C89&gt;1,0,E89)</f>
        <v>-1</v>
      </c>
      <c r="E89" s="204" t="n">
        <v>-1</v>
      </c>
      <c r="F89" s="210" t="n">
        <f aca="false">IF(C89&gt;2,"",(C89-1)*D89)</f>
        <v>-0</v>
      </c>
      <c r="G89" s="210" t="n">
        <f aca="false">IF(C89=2,1,0)</f>
        <v>0</v>
      </c>
      <c r="H89" s="210" t="n">
        <f aca="false">IF(C89=3,1,0)</f>
        <v>0</v>
      </c>
      <c r="I89" s="212"/>
    </row>
    <row r="90" customFormat="false" ht="12.75" hidden="false" customHeight="false" outlineLevel="0" collapsed="false">
      <c r="A90" s="213" t="s">
        <v>481</v>
      </c>
      <c r="B90" s="208" t="s">
        <v>482</v>
      </c>
      <c r="C90" s="209" t="n">
        <v>1</v>
      </c>
      <c r="D90" s="203" t="n">
        <f aca="false">IF(C90&gt;1,0,E90)</f>
        <v>-2</v>
      </c>
      <c r="E90" s="204" t="n">
        <v>-2</v>
      </c>
      <c r="F90" s="210" t="n">
        <f aca="false">IF(C90&gt;2,"",(C90-1)*D90)</f>
        <v>-0</v>
      </c>
      <c r="G90" s="210" t="n">
        <f aca="false">IF(C90=2,1,0)</f>
        <v>0</v>
      </c>
      <c r="H90" s="210" t="n">
        <f aca="false">IF(C90=3,1,0)</f>
        <v>0</v>
      </c>
      <c r="I90" s="212"/>
    </row>
    <row r="91" customFormat="false" ht="12.75" hidden="false" customHeight="false" outlineLevel="0" collapsed="false">
      <c r="A91" s="213" t="s">
        <v>483</v>
      </c>
      <c r="B91" s="208" t="s">
        <v>484</v>
      </c>
      <c r="C91" s="209" t="n">
        <v>1</v>
      </c>
      <c r="D91" s="203" t="n">
        <f aca="false">IF(C91&gt;1,0,E91)</f>
        <v>-4</v>
      </c>
      <c r="E91" s="204" t="n">
        <v>-4</v>
      </c>
      <c r="F91" s="210" t="n">
        <f aca="false">IF(C91&gt;2,"",(C91-1)*D91)</f>
        <v>-0</v>
      </c>
      <c r="G91" s="210" t="n">
        <f aca="false">IF(C91=2,1,0)</f>
        <v>0</v>
      </c>
      <c r="H91" s="210" t="n">
        <f aca="false">IF(C91=3,1,0)</f>
        <v>0</v>
      </c>
      <c r="I91" s="212"/>
    </row>
    <row r="92" customFormat="false" ht="12.75" hidden="false" customHeight="false" outlineLevel="0" collapsed="false">
      <c r="A92" s="200"/>
      <c r="B92" s="208" t="s">
        <v>361</v>
      </c>
      <c r="C92" s="211"/>
      <c r="D92" s="203" t="n">
        <f aca="false">IF(C92&gt;1,0,E92)</f>
        <v>0</v>
      </c>
      <c r="E92" s="204"/>
      <c r="F92" s="210"/>
      <c r="G92" s="210"/>
      <c r="H92" s="210"/>
      <c r="I92" s="212"/>
    </row>
    <row r="93" customFormat="false" ht="12.75" hidden="false" customHeight="false" outlineLevel="0" collapsed="false">
      <c r="A93" s="213" t="s">
        <v>485</v>
      </c>
      <c r="B93" s="208" t="s">
        <v>486</v>
      </c>
      <c r="C93" s="214" t="n">
        <f aca="false">IF(C91=2,2,IF(C91=3,3,IF(C91=1,1,0)))</f>
        <v>1</v>
      </c>
      <c r="D93" s="203" t="n">
        <f aca="false">IF(C93&gt;1,0,E93)</f>
        <v>-1</v>
      </c>
      <c r="E93" s="204" t="n">
        <v>-1</v>
      </c>
      <c r="F93" s="210" t="n">
        <f aca="false">IF(C93&gt;2,"",(C93-1)*D93)</f>
        <v>-0</v>
      </c>
      <c r="G93" s="210" t="n">
        <f aca="false">IF(C93=2,1,0)</f>
        <v>0</v>
      </c>
      <c r="H93" s="210" t="n">
        <f aca="false">IF(C93=3,1,0)</f>
        <v>0</v>
      </c>
      <c r="I93" s="212"/>
    </row>
    <row r="94" customFormat="false" ht="12.75" hidden="false" customHeight="false" outlineLevel="0" collapsed="false">
      <c r="A94" s="213" t="s">
        <v>487</v>
      </c>
      <c r="B94" s="208" t="s">
        <v>488</v>
      </c>
      <c r="C94" s="214" t="n">
        <f aca="false">IF(C91=2,2,IF(C91=3,3,IF(C91=1,1,0)))</f>
        <v>1</v>
      </c>
      <c r="D94" s="203" t="n">
        <f aca="false">IF(C94&gt;1,0,E94)</f>
        <v>-3</v>
      </c>
      <c r="E94" s="204" t="n">
        <v>-3</v>
      </c>
      <c r="F94" s="210" t="n">
        <f aca="false">IF(C94&gt;2,"",(C94-1)*D94)</f>
        <v>-0</v>
      </c>
      <c r="G94" s="210" t="n">
        <f aca="false">IF(C94=2,1,0)</f>
        <v>0</v>
      </c>
      <c r="H94" s="210" t="n">
        <f aca="false">IF(C94=3,1,0)</f>
        <v>0</v>
      </c>
      <c r="I94" s="212"/>
    </row>
    <row r="95" customFormat="false" ht="12.75" hidden="false" customHeight="false" outlineLevel="0" collapsed="false">
      <c r="A95" s="213" t="s">
        <v>489</v>
      </c>
      <c r="B95" s="208" t="s">
        <v>490</v>
      </c>
      <c r="C95" s="214" t="n">
        <f aca="false">IF(C91=2,2,IF(C91=3,3,IF(C91=1,1,0)))</f>
        <v>1</v>
      </c>
      <c r="D95" s="203" t="n">
        <f aca="false">IF(C95&gt;1,0,E95)</f>
        <v>-2</v>
      </c>
      <c r="E95" s="204" t="n">
        <v>-2</v>
      </c>
      <c r="F95" s="210" t="n">
        <f aca="false">IF(C95&gt;2,"",(C95-1)*D95)</f>
        <v>-0</v>
      </c>
      <c r="G95" s="210" t="n">
        <f aca="false">IF(C95=2,1,0)</f>
        <v>0</v>
      </c>
      <c r="H95" s="210" t="n">
        <f aca="false">IF(C95=3,1,0)</f>
        <v>0</v>
      </c>
      <c r="I95" s="212"/>
    </row>
    <row r="96" customFormat="false" ht="12.75" hidden="false" customHeight="false" outlineLevel="0" collapsed="false">
      <c r="A96" s="213" t="s">
        <v>491</v>
      </c>
      <c r="B96" s="208" t="s">
        <v>492</v>
      </c>
      <c r="C96" s="209" t="n">
        <v>1</v>
      </c>
      <c r="D96" s="203" t="n">
        <f aca="false">IF(C96&gt;1,0,E96)</f>
        <v>-4</v>
      </c>
      <c r="E96" s="204" t="n">
        <v>-4</v>
      </c>
      <c r="F96" s="210" t="n">
        <f aca="false">IF(C96&gt;2,"",(C96-1)*D96)</f>
        <v>-0</v>
      </c>
      <c r="G96" s="210" t="n">
        <f aca="false">IF(C96=2,1,0)</f>
        <v>0</v>
      </c>
      <c r="H96" s="210" t="n">
        <f aca="false">IF(C96=3,1,0)</f>
        <v>0</v>
      </c>
      <c r="I96" s="207"/>
    </row>
    <row r="97" customFormat="false" ht="12.75" hidden="false" customHeight="false" outlineLevel="0" collapsed="false">
      <c r="A97" s="200"/>
      <c r="B97" s="208" t="s">
        <v>361</v>
      </c>
      <c r="C97" s="211"/>
      <c r="D97" s="203" t="n">
        <f aca="false">IF(C97&gt;1,0,E97)</f>
        <v>0</v>
      </c>
      <c r="E97" s="204"/>
      <c r="F97" s="210"/>
      <c r="G97" s="210"/>
      <c r="H97" s="210"/>
      <c r="I97" s="212"/>
    </row>
    <row r="98" customFormat="false" ht="12.75" hidden="false" customHeight="false" outlineLevel="0" collapsed="false">
      <c r="A98" s="213" t="s">
        <v>493</v>
      </c>
      <c r="B98" s="208" t="s">
        <v>494</v>
      </c>
      <c r="C98" s="214" t="n">
        <f aca="false">IF(C96=2,2,IF(C96=3,3,IF(C96=1,1,0)))</f>
        <v>1</v>
      </c>
      <c r="D98" s="203" t="n">
        <f aca="false">IF(C98&gt;1,0,E98)</f>
        <v>-2</v>
      </c>
      <c r="E98" s="204" t="n">
        <v>-2</v>
      </c>
      <c r="F98" s="210" t="n">
        <f aca="false">IF(C98&gt;2,"",(C98-1)*D98)</f>
        <v>-0</v>
      </c>
      <c r="G98" s="210" t="n">
        <f aca="false">IF(C98=2,1,0)</f>
        <v>0</v>
      </c>
      <c r="H98" s="210" t="n">
        <f aca="false">IF(C98=3,1,0)</f>
        <v>0</v>
      </c>
      <c r="I98" s="212"/>
    </row>
    <row r="99" customFormat="false" ht="12.75" hidden="false" customHeight="false" outlineLevel="0" collapsed="false">
      <c r="A99" s="213" t="s">
        <v>495</v>
      </c>
      <c r="B99" s="208" t="s">
        <v>496</v>
      </c>
      <c r="C99" s="214" t="n">
        <f aca="false">IF(C96=2,2,IF(C96=3,3,IF(C96=1,1,0)))</f>
        <v>1</v>
      </c>
      <c r="D99" s="203" t="n">
        <f aca="false">IF(C99&gt;1,0,E99)</f>
        <v>-2</v>
      </c>
      <c r="E99" s="204" t="n">
        <v>-2</v>
      </c>
      <c r="F99" s="210" t="n">
        <f aca="false">IF(C99&gt;2,"",(C99-1)*D99)</f>
        <v>-0</v>
      </c>
      <c r="G99" s="210" t="n">
        <f aca="false">IF(C99=2,1,0)</f>
        <v>0</v>
      </c>
      <c r="H99" s="210" t="n">
        <f aca="false">IF(C99=3,1,0)</f>
        <v>0</v>
      </c>
      <c r="I99" s="212"/>
    </row>
    <row r="100" customFormat="false" ht="12.75" hidden="false" customHeight="false" outlineLevel="0" collapsed="false">
      <c r="A100" s="213" t="s">
        <v>497</v>
      </c>
      <c r="B100" s="208" t="s">
        <v>498</v>
      </c>
      <c r="C100" s="209" t="n">
        <v>1</v>
      </c>
      <c r="D100" s="203" t="n">
        <f aca="false">IF(C100&gt;1,0,E100)</f>
        <v>-1</v>
      </c>
      <c r="E100" s="204" t="n">
        <v>-1</v>
      </c>
      <c r="F100" s="210" t="n">
        <f aca="false">IF(C100&gt;2,"",(C100-1)*D100)</f>
        <v>-0</v>
      </c>
      <c r="G100" s="210" t="n">
        <f aca="false">IF(C100=2,1,0)</f>
        <v>0</v>
      </c>
      <c r="H100" s="210" t="n">
        <f aca="false">IF(C100=3,1,0)</f>
        <v>0</v>
      </c>
      <c r="I100" s="212"/>
    </row>
    <row r="101" customFormat="false" ht="12.75" hidden="false" customHeight="false" outlineLevel="0" collapsed="false">
      <c r="A101" s="213" t="s">
        <v>499</v>
      </c>
      <c r="B101" s="208" t="s">
        <v>500</v>
      </c>
      <c r="C101" s="209" t="n">
        <v>1</v>
      </c>
      <c r="D101" s="203" t="n">
        <f aca="false">IF(C101&gt;1,0,E101)</f>
        <v>-1</v>
      </c>
      <c r="E101" s="204" t="n">
        <v>-1</v>
      </c>
      <c r="F101" s="210" t="n">
        <f aca="false">IF(C101&gt;2,"",(C101-1)*D101)</f>
        <v>-0</v>
      </c>
      <c r="G101" s="210" t="n">
        <f aca="false">IF(C101=2,1,0)</f>
        <v>0</v>
      </c>
      <c r="H101" s="210" t="n">
        <f aca="false">IF(C101=3,1,0)</f>
        <v>0</v>
      </c>
      <c r="I101" s="207"/>
    </row>
    <row r="102" customFormat="false" ht="12.75" hidden="false" customHeight="false" outlineLevel="0" collapsed="false">
      <c r="A102" s="213" t="s">
        <v>501</v>
      </c>
      <c r="B102" s="208" t="s">
        <v>502</v>
      </c>
      <c r="C102" s="209" t="n">
        <v>1</v>
      </c>
      <c r="D102" s="203" t="n">
        <f aca="false">IF(C102&gt;1,0,E102)</f>
        <v>-2</v>
      </c>
      <c r="E102" s="204" t="n">
        <v>-2</v>
      </c>
      <c r="F102" s="210" t="n">
        <f aca="false">IF(C102&gt;2,"",(C102-1)*D102)</f>
        <v>-0</v>
      </c>
      <c r="G102" s="210" t="n">
        <f aca="false">IF(C102=2,1,0)</f>
        <v>0</v>
      </c>
      <c r="H102" s="210" t="n">
        <f aca="false">IF(C102=3,1,0)</f>
        <v>0</v>
      </c>
      <c r="I102" s="207"/>
    </row>
    <row r="103" customFormat="false" ht="12.75" hidden="false" customHeight="false" outlineLevel="0" collapsed="false">
      <c r="A103" s="213" t="s">
        <v>503</v>
      </c>
      <c r="B103" s="208" t="s">
        <v>504</v>
      </c>
      <c r="C103" s="209" t="n">
        <v>1</v>
      </c>
      <c r="D103" s="203" t="n">
        <f aca="false">IF(C103&gt;1,0,E103)</f>
        <v>-5</v>
      </c>
      <c r="E103" s="204" t="n">
        <v>-5</v>
      </c>
      <c r="F103" s="210" t="n">
        <f aca="false">IF(C103&gt;2,"",(C103-1)*D103)</f>
        <v>-0</v>
      </c>
      <c r="G103" s="210" t="n">
        <f aca="false">IF(C103=2,1,0)</f>
        <v>0</v>
      </c>
      <c r="H103" s="210" t="n">
        <f aca="false">IF(C103=3,1,0)</f>
        <v>0</v>
      </c>
      <c r="I103" s="212"/>
    </row>
    <row r="104" customFormat="false" ht="12.75" hidden="false" customHeight="false" outlineLevel="0" collapsed="false">
      <c r="A104" s="213" t="s">
        <v>505</v>
      </c>
      <c r="B104" s="208" t="s">
        <v>506</v>
      </c>
      <c r="C104" s="209" t="n">
        <v>1</v>
      </c>
      <c r="D104" s="203" t="n">
        <f aca="false">IF(C104&gt;1,0,E104)</f>
        <v>-2</v>
      </c>
      <c r="E104" s="204" t="n">
        <v>-2</v>
      </c>
      <c r="F104" s="210" t="n">
        <f aca="false">IF(C104&gt;2,"",(C104-1)*D104)</f>
        <v>-0</v>
      </c>
      <c r="G104" s="210" t="n">
        <f aca="false">IF(C104=2,1,0)</f>
        <v>0</v>
      </c>
      <c r="H104" s="210" t="n">
        <f aca="false">IF(C104=3,1,0)</f>
        <v>0</v>
      </c>
      <c r="I104" s="207"/>
    </row>
    <row r="105" customFormat="false" ht="12.75" hidden="false" customHeight="false" outlineLevel="0" collapsed="false">
      <c r="A105" s="213" t="s">
        <v>507</v>
      </c>
      <c r="B105" s="208" t="s">
        <v>508</v>
      </c>
      <c r="C105" s="209" t="n">
        <v>1</v>
      </c>
      <c r="D105" s="203" t="n">
        <f aca="false">IF(C105&gt;1,0,E105)</f>
        <v>-2</v>
      </c>
      <c r="E105" s="204" t="n">
        <v>-2</v>
      </c>
      <c r="F105" s="210" t="n">
        <f aca="false">IF(C105&gt;2,"",(C105-1)*D105)</f>
        <v>-0</v>
      </c>
      <c r="G105" s="210" t="n">
        <f aca="false">IF(C105=2,1,0)</f>
        <v>0</v>
      </c>
      <c r="H105" s="210" t="n">
        <f aca="false">IF(C105=3,1,0)</f>
        <v>0</v>
      </c>
      <c r="I105" s="207"/>
    </row>
    <row r="106" customFormat="false" ht="12.75" hidden="false" customHeight="false" outlineLevel="0" collapsed="false">
      <c r="A106" s="213" t="s">
        <v>509</v>
      </c>
      <c r="B106" s="208" t="s">
        <v>510</v>
      </c>
      <c r="C106" s="209" t="n">
        <v>1</v>
      </c>
      <c r="D106" s="203" t="n">
        <f aca="false">IF(C106&gt;1,0,E106)</f>
        <v>-4</v>
      </c>
      <c r="E106" s="204" t="n">
        <v>-4</v>
      </c>
      <c r="F106" s="210" t="n">
        <f aca="false">IF(C106&gt;2,"",(C106-1)*D106)</f>
        <v>-0</v>
      </c>
      <c r="G106" s="210" t="n">
        <f aca="false">IF(C106=2,1,0)</f>
        <v>0</v>
      </c>
      <c r="H106" s="210" t="n">
        <f aca="false">IF(C106=3,1,0)</f>
        <v>0</v>
      </c>
      <c r="I106" s="212"/>
    </row>
    <row r="107" customFormat="false" ht="13.5" hidden="false" customHeight="false" outlineLevel="0" collapsed="false">
      <c r="A107" s="219" t="s">
        <v>511</v>
      </c>
      <c r="B107" s="220" t="s">
        <v>512</v>
      </c>
      <c r="C107" s="221" t="n">
        <v>1</v>
      </c>
      <c r="D107" s="222" t="n">
        <f aca="false">IF(C107&gt;1,0,E107)</f>
        <v>-5</v>
      </c>
      <c r="E107" s="223" t="n">
        <v>-5</v>
      </c>
      <c r="F107" s="224" t="n">
        <f aca="false">IF(C107&gt;2,"",(C107-1)*D107)</f>
        <v>-0</v>
      </c>
      <c r="G107" s="224" t="n">
        <f aca="false">IF(C107=2,1,0)</f>
        <v>0</v>
      </c>
      <c r="H107" s="224" t="n">
        <f aca="false">IF(C107=3,1,0)</f>
        <v>0</v>
      </c>
      <c r="I107" s="225"/>
    </row>
  </sheetData>
  <dataValidations count="3">
    <dataValidation allowBlank="true" error="Geben Sie bitte nur folgende Werte ein:&#10;0=nein&#10;1=ja&#10;0,1 bis 0,9 für Zwischenwerte&#10;2 = weiß nicht&#10;3= Frage trifft nicht auf dieses Projekt zu" errorTitle="Zahlenbereich falsch" operator="between" showDropDown="false" showErrorMessage="true" showInputMessage="false" sqref="C3:C107" type="decimal">
      <formula1>0</formula1>
      <formula2>3.1</formula2>
    </dataValidation>
    <dataValidation allowBlank="true" error="Geben Sie bitte nur ganze Zahlen größer oder gleich 0 als Gewichtung ein." errorTitle="Falscher Zahlenbereich" operator="greaterThanOrEqual" showDropDown="false" showErrorMessage="true" showInputMessage="false" sqref="E3:E86" type="whole">
      <formula1>0</formula1>
      <formula2>0</formula2>
    </dataValidation>
    <dataValidation allowBlank="true" error="Geben Sie bitte nur ganze Zahlen kleiner oder gleich 0 als Gewichtung ein." errorTitle="Falscher Zahlenbereich" operator="lessThanOrEqual" showDropDown="false" showErrorMessage="true" showInputMessage="false" sqref="E87:E107" type="whole">
      <formula1>0</formula1>
      <formula2>0</formula2>
    </dataValidation>
  </dataValidations>
  <printOptions headings="false" gridLines="false" gridLinesSet="true" horizontalCentered="false" verticalCentered="false"/>
  <pageMargins left="0.827083333333333" right="0.275694444444444" top="0.827083333333333" bottom="0.511805555555555" header="0.315277777777778" footer="0.315277777777778"/>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&amp;CRisikoanalyse&amp;RLV: Aufwandschätzverfahren für IKT Projekte</oddHeader>
    <oddFooter>&amp;L(c) 2006 DI(FH) Sven Schweiger&amp;R&amp;P / &amp;N</oddFooter>
  </headerFooter>
  <rowBreaks count="1" manualBreakCount="1">
    <brk id="84" man="true" max="16383" min="0"/>
  </rowBreaks>
</worksheet>
</file>

<file path=xl/worksheets/sheet11.xml><?xml version="1.0" encoding="utf-8"?>
<worksheet xmlns="http://schemas.openxmlformats.org/spreadsheetml/2006/main" xmlns:r="http://schemas.openxmlformats.org/officeDocument/2006/relationships">
  <sheetPr filterMode="false">
    <pageSetUpPr fitToPage="true"/>
  </sheetPr>
  <dimension ref="A1:I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2.75"/>
  <cols>
    <col collapsed="false" hidden="false" max="1" min="1" style="241" width="19"/>
    <col collapsed="false" hidden="false" max="3" min="2" style="241" width="18.2857142857143"/>
    <col collapsed="false" hidden="false" max="4" min="4" style="241" width="23.0051020408163"/>
    <col collapsed="false" hidden="false" max="5" min="5" style="241" width="20.7091836734694"/>
    <col collapsed="false" hidden="false" max="6" min="6" style="241" width="22.5714285714286"/>
    <col collapsed="false" hidden="false" max="7" min="7" style="241" width="21.7091836734694"/>
    <col collapsed="false" hidden="false" max="8" min="8" style="241" width="14.0051020408163"/>
    <col collapsed="false" hidden="false" max="9" min="9" style="241" width="15"/>
    <col collapsed="false" hidden="false" max="1025" min="10" style="241" width="8"/>
  </cols>
  <sheetData>
    <row r="1" s="245" customFormat="true" ht="43.5" hidden="false" customHeight="true" outlineLevel="0" collapsed="false">
      <c r="A1" s="242" t="str">
        <f aca="false">Risikoanalyse!B2</f>
        <v>System-Spezifikation</v>
      </c>
      <c r="B1" s="243" t="str">
        <f aca="false">Risikoanalyse!B13</f>
        <v>Projektstruktur- und Projektablaufplanung</v>
      </c>
      <c r="C1" s="243" t="str">
        <f aca="false">Risikoanalyse!B27</f>
        <v>Technische Machbarkeit</v>
      </c>
      <c r="D1" s="243" t="str">
        <f aca="false">Risikoanalyse!B42</f>
        <v>Teamskills und Ressourcen</v>
      </c>
      <c r="E1" s="243" t="str">
        <f aca="false">Risikoanalyse!B55</f>
        <v>Aufwandschätzung und Zusage eines Angebots</v>
      </c>
      <c r="F1" s="243" t="str">
        <f aca="false">Risikoanalyse!B72</f>
        <v>Projektmanagement</v>
      </c>
      <c r="G1" s="243" t="str">
        <f aca="false">Risikoanalyse!B85</f>
        <v>Risikobeherrschung</v>
      </c>
      <c r="H1" s="243" t="s">
        <v>343</v>
      </c>
      <c r="I1" s="244" t="s">
        <v>513</v>
      </c>
    </row>
    <row r="2" s="249" customFormat="true" ht="14.25" hidden="false" customHeight="true" outlineLevel="0" collapsed="false">
      <c r="A2" s="246" t="n">
        <f aca="false">A6/100</f>
        <v>1</v>
      </c>
      <c r="B2" s="247" t="n">
        <f aca="false">B6/100</f>
        <v>0.68421052631579</v>
      </c>
      <c r="C2" s="247" t="n">
        <f aca="false">C6/100</f>
        <v>0.407407407407407</v>
      </c>
      <c r="D2" s="247" t="n">
        <f aca="false">D6/100</f>
        <v>0.568181818181818</v>
      </c>
      <c r="E2" s="247" t="n">
        <f aca="false">E6/100</f>
        <v>0.580645161290323</v>
      </c>
      <c r="F2" s="247" t="n">
        <f aca="false">F6/100</f>
        <v>0.566666666666667</v>
      </c>
      <c r="G2" s="247" t="n">
        <f aca="false">G6/100</f>
        <v>0.229508196721311</v>
      </c>
      <c r="H2" s="247" t="n">
        <f aca="false">Risikoanalyse!G2</f>
        <v>0</v>
      </c>
      <c r="I2" s="248" t="n">
        <f aca="false">Risikoanalyse!H2</f>
        <v>0</v>
      </c>
    </row>
    <row r="3" customFormat="false" ht="14.25" hidden="false" customHeight="true" outlineLevel="0" collapsed="false">
      <c r="A3" s="0"/>
      <c r="B3" s="0"/>
      <c r="C3" s="0"/>
      <c r="D3" s="0"/>
      <c r="E3" s="0"/>
      <c r="F3" s="0"/>
      <c r="G3" s="0"/>
      <c r="H3" s="250" t="n">
        <f aca="false">1-H2</f>
        <v>1</v>
      </c>
      <c r="I3" s="250" t="n">
        <f aca="false">1-I2</f>
        <v>1</v>
      </c>
    </row>
    <row r="4" customFormat="false" ht="14.25" hidden="false" customHeight="true" outlineLevel="0" collapsed="false">
      <c r="A4" s="0"/>
      <c r="B4" s="0"/>
      <c r="C4" s="0"/>
      <c r="D4" s="0"/>
      <c r="E4" s="0"/>
      <c r="F4" s="0"/>
      <c r="G4" s="0"/>
    </row>
    <row r="5" customFormat="false" ht="14.25" hidden="false" customHeight="true" outlineLevel="0" collapsed="false">
      <c r="A5" s="0"/>
      <c r="B5" s="0"/>
      <c r="C5" s="0"/>
      <c r="D5" s="0"/>
      <c r="E5" s="0"/>
      <c r="F5" s="0"/>
      <c r="G5" s="0"/>
    </row>
    <row r="6" customFormat="false" ht="12.75" hidden="false" customHeight="false" outlineLevel="0" collapsed="false">
      <c r="A6" s="251" t="n">
        <f aca="false">Risikoanalyse!F2</f>
        <v>100</v>
      </c>
      <c r="B6" s="251" t="n">
        <f aca="false">Risikoanalyse!F13</f>
        <v>68.421052631579</v>
      </c>
      <c r="C6" s="251" t="n">
        <f aca="false">Risikoanalyse!F27</f>
        <v>40.7407407407407</v>
      </c>
      <c r="D6" s="251" t="n">
        <f aca="false">Risikoanalyse!F42</f>
        <v>56.8181818181818</v>
      </c>
      <c r="E6" s="251" t="n">
        <f aca="false">Risikoanalyse!F55</f>
        <v>58.0645161290323</v>
      </c>
      <c r="F6" s="251" t="n">
        <f aca="false">Risikoanalyse!F72</f>
        <v>56.6666666666667</v>
      </c>
      <c r="G6" s="251" t="n">
        <f aca="false">Risikoanalyse!F85</f>
        <v>22.9508196721311</v>
      </c>
    </row>
  </sheetData>
  <printOptions headings="false" gridLines="true" gridLinesSet="true" horizontalCentered="false" verticalCentered="false"/>
  <pageMargins left="0.520138888888889" right="0.35" top="1.3" bottom="0.984027777777778"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&amp;CRisikospinne&amp;RLV: Aufwandschätzverfahren für IKT Projekte</oddHeader>
    <oddFooter>&amp;L(c) 2006 DI(FH) Sven Schweiger&amp;R&amp;P /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F2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RowHeight="12.75"/>
  <cols>
    <col collapsed="false" hidden="false" max="1" min="1" style="2" width="4.70918367346939"/>
    <col collapsed="false" hidden="false" max="2" min="2" style="0" width="25.4234693877551"/>
    <col collapsed="false" hidden="false" max="3" min="3" style="0" width="21.1377551020408"/>
    <col collapsed="false" hidden="false" max="4" min="4" style="0" width="21.5714285714286"/>
    <col collapsed="false" hidden="false" max="5" min="5" style="0" width="20.9948979591837"/>
    <col collapsed="false" hidden="false" max="6" min="6" style="0" width="17.1428571428571"/>
    <col collapsed="false" hidden="false" max="1025" min="7" style="0" width="9.14285714285714"/>
  </cols>
  <sheetData>
    <row r="1" customFormat="false" ht="12.75" hidden="false" customHeight="false" outlineLevel="0" collapsed="false">
      <c r="A1" s="0"/>
    </row>
    <row r="2" customFormat="false" ht="13.5" hidden="false" customHeight="false" outlineLevel="0" collapsed="false">
      <c r="A2" s="0"/>
      <c r="B2" s="3" t="s">
        <v>0</v>
      </c>
    </row>
    <row r="3" s="7" customFormat="true" ht="33.75" hidden="false" customHeight="true" outlineLevel="0" collapsed="false">
      <c r="A3" s="4"/>
      <c r="B3" s="5" t="s">
        <v>1</v>
      </c>
      <c r="C3" s="6"/>
      <c r="F3" s="8"/>
    </row>
    <row r="4" customFormat="false" ht="12.75" hidden="false" customHeight="false" outlineLevel="0" collapsed="false">
      <c r="A4" s="9"/>
      <c r="B4" s="10"/>
      <c r="C4" s="11"/>
    </row>
    <row r="5" customFormat="false" ht="12.75" hidden="false" customHeight="false" outlineLevel="0" collapsed="false">
      <c r="A5" s="9"/>
      <c r="B5" s="12" t="s">
        <v>2</v>
      </c>
      <c r="C5" s="13" t="n">
        <v>80</v>
      </c>
    </row>
    <row r="6" customFormat="false" ht="12.75" hidden="false" customHeight="false" outlineLevel="0" collapsed="false">
      <c r="A6" s="9"/>
      <c r="B6" s="12" t="s">
        <v>3</v>
      </c>
      <c r="C6" s="13" t="n">
        <v>8</v>
      </c>
    </row>
    <row r="7" customFormat="false" ht="13.5" hidden="false" customHeight="false" outlineLevel="0" collapsed="false">
      <c r="A7" s="9"/>
      <c r="B7" s="14" t="s">
        <v>4</v>
      </c>
      <c r="C7" s="15" t="n">
        <f aca="false">C5*C6</f>
        <v>640</v>
      </c>
    </row>
    <row r="8" customFormat="false" ht="12.75" hidden="false" customHeight="false" outlineLevel="0" collapsed="false">
      <c r="A8" s="9"/>
      <c r="B8" s="16" t="s">
        <v>5</v>
      </c>
      <c r="C8" s="17"/>
    </row>
    <row r="9" customFormat="false" ht="12.75" hidden="false" customHeight="false" outlineLevel="0" collapsed="false">
      <c r="A9" s="9"/>
      <c r="B9" s="16" t="s">
        <v>6</v>
      </c>
      <c r="C9" s="17"/>
    </row>
    <row r="10" customFormat="false" ht="12.75" hidden="false" customHeight="false" outlineLevel="0" collapsed="false">
      <c r="A10" s="9"/>
      <c r="B10" s="16"/>
      <c r="C10" s="17"/>
    </row>
    <row r="11" customFormat="false" ht="12.75" hidden="false" customHeight="false" outlineLevel="0" collapsed="false">
      <c r="A11" s="9"/>
      <c r="B11" s="18"/>
      <c r="C11" s="19"/>
      <c r="D11" s="19"/>
    </row>
    <row r="12" customFormat="false" ht="13.5" hidden="false" customHeight="false" outlineLevel="0" collapsed="false">
      <c r="A12" s="0"/>
      <c r="B12" s="20" t="s">
        <v>7</v>
      </c>
      <c r="C12" s="19"/>
      <c r="D12" s="19"/>
    </row>
    <row r="13" customFormat="false" ht="30" hidden="false" customHeight="true" outlineLevel="0" collapsed="false">
      <c r="A13" s="9"/>
      <c r="B13" s="5"/>
      <c r="C13" s="21" t="s">
        <v>8</v>
      </c>
      <c r="D13" s="21" t="s">
        <v>9</v>
      </c>
      <c r="E13" s="21" t="s">
        <v>10</v>
      </c>
      <c r="F13" s="22" t="s">
        <v>11</v>
      </c>
    </row>
    <row r="14" customFormat="false" ht="12.75" hidden="false" customHeight="false" outlineLevel="0" collapsed="false">
      <c r="A14" s="9"/>
      <c r="B14" s="12" t="s">
        <v>12</v>
      </c>
      <c r="C14" s="23" t="n">
        <f aca="false">'% Konfidenz'!B8</f>
        <v>77.6863243583926</v>
      </c>
      <c r="D14" s="23" t="n">
        <f aca="false">'% Konfidenz'!B11</f>
        <v>83.1666666666667</v>
      </c>
      <c r="E14" s="23" t="n">
        <f aca="false">'% Konfidenz'!B14</f>
        <v>88.6470089749408</v>
      </c>
      <c r="F14" s="24" t="n">
        <f aca="false">'% Konfidenz'!B18</f>
        <v>99.5258974376342</v>
      </c>
    </row>
    <row r="15" customFormat="false" ht="12.75" hidden="false" customHeight="false" outlineLevel="0" collapsed="false">
      <c r="A15" s="9"/>
      <c r="B15" s="12" t="s">
        <v>13</v>
      </c>
      <c r="C15" s="25" t="n">
        <f aca="false">C14/C6</f>
        <v>9.71079054479907</v>
      </c>
      <c r="D15" s="25" t="n">
        <f aca="false">D14/C6</f>
        <v>10.3958333333333</v>
      </c>
      <c r="E15" s="25" t="n">
        <f aca="false">E14/C6</f>
        <v>11.0808761218676</v>
      </c>
      <c r="F15" s="26" t="n">
        <f aca="false">F14/C6</f>
        <v>12.4407371797043</v>
      </c>
    </row>
    <row r="16" customFormat="false" ht="12.75" hidden="false" customHeight="false" outlineLevel="0" collapsed="false">
      <c r="A16" s="9"/>
      <c r="B16" s="12" t="s">
        <v>14</v>
      </c>
      <c r="C16" s="27" t="n">
        <v>0</v>
      </c>
      <c r="D16" s="27" t="n">
        <v>0</v>
      </c>
      <c r="E16" s="27" t="n">
        <v>0</v>
      </c>
      <c r="F16" s="28" t="n">
        <v>0</v>
      </c>
    </row>
    <row r="17" customFormat="false" ht="12.75" hidden="false" customHeight="false" outlineLevel="0" collapsed="false">
      <c r="A17" s="9"/>
      <c r="B17" s="12" t="s">
        <v>15</v>
      </c>
      <c r="C17" s="27" t="n">
        <v>0</v>
      </c>
      <c r="D17" s="27" t="n">
        <v>0</v>
      </c>
      <c r="E17" s="27" t="n">
        <v>0</v>
      </c>
      <c r="F17" s="28" t="n">
        <v>0</v>
      </c>
    </row>
    <row r="18" customFormat="false" ht="12.75" hidden="false" customHeight="false" outlineLevel="0" collapsed="false">
      <c r="A18" s="9"/>
      <c r="B18" s="12"/>
      <c r="C18" s="23"/>
      <c r="D18" s="29"/>
      <c r="E18" s="25"/>
      <c r="F18" s="26"/>
    </row>
    <row r="19" customFormat="false" ht="12.75" hidden="false" customHeight="false" outlineLevel="0" collapsed="false">
      <c r="A19" s="9"/>
      <c r="B19" s="12" t="s">
        <v>16</v>
      </c>
      <c r="C19" s="29" t="n">
        <f aca="false">(C5*C14)+C16+C17</f>
        <v>6214.90594867141</v>
      </c>
      <c r="D19" s="29" t="n">
        <f aca="false">(C5*D14)+D16+D17</f>
        <v>6653.33333333333</v>
      </c>
      <c r="E19" s="29" t="n">
        <f aca="false">(C5*E14)+E16+E17</f>
        <v>7091.76071799526</v>
      </c>
      <c r="F19" s="30" t="n">
        <f aca="false">(C5*F14)+F16+F17</f>
        <v>7962.07179501073</v>
      </c>
    </row>
    <row r="20" customFormat="false" ht="51.75" hidden="false" customHeight="false" outlineLevel="0" collapsed="false">
      <c r="A20" s="9"/>
      <c r="B20" s="31" t="s">
        <v>17</v>
      </c>
      <c r="C20" s="32" t="s">
        <v>18</v>
      </c>
      <c r="D20" s="32" t="s">
        <v>19</v>
      </c>
      <c r="E20" s="32" t="s">
        <v>20</v>
      </c>
      <c r="F20" s="33" t="s">
        <v>21</v>
      </c>
    </row>
  </sheetData>
  <printOptions headings="false" gridLines="false" gridLinesSet="true" horizontalCentered="false" verticalCentered="false"/>
  <pageMargins left="0.7875" right="0.490277777777778" top="1.2"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&amp;CKostenschätzung&amp;RLV: Aufwandschätzverfahren für IKT Projekte</oddHeader>
    <oddFooter>&amp;L(c) 2006 DI(FH) Sven Schweiger&amp;RSeite &amp;P /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60"/>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I24" activeCellId="0" sqref="I24"/>
    </sheetView>
  </sheetViews>
  <sheetFormatPr defaultRowHeight="12.75"/>
  <cols>
    <col collapsed="false" hidden="false" max="1" min="1" style="34" width="38.1377551020408"/>
    <col collapsed="false" hidden="false" max="2" min="2" style="34" width="12.1377551020408"/>
    <col collapsed="false" hidden="false" max="3" min="3" style="34" width="10.8520408163265"/>
    <col collapsed="false" hidden="false" max="4" min="4" style="34" width="14.7040816326531"/>
    <col collapsed="false" hidden="false" max="5" min="5" style="34" width="16.1428571428571"/>
    <col collapsed="false" hidden="false" max="6" min="6" style="34" width="16"/>
    <col collapsed="false" hidden="false" max="7" min="7" style="34" width="15.4234693877551"/>
    <col collapsed="false" hidden="false" max="8" min="8" style="34" width="17.1428571428571"/>
    <col collapsed="false" hidden="false" max="9" min="9" style="34" width="13.8571428571429"/>
    <col collapsed="false" hidden="false" max="12" min="10" style="34" width="11.4183673469388"/>
    <col collapsed="false" hidden="false" max="13" min="13" style="34" width="13.5714285714286"/>
    <col collapsed="false" hidden="false" max="17" min="14" style="34" width="11.4183673469388"/>
    <col collapsed="false" hidden="false" max="18" min="18" style="34" width="14.280612244898"/>
    <col collapsed="false" hidden="false" max="1025" min="19" style="34" width="11.4183673469388"/>
  </cols>
  <sheetData>
    <row r="1" customFormat="false" ht="12.75" hidden="false" customHeight="false" outlineLevel="0" collapsed="false">
      <c r="A1" s="35" t="s">
        <v>22</v>
      </c>
      <c r="B1" s="35"/>
      <c r="C1" s="35"/>
      <c r="D1" s="0"/>
      <c r="E1" s="0"/>
      <c r="F1" s="0"/>
      <c r="G1" s="0"/>
      <c r="H1" s="0"/>
      <c r="I1" s="0"/>
    </row>
    <row r="2" customFormat="false" ht="8.25" hidden="false" customHeight="true" outlineLevel="0" collapsed="false">
      <c r="A2" s="35"/>
      <c r="B2" s="35"/>
      <c r="C2" s="35"/>
      <c r="D2" s="0"/>
      <c r="E2" s="0"/>
      <c r="F2" s="0"/>
      <c r="G2" s="0"/>
      <c r="H2" s="0"/>
      <c r="I2" s="0"/>
    </row>
    <row r="3" customFormat="false" ht="13.5" hidden="false" customHeight="false" outlineLevel="0" collapsed="false">
      <c r="A3" s="35" t="s">
        <v>23</v>
      </c>
      <c r="B3" s="35"/>
      <c r="C3" s="35"/>
      <c r="D3" s="0"/>
      <c r="E3" s="0"/>
      <c r="F3" s="0"/>
      <c r="G3" s="0"/>
      <c r="H3" s="0"/>
      <c r="I3" s="0"/>
    </row>
    <row r="4" customFormat="false" ht="32.25" hidden="false" customHeight="true" outlineLevel="0" collapsed="false">
      <c r="A4" s="36"/>
      <c r="B4" s="37" t="s">
        <v>24</v>
      </c>
      <c r="C4" s="37" t="s">
        <v>25</v>
      </c>
      <c r="D4" s="37" t="s">
        <v>26</v>
      </c>
      <c r="E4" s="37" t="s">
        <v>27</v>
      </c>
      <c r="F4" s="37" t="s">
        <v>28</v>
      </c>
      <c r="G4" s="38" t="s">
        <v>29</v>
      </c>
      <c r="H4" s="0"/>
      <c r="I4" s="0"/>
    </row>
    <row r="5" customFormat="false" ht="12.75" hidden="false" customHeight="false" outlineLevel="0" collapsed="false">
      <c r="A5" s="39" t="s">
        <v>30</v>
      </c>
      <c r="B5" s="40" t="n">
        <v>3</v>
      </c>
      <c r="C5" s="41" t="n">
        <v>0.333333333333333</v>
      </c>
      <c r="D5" s="42" t="n">
        <f aca="false">B5*('% Konfidenz'!D8^(C5))</f>
        <v>2.35792209345768</v>
      </c>
      <c r="E5" s="43" t="n">
        <f aca="false">B5*('% Konfidenz'!D11^(C5))</f>
        <v>2.41211323858019</v>
      </c>
      <c r="F5" s="42" t="n">
        <f aca="false">B5*('% Konfidenz'!D14^(C5))</f>
        <v>2.46397306534215</v>
      </c>
      <c r="G5" s="44" t="n">
        <f aca="false">B5*('% Konfidenz'!D18^(C5))</f>
        <v>2.56090397725215</v>
      </c>
      <c r="H5" s="0"/>
      <c r="I5" s="0"/>
    </row>
    <row r="6" customFormat="false" ht="38.25" hidden="false" customHeight="false" outlineLevel="0" collapsed="false">
      <c r="A6" s="39" t="s">
        <v>31</v>
      </c>
      <c r="B6" s="45" t="n">
        <v>2.5</v>
      </c>
      <c r="C6" s="41" t="n">
        <v>0.333333333333333</v>
      </c>
      <c r="D6" s="42" t="n">
        <f aca="false">B6*('% Konfidenz'!D8^(C6))</f>
        <v>1.9649350778814</v>
      </c>
      <c r="E6" s="43" t="n">
        <f aca="false">B6*('% Konfidenz'!D11^(C6))</f>
        <v>2.0100943654835</v>
      </c>
      <c r="F6" s="42" t="n">
        <f aca="false">B6*('% Konfidenz'!D14^(C6))</f>
        <v>2.05331088778512</v>
      </c>
      <c r="G6" s="44" t="n">
        <f aca="false">B6*('% Konfidenz'!D18^(C6))</f>
        <v>2.13408664771012</v>
      </c>
      <c r="H6" s="0"/>
      <c r="I6" s="0"/>
    </row>
    <row r="7" customFormat="false" ht="13.5" hidden="false" customHeight="true" outlineLevel="0" collapsed="false">
      <c r="A7" s="46" t="s">
        <v>32</v>
      </c>
      <c r="B7" s="47" t="n">
        <v>2</v>
      </c>
      <c r="C7" s="48" t="n">
        <v>0.333333333333333</v>
      </c>
      <c r="D7" s="49" t="n">
        <f aca="false">B7*('% Konfidenz'!D8^(C7))</f>
        <v>1.57194806230512</v>
      </c>
      <c r="E7" s="43" t="n">
        <f aca="false">B7*('% Konfidenz'!D11^(C7))</f>
        <v>1.6080754923868</v>
      </c>
      <c r="F7" s="49" t="n">
        <f aca="false">B7*('% Konfidenz'!D14^(C7))</f>
        <v>1.6426487102281</v>
      </c>
      <c r="G7" s="50" t="n">
        <f aca="false">B7*('% Konfidenz'!D18^(C7))</f>
        <v>1.7072693181681</v>
      </c>
      <c r="H7" s="0"/>
      <c r="I7" s="0"/>
    </row>
    <row r="8" customFormat="false" ht="12.75" hidden="false" customHeight="false" outlineLevel="0" collapsed="false">
      <c r="A8" s="51"/>
      <c r="B8" s="52"/>
      <c r="C8" s="53"/>
      <c r="D8" s="54"/>
      <c r="E8" s="54"/>
      <c r="F8" s="54"/>
      <c r="G8" s="54"/>
      <c r="H8" s="0"/>
      <c r="I8" s="0"/>
    </row>
    <row r="9" customFormat="false" ht="13.5" hidden="false" customHeight="false" outlineLevel="0" collapsed="false">
      <c r="A9" s="35" t="s">
        <v>33</v>
      </c>
      <c r="B9" s="0"/>
      <c r="C9" s="0"/>
      <c r="D9" s="0"/>
      <c r="E9" s="0"/>
      <c r="F9" s="54"/>
      <c r="G9" s="54"/>
      <c r="H9" s="0"/>
      <c r="I9" s="0"/>
    </row>
    <row r="10" customFormat="false" ht="30.75" hidden="false" customHeight="true" outlineLevel="0" collapsed="false">
      <c r="A10" s="36"/>
      <c r="B10" s="37" t="s">
        <v>24</v>
      </c>
      <c r="C10" s="37" t="s">
        <v>25</v>
      </c>
      <c r="D10" s="37" t="s">
        <v>26</v>
      </c>
      <c r="E10" s="37" t="s">
        <v>27</v>
      </c>
      <c r="F10" s="37" t="s">
        <v>28</v>
      </c>
      <c r="G10" s="38" t="s">
        <v>29</v>
      </c>
      <c r="H10" s="0"/>
      <c r="I10" s="0"/>
    </row>
    <row r="11" customFormat="false" ht="13.5" hidden="false" customHeight="false" outlineLevel="0" collapsed="false">
      <c r="A11" s="46" t="s">
        <v>34</v>
      </c>
      <c r="B11" s="49" t="s">
        <v>35</v>
      </c>
      <c r="C11" s="48" t="n">
        <v>0.5</v>
      </c>
      <c r="D11" s="49" t="n">
        <f aca="false">('% Konfidenz'!D8^(C11))</f>
        <v>0.696806664175906</v>
      </c>
      <c r="E11" s="55" t="n">
        <f aca="false">('% Konfidenz'!D11^(C11))</f>
        <v>0.720965787445331</v>
      </c>
      <c r="F11" s="49" t="n">
        <f aca="false">('% Konfidenz'!D14^(C11))</f>
        <v>0.744341189303252</v>
      </c>
      <c r="G11" s="50" t="n">
        <f aca="false">('% Konfidenz'!D18^(C11))</f>
        <v>0.788693133598368</v>
      </c>
      <c r="H11" s="0"/>
      <c r="I11" s="0"/>
    </row>
    <row r="12" customFormat="false" ht="12.75" hidden="false" customHeight="false" outlineLevel="0" collapsed="false">
      <c r="A12" s="56"/>
      <c r="B12" s="57"/>
      <c r="C12" s="57"/>
      <c r="D12" s="57"/>
      <c r="E12" s="57"/>
      <c r="F12" s="57"/>
      <c r="G12" s="57"/>
      <c r="H12" s="0"/>
      <c r="I12" s="0"/>
    </row>
    <row r="13" customFormat="false" ht="13.5" hidden="false" customHeight="false" outlineLevel="0" collapsed="false">
      <c r="A13" s="35" t="s">
        <v>36</v>
      </c>
      <c r="B13" s="57"/>
      <c r="C13" s="57"/>
      <c r="D13" s="57"/>
      <c r="E13" s="57"/>
      <c r="F13" s="57"/>
      <c r="G13" s="57"/>
      <c r="H13" s="0"/>
      <c r="I13" s="0"/>
    </row>
    <row r="14" customFormat="false" ht="28.5" hidden="false" customHeight="true" outlineLevel="0" collapsed="false">
      <c r="A14" s="36"/>
      <c r="B14" s="37" t="s">
        <v>24</v>
      </c>
      <c r="C14" s="37" t="s">
        <v>25</v>
      </c>
      <c r="D14" s="37" t="s">
        <v>26</v>
      </c>
      <c r="E14" s="37" t="s">
        <v>27</v>
      </c>
      <c r="F14" s="37" t="s">
        <v>28</v>
      </c>
      <c r="G14" s="38" t="s">
        <v>29</v>
      </c>
      <c r="H14" s="0"/>
      <c r="I14" s="0"/>
    </row>
    <row r="15" customFormat="false" ht="12.75" hidden="false" customHeight="false" outlineLevel="0" collapsed="false">
      <c r="A15" s="39" t="s">
        <v>37</v>
      </c>
      <c r="B15" s="40" t="n">
        <v>2.5</v>
      </c>
      <c r="C15" s="40" t="n">
        <v>0.38</v>
      </c>
      <c r="D15" s="42" t="n">
        <f aca="false">B15*('% Konfidenz'!D8^(C15))</f>
        <v>1.89978893249483</v>
      </c>
      <c r="E15" s="43" t="n">
        <f aca="false">B15*('% Konfidenz'!D11^(C15))</f>
        <v>1.94964323643764</v>
      </c>
      <c r="F15" s="42" t="n">
        <f aca="false">B15*('% Konfidenz'!D14^(C15))</f>
        <v>1.99749990907299</v>
      </c>
      <c r="G15" s="44" t="n">
        <f aca="false">B15*('% Konfidenz'!D18^(C15))</f>
        <v>2.0873252857388</v>
      </c>
      <c r="H15" s="0"/>
      <c r="I15" s="0"/>
    </row>
    <row r="16" customFormat="false" ht="12.75" hidden="false" customHeight="false" outlineLevel="0" collapsed="false">
      <c r="A16" s="39" t="s">
        <v>38</v>
      </c>
      <c r="B16" s="40" t="n">
        <v>2.5</v>
      </c>
      <c r="C16" s="40" t="n">
        <v>0.35</v>
      </c>
      <c r="D16" s="42" t="n">
        <f aca="false">B16*('% Konfidenz'!D8^(C16))</f>
        <v>1.94141604945721</v>
      </c>
      <c r="E16" s="43" t="n">
        <f aca="false">B16*('% Konfidenz'!D11^(C16))</f>
        <v>1.98829247140305</v>
      </c>
      <c r="F16" s="42" t="n">
        <f aca="false">B16*('% Konfidenz'!D14^(C16))</f>
        <v>2.03320161077686</v>
      </c>
      <c r="G16" s="44" t="n">
        <f aca="false">B16*('% Konfidenz'!D18^(C16))</f>
        <v>2.11726710711369</v>
      </c>
      <c r="H16" s="0"/>
      <c r="I16" s="0"/>
    </row>
    <row r="17" customFormat="false" ht="12.75" hidden="false" customHeight="false" outlineLevel="0" collapsed="false">
      <c r="A17" s="39" t="s">
        <v>39</v>
      </c>
      <c r="B17" s="40" t="n">
        <v>2.5</v>
      </c>
      <c r="C17" s="40" t="n">
        <v>0.32</v>
      </c>
      <c r="D17" s="42" t="n">
        <f aca="false">B17*('% Konfidenz'!D8^(C17))</f>
        <v>1.9839552766214</v>
      </c>
      <c r="E17" s="43" t="n">
        <f aca="false">B17*('% Konfidenz'!D11^(C17))</f>
        <v>2.02770787903816</v>
      </c>
      <c r="F17" s="42" t="n">
        <f aca="false">B17*('% Konfidenz'!D14^(C17))</f>
        <v>2.06954141589129</v>
      </c>
      <c r="G17" s="44" t="n">
        <f aca="false">B17*('% Konfidenz'!D18^(C17))</f>
        <v>2.14763843158202</v>
      </c>
      <c r="H17" s="0"/>
      <c r="I17" s="0"/>
    </row>
    <row r="18" customFormat="false" ht="15.75" hidden="false" customHeight="true" outlineLevel="0" collapsed="false">
      <c r="A18" s="39" t="s">
        <v>40</v>
      </c>
      <c r="B18" s="42" t="s">
        <v>35</v>
      </c>
      <c r="C18" s="58" t="s">
        <v>35</v>
      </c>
      <c r="D18" s="42" t="n">
        <f aca="false">D15*0.75</f>
        <v>1.42484169937112</v>
      </c>
      <c r="E18" s="43" t="n">
        <f aca="false">E15*0.75</f>
        <v>1.46223242732823</v>
      </c>
      <c r="F18" s="42" t="n">
        <f aca="false">F15*0.75</f>
        <v>1.49812493180474</v>
      </c>
      <c r="G18" s="44" t="n">
        <f aca="false">G15*0.75</f>
        <v>1.5654939643041</v>
      </c>
      <c r="H18" s="0"/>
      <c r="I18" s="0"/>
    </row>
    <row r="19" customFormat="false" ht="12.75" hidden="false" customHeight="false" outlineLevel="0" collapsed="false">
      <c r="A19" s="39" t="s">
        <v>41</v>
      </c>
      <c r="B19" s="42" t="s">
        <v>35</v>
      </c>
      <c r="C19" s="58" t="s">
        <v>35</v>
      </c>
      <c r="D19" s="42" t="n">
        <f aca="false">D16*0.75</f>
        <v>1.45606203709291</v>
      </c>
      <c r="E19" s="43" t="n">
        <f aca="false">E16*0.75</f>
        <v>1.49121935355229</v>
      </c>
      <c r="F19" s="42" t="n">
        <f aca="false">F16*0.75</f>
        <v>1.52490120808265</v>
      </c>
      <c r="G19" s="44" t="n">
        <f aca="false">G16*0.75</f>
        <v>1.58795033033527</v>
      </c>
      <c r="H19" s="0"/>
      <c r="I19" s="0"/>
    </row>
    <row r="20" customFormat="false" ht="12.75" hidden="false" customHeight="true" outlineLevel="0" collapsed="false">
      <c r="A20" s="46" t="s">
        <v>42</v>
      </c>
      <c r="B20" s="49" t="s">
        <v>35</v>
      </c>
      <c r="C20" s="59" t="s">
        <v>35</v>
      </c>
      <c r="D20" s="49" t="n">
        <f aca="false">D17*0.75</f>
        <v>1.48796645746605</v>
      </c>
      <c r="E20" s="55" t="n">
        <f aca="false">E17*0.75</f>
        <v>1.52078090927862</v>
      </c>
      <c r="F20" s="49" t="n">
        <f aca="false">F17*0.75</f>
        <v>1.55215606191847</v>
      </c>
      <c r="G20" s="50" t="n">
        <f aca="false">G17*0.75</f>
        <v>1.61072882368651</v>
      </c>
      <c r="H20" s="0"/>
      <c r="I20" s="0"/>
    </row>
    <row r="21" customFormat="false" ht="12.75" hidden="false" customHeight="false" outlineLevel="0" collapsed="false">
      <c r="A21" s="0"/>
      <c r="B21" s="0"/>
      <c r="C21" s="0"/>
      <c r="D21" s="0"/>
      <c r="E21" s="0"/>
      <c r="F21" s="0"/>
      <c r="G21" s="0"/>
      <c r="H21" s="0"/>
      <c r="I21" s="0"/>
    </row>
    <row r="22" customFormat="false" ht="13.5" hidden="false" customHeight="false" outlineLevel="0" collapsed="false">
      <c r="A22" s="35" t="s">
        <v>43</v>
      </c>
      <c r="B22" s="57"/>
      <c r="C22" s="57"/>
      <c r="D22" s="57"/>
      <c r="E22" s="57"/>
      <c r="F22" s="57"/>
      <c r="G22" s="57"/>
      <c r="H22" s="0"/>
      <c r="I22" s="0"/>
    </row>
    <row r="23" customFormat="false" ht="30.75" hidden="false" customHeight="true" outlineLevel="0" collapsed="false">
      <c r="A23" s="36"/>
      <c r="B23" s="37" t="s">
        <v>44</v>
      </c>
      <c r="C23" s="37" t="s">
        <v>45</v>
      </c>
      <c r="D23" s="37" t="s">
        <v>25</v>
      </c>
      <c r="E23" s="37" t="s">
        <v>26</v>
      </c>
      <c r="F23" s="37" t="s">
        <v>27</v>
      </c>
      <c r="G23" s="38" t="s">
        <v>28</v>
      </c>
      <c r="H23" s="60" t="s">
        <v>29</v>
      </c>
      <c r="I23" s="61"/>
    </row>
    <row r="24" customFormat="false" ht="12.75" hidden="false" customHeight="false" outlineLevel="0" collapsed="false">
      <c r="A24" s="39" t="s">
        <v>46</v>
      </c>
      <c r="B24" s="40" t="n">
        <v>5</v>
      </c>
      <c r="C24" s="41" t="n">
        <v>12</v>
      </c>
      <c r="D24" s="41" t="n">
        <v>0.5</v>
      </c>
      <c r="E24" s="42" t="n">
        <f aca="false">B24*(('% Konfidenz'!D8 /C24)^(D24))</f>
        <v>1.00575378783771</v>
      </c>
      <c r="F24" s="43" t="n">
        <f aca="false">B24*(('% Konfidenz'!D11 /C24)^(D24))</f>
        <v>1.04062447864518</v>
      </c>
      <c r="G24" s="44" t="n">
        <f aca="false">B24*(('% Konfidenz'!D14 /C24)^(D24))</f>
        <v>1.0743639650329</v>
      </c>
      <c r="H24" s="62" t="n">
        <f aca="false">B24*(('% Konfidenz'!D18 /C24)^(D24))</f>
        <v>1.13838048247757</v>
      </c>
      <c r="I24" s="54"/>
    </row>
    <row r="25" customFormat="false" ht="26.25" hidden="false" customHeight="false" outlineLevel="0" collapsed="false">
      <c r="A25" s="46" t="s">
        <v>47</v>
      </c>
      <c r="B25" s="47" t="n">
        <v>12</v>
      </c>
      <c r="C25" s="48" t="n">
        <v>60</v>
      </c>
      <c r="D25" s="48" t="n">
        <v>0.333333333333333</v>
      </c>
      <c r="E25" s="49" t="n">
        <f aca="false">B25*(('% Konfidenz'!D8 /C25)^(D25))</f>
        <v>2.40919725475436</v>
      </c>
      <c r="F25" s="55" t="n">
        <f aca="false">B25*(('% Konfidenz'!D11 /C25)^(D25))</f>
        <v>2.46456683563382</v>
      </c>
      <c r="G25" s="50" t="n">
        <f aca="false">B25*(('% Konfidenz'!D14 /C25)^(D25))</f>
        <v>2.51755440151379</v>
      </c>
      <c r="H25" s="63" t="n">
        <f aca="false">B25*(('% Konfidenz'!D18 /C25)^(D25))</f>
        <v>2.61659316429665</v>
      </c>
      <c r="I25" s="54"/>
    </row>
    <row r="26" customFormat="false" ht="12.75" hidden="false" customHeight="false" outlineLevel="0" collapsed="false">
      <c r="A26" s="0"/>
      <c r="B26" s="57"/>
      <c r="C26" s="57"/>
      <c r="D26" s="57"/>
      <c r="E26" s="57"/>
      <c r="F26" s="57"/>
      <c r="G26" s="57"/>
      <c r="H26" s="0"/>
      <c r="I26" s="0"/>
    </row>
    <row r="27" customFormat="false" ht="12.75" hidden="false" customHeight="false" outlineLevel="0" collapsed="false">
      <c r="A27" s="0"/>
      <c r="B27" s="57"/>
      <c r="C27" s="57"/>
      <c r="D27" s="57"/>
      <c r="E27" s="57"/>
      <c r="F27" s="57"/>
      <c r="G27" s="57"/>
      <c r="H27" s="0"/>
      <c r="I27" s="0"/>
    </row>
    <row r="28" customFormat="false" ht="12.75" hidden="false" customHeight="false" outlineLevel="0" collapsed="false">
      <c r="A28" s="0"/>
      <c r="B28" s="57"/>
      <c r="C28" s="57"/>
      <c r="D28" s="57"/>
      <c r="E28" s="57"/>
      <c r="F28" s="57"/>
      <c r="G28" s="57"/>
      <c r="H28" s="0"/>
      <c r="I28" s="0"/>
    </row>
    <row r="29" customFormat="false" ht="12.75" hidden="false" customHeight="false" outlineLevel="0" collapsed="false">
      <c r="A29" s="0"/>
      <c r="B29" s="57"/>
      <c r="C29" s="57"/>
      <c r="D29" s="57"/>
      <c r="E29" s="57"/>
      <c r="F29" s="57"/>
      <c r="G29" s="57"/>
      <c r="H29" s="0"/>
      <c r="I29" s="0"/>
    </row>
    <row r="30" customFormat="false" ht="12.75" hidden="false" customHeight="false" outlineLevel="0" collapsed="false">
      <c r="A30" s="0"/>
      <c r="B30" s="57"/>
      <c r="C30" s="57"/>
      <c r="D30" s="57"/>
      <c r="E30" s="57"/>
      <c r="F30" s="57"/>
      <c r="G30" s="57"/>
      <c r="H30" s="0"/>
      <c r="I30" s="0"/>
    </row>
    <row r="31" customFormat="false" ht="12.75" hidden="false" customHeight="false" outlineLevel="0" collapsed="false">
      <c r="A31" s="0"/>
      <c r="B31" s="57"/>
      <c r="C31" s="57"/>
      <c r="D31" s="57"/>
      <c r="E31" s="57"/>
      <c r="F31" s="57"/>
      <c r="G31" s="57"/>
      <c r="H31" s="0"/>
      <c r="I31" s="0"/>
    </row>
    <row r="32" customFormat="false" ht="12.75" hidden="false" customHeight="false" outlineLevel="0" collapsed="false">
      <c r="A32" s="0"/>
      <c r="B32" s="57"/>
      <c r="C32" s="57"/>
      <c r="D32" s="57"/>
      <c r="E32" s="57"/>
      <c r="F32" s="57"/>
      <c r="G32" s="57"/>
      <c r="H32" s="0"/>
      <c r="I32" s="0"/>
    </row>
    <row r="33" customFormat="false" ht="12.75" hidden="false" customHeight="false" outlineLevel="0" collapsed="false">
      <c r="A33" s="0"/>
      <c r="B33" s="57"/>
      <c r="C33" s="57"/>
      <c r="D33" s="57"/>
      <c r="E33" s="57"/>
      <c r="F33" s="57"/>
      <c r="G33" s="57"/>
      <c r="H33" s="0"/>
      <c r="I33" s="0"/>
    </row>
    <row r="34" customFormat="false" ht="12.75" hidden="false" customHeight="false" outlineLevel="0" collapsed="false">
      <c r="A34" s="0"/>
      <c r="B34" s="57"/>
      <c r="C34" s="57"/>
      <c r="D34" s="57"/>
      <c r="E34" s="57"/>
      <c r="F34" s="57"/>
      <c r="G34" s="57"/>
      <c r="H34" s="0"/>
      <c r="I34" s="0"/>
    </row>
    <row r="35" customFormat="false" ht="12.75" hidden="false" customHeight="false" outlineLevel="0" collapsed="false">
      <c r="A35" s="0"/>
      <c r="B35" s="0"/>
      <c r="C35" s="0"/>
      <c r="D35" s="0"/>
      <c r="E35" s="0"/>
      <c r="F35" s="0"/>
      <c r="G35" s="0"/>
      <c r="H35" s="0"/>
      <c r="I35" s="0"/>
    </row>
    <row r="36" customFormat="false" ht="12.75" hidden="false" customHeight="false" outlineLevel="0" collapsed="false">
      <c r="A36" s="0"/>
      <c r="B36" s="0"/>
      <c r="C36" s="0"/>
      <c r="D36" s="0"/>
      <c r="E36" s="0"/>
      <c r="F36" s="0"/>
      <c r="G36" s="0"/>
      <c r="H36" s="0"/>
      <c r="I36" s="0"/>
    </row>
    <row r="37" customFormat="false" ht="12.75" hidden="false" customHeight="false" outlineLevel="0" collapsed="false">
      <c r="A37" s="0"/>
      <c r="B37" s="0"/>
      <c r="C37" s="0"/>
      <c r="D37" s="0"/>
      <c r="E37" s="0"/>
      <c r="F37" s="0"/>
      <c r="G37" s="0"/>
      <c r="H37" s="0"/>
      <c r="I37" s="0"/>
    </row>
    <row r="38" customFormat="false" ht="12.75" hidden="false" customHeight="false" outlineLevel="0" collapsed="false">
      <c r="A38" s="0"/>
      <c r="B38" s="0"/>
      <c r="C38" s="0"/>
      <c r="D38" s="0"/>
      <c r="E38" s="0"/>
      <c r="F38" s="0"/>
      <c r="G38" s="0"/>
      <c r="H38" s="0"/>
      <c r="I38" s="0"/>
    </row>
    <row r="39" customFormat="false" ht="12.75" hidden="false" customHeight="false" outlineLevel="0" collapsed="false">
      <c r="A39" s="0"/>
      <c r="B39" s="0"/>
      <c r="C39" s="0"/>
      <c r="D39" s="0"/>
      <c r="E39" s="0"/>
      <c r="F39" s="0"/>
      <c r="G39" s="0"/>
      <c r="H39" s="0"/>
      <c r="I39" s="0"/>
    </row>
    <row r="40" customFormat="false" ht="12.75" hidden="false" customHeight="false" outlineLevel="0" collapsed="false">
      <c r="A40" s="0"/>
      <c r="B40" s="0"/>
      <c r="C40" s="0"/>
      <c r="D40" s="0"/>
      <c r="E40" s="0"/>
      <c r="F40" s="0"/>
      <c r="G40" s="0"/>
      <c r="H40" s="0"/>
      <c r="I40" s="0"/>
    </row>
    <row r="41" customFormat="false" ht="12.75" hidden="false" customHeight="false" outlineLevel="0" collapsed="false">
      <c r="A41" s="0"/>
      <c r="B41" s="0"/>
      <c r="C41" s="0"/>
      <c r="D41" s="0"/>
      <c r="E41" s="0"/>
      <c r="F41" s="0"/>
      <c r="G41" s="0"/>
      <c r="H41" s="0"/>
      <c r="I41" s="0"/>
    </row>
    <row r="42" customFormat="false" ht="12.75" hidden="false" customHeight="false" outlineLevel="0" collapsed="false">
      <c r="A42" s="0"/>
      <c r="B42" s="0"/>
      <c r="C42" s="0"/>
      <c r="D42" s="0"/>
      <c r="E42" s="0"/>
      <c r="F42" s="0"/>
      <c r="G42" s="0"/>
      <c r="H42" s="0"/>
      <c r="I42" s="0"/>
    </row>
    <row r="43" customFormat="false" ht="12.75" hidden="false" customHeight="false" outlineLevel="0" collapsed="false">
      <c r="A43" s="0"/>
      <c r="B43" s="0"/>
      <c r="C43" s="0"/>
      <c r="D43" s="0"/>
      <c r="E43" s="0"/>
      <c r="F43" s="0"/>
      <c r="G43" s="0"/>
      <c r="H43" s="0"/>
      <c r="I43" s="0"/>
    </row>
    <row r="44" customFormat="false" ht="12.75" hidden="false" customHeight="false" outlineLevel="0" collapsed="false">
      <c r="A44" s="0"/>
      <c r="B44" s="0"/>
      <c r="C44" s="0"/>
      <c r="D44" s="0"/>
      <c r="E44" s="0"/>
      <c r="F44" s="0"/>
      <c r="G44" s="0"/>
      <c r="H44" s="0"/>
      <c r="I44" s="0"/>
    </row>
    <row r="45" customFormat="false" ht="12.75" hidden="false" customHeight="false" outlineLevel="0" collapsed="false">
      <c r="A45" s="0"/>
      <c r="B45" s="0"/>
      <c r="C45" s="0"/>
      <c r="D45" s="0"/>
      <c r="E45" s="0"/>
      <c r="F45" s="0"/>
      <c r="G45" s="0"/>
      <c r="H45" s="0"/>
      <c r="I45" s="0"/>
    </row>
    <row r="46" customFormat="false" ht="12.75" hidden="false" customHeight="false" outlineLevel="0" collapsed="false">
      <c r="A46" s="0"/>
      <c r="B46" s="0"/>
      <c r="C46" s="0"/>
      <c r="D46" s="0"/>
      <c r="E46" s="0"/>
      <c r="F46" s="0"/>
      <c r="G46" s="0"/>
      <c r="H46" s="0"/>
      <c r="I46" s="0"/>
    </row>
    <row r="47" customFormat="false" ht="12.75" hidden="false" customHeight="false" outlineLevel="0" collapsed="false">
      <c r="A47" s="0"/>
      <c r="B47" s="0"/>
      <c r="C47" s="0"/>
      <c r="D47" s="0"/>
      <c r="E47" s="0"/>
      <c r="F47" s="0"/>
      <c r="G47" s="0"/>
      <c r="H47" s="0"/>
      <c r="I47" s="0"/>
    </row>
    <row r="48" customFormat="false" ht="12.75" hidden="false" customHeight="false" outlineLevel="0" collapsed="false">
      <c r="A48" s="0"/>
      <c r="B48" s="0"/>
      <c r="C48" s="0"/>
      <c r="D48" s="0"/>
      <c r="E48" s="0"/>
      <c r="F48" s="0"/>
      <c r="G48" s="0"/>
      <c r="H48" s="0"/>
      <c r="I48" s="0"/>
    </row>
    <row r="49" customFormat="false" ht="12.75" hidden="false" customHeight="false" outlineLevel="0" collapsed="false">
      <c r="A49" s="0"/>
      <c r="B49" s="0"/>
      <c r="C49" s="0"/>
      <c r="D49" s="0"/>
      <c r="E49" s="0"/>
      <c r="F49" s="0"/>
      <c r="G49" s="0"/>
      <c r="H49" s="0"/>
      <c r="I49" s="0"/>
    </row>
    <row r="50" customFormat="false" ht="12.75" hidden="false" customHeight="false" outlineLevel="0" collapsed="false">
      <c r="A50" s="0"/>
      <c r="B50" s="0"/>
      <c r="C50" s="0"/>
      <c r="D50" s="0"/>
      <c r="E50" s="0"/>
      <c r="F50" s="0"/>
      <c r="G50" s="0"/>
      <c r="H50" s="0"/>
      <c r="I50" s="0"/>
    </row>
    <row r="51" customFormat="false" ht="12.75" hidden="false" customHeight="false" outlineLevel="0" collapsed="false">
      <c r="A51" s="0"/>
      <c r="B51" s="0"/>
      <c r="C51" s="0"/>
      <c r="D51" s="0"/>
      <c r="E51" s="0"/>
      <c r="F51" s="0"/>
      <c r="G51" s="0"/>
      <c r="H51" s="0"/>
      <c r="I51" s="0"/>
    </row>
    <row r="52" customFormat="false" ht="12.75" hidden="false" customHeight="false" outlineLevel="0" collapsed="false">
      <c r="A52" s="0"/>
      <c r="B52" s="0"/>
      <c r="C52" s="0"/>
      <c r="D52" s="0"/>
      <c r="E52" s="0"/>
      <c r="F52" s="0"/>
      <c r="G52" s="0"/>
      <c r="H52" s="0"/>
      <c r="I52" s="0"/>
    </row>
    <row r="53" customFormat="false" ht="12.75" hidden="false" customHeight="false" outlineLevel="0" collapsed="false">
      <c r="A53" s="0"/>
      <c r="B53" s="0"/>
      <c r="C53" s="0"/>
      <c r="D53" s="0"/>
      <c r="E53" s="0"/>
      <c r="F53" s="0"/>
      <c r="G53" s="0"/>
      <c r="H53" s="0"/>
      <c r="I53" s="0"/>
    </row>
    <row r="54" customFormat="false" ht="12.75" hidden="false" customHeight="false" outlineLevel="0" collapsed="false">
      <c r="A54" s="0"/>
      <c r="B54" s="0"/>
      <c r="C54" s="0"/>
      <c r="D54" s="0"/>
      <c r="E54" s="0"/>
      <c r="F54" s="0"/>
      <c r="G54" s="0"/>
      <c r="H54" s="0"/>
      <c r="I54" s="0"/>
    </row>
    <row r="55" customFormat="false" ht="13.5" hidden="false" customHeight="false" outlineLevel="0" collapsed="false">
      <c r="A55" s="64" t="s">
        <v>48</v>
      </c>
      <c r="B55" s="65"/>
      <c r="C55" s="65"/>
      <c r="D55" s="65"/>
      <c r="E55" s="65"/>
      <c r="F55" s="65"/>
      <c r="G55" s="65"/>
      <c r="H55" s="65"/>
      <c r="I55" s="65"/>
    </row>
    <row r="56" customFormat="false" ht="38.25" hidden="false" customHeight="false" outlineLevel="0" collapsed="false">
      <c r="A56" s="66" t="s">
        <v>49</v>
      </c>
      <c r="B56" s="37" t="s">
        <v>50</v>
      </c>
      <c r="C56" s="37" t="s">
        <v>51</v>
      </c>
      <c r="D56" s="37" t="s">
        <v>52</v>
      </c>
      <c r="E56" s="37" t="s">
        <v>53</v>
      </c>
      <c r="F56" s="37" t="s">
        <v>54</v>
      </c>
      <c r="G56" s="37" t="s">
        <v>55</v>
      </c>
      <c r="H56" s="37" t="s">
        <v>56</v>
      </c>
      <c r="I56" s="38" t="s">
        <v>57</v>
      </c>
    </row>
    <row r="57" customFormat="false" ht="12.75" hidden="false" customHeight="false" outlineLevel="0" collapsed="false">
      <c r="A57" s="67" t="n">
        <v>0.25</v>
      </c>
      <c r="B57" s="68" t="n">
        <f aca="false">D5</f>
        <v>2.35792209345768</v>
      </c>
      <c r="C57" s="68" t="n">
        <f aca="false">D6</f>
        <v>1.9649350778814</v>
      </c>
      <c r="D57" s="68" t="n">
        <f aca="false">D11</f>
        <v>0.696806664175906</v>
      </c>
      <c r="E57" s="68" t="n">
        <f aca="false">D15</f>
        <v>1.89978893249483</v>
      </c>
      <c r="F57" s="68" t="n">
        <f aca="false">D16</f>
        <v>1.94141604945721</v>
      </c>
      <c r="G57" s="68" t="n">
        <f aca="false">D17</f>
        <v>1.9839552766214</v>
      </c>
      <c r="H57" s="68" t="n">
        <f aca="false">E24</f>
        <v>1.00575378783771</v>
      </c>
      <c r="I57" s="69" t="n">
        <f aca="false">E25</f>
        <v>2.40919725475436</v>
      </c>
    </row>
    <row r="58" customFormat="false" ht="12.75" hidden="false" customHeight="false" outlineLevel="0" collapsed="false">
      <c r="A58" s="67" t="n">
        <v>0.5</v>
      </c>
      <c r="B58" s="68" t="n">
        <f aca="false">E5</f>
        <v>2.41211323858019</v>
      </c>
      <c r="C58" s="68" t="n">
        <f aca="false">E6</f>
        <v>2.0100943654835</v>
      </c>
      <c r="D58" s="68" t="n">
        <f aca="false">E11</f>
        <v>0.720965787445331</v>
      </c>
      <c r="E58" s="68" t="n">
        <f aca="false">E15</f>
        <v>1.94964323643764</v>
      </c>
      <c r="F58" s="68" t="n">
        <f aca="false">E16</f>
        <v>1.98829247140305</v>
      </c>
      <c r="G58" s="68" t="n">
        <f aca="false">E17</f>
        <v>2.02770787903816</v>
      </c>
      <c r="H58" s="68" t="n">
        <f aca="false">F24</f>
        <v>1.04062447864518</v>
      </c>
      <c r="I58" s="69" t="n">
        <f aca="false">F25</f>
        <v>2.46456683563382</v>
      </c>
    </row>
    <row r="59" customFormat="false" ht="12.75" hidden="false" customHeight="false" outlineLevel="0" collapsed="false">
      <c r="A59" s="67" t="n">
        <v>0.75</v>
      </c>
      <c r="B59" s="68" t="n">
        <f aca="false">F5</f>
        <v>2.46397306534215</v>
      </c>
      <c r="C59" s="68" t="n">
        <f aca="false">F6</f>
        <v>2.05331088778512</v>
      </c>
      <c r="D59" s="68" t="n">
        <f aca="false">F11</f>
        <v>0.744341189303252</v>
      </c>
      <c r="E59" s="68" t="n">
        <f aca="false">F15</f>
        <v>1.99749990907299</v>
      </c>
      <c r="F59" s="68" t="n">
        <f aca="false">F16</f>
        <v>2.03320161077686</v>
      </c>
      <c r="G59" s="68" t="n">
        <f aca="false">F17</f>
        <v>2.06954141589129</v>
      </c>
      <c r="H59" s="68" t="n">
        <f aca="false">G24</f>
        <v>1.0743639650329</v>
      </c>
      <c r="I59" s="69" t="n">
        <f aca="false">G25</f>
        <v>2.51755440151379</v>
      </c>
    </row>
    <row r="60" customFormat="false" ht="13.5" hidden="false" customHeight="false" outlineLevel="0" collapsed="false">
      <c r="A60" s="70" t="n">
        <v>0.98</v>
      </c>
      <c r="B60" s="71" t="n">
        <f aca="false">G5</f>
        <v>2.56090397725215</v>
      </c>
      <c r="C60" s="71" t="n">
        <f aca="false">G6</f>
        <v>2.13408664771012</v>
      </c>
      <c r="D60" s="71" t="n">
        <f aca="false">G11</f>
        <v>0.788693133598368</v>
      </c>
      <c r="E60" s="71" t="n">
        <f aca="false">G15</f>
        <v>2.0873252857388</v>
      </c>
      <c r="F60" s="71" t="n">
        <f aca="false">G16</f>
        <v>2.11726710711369</v>
      </c>
      <c r="G60" s="71" t="n">
        <f aca="false">G17</f>
        <v>2.14763843158202</v>
      </c>
      <c r="H60" s="71" t="n">
        <f aca="false">H24</f>
        <v>1.13838048247757</v>
      </c>
      <c r="I60" s="72" t="n">
        <f aca="false">H25</f>
        <v>2.61659316429665</v>
      </c>
    </row>
  </sheetData>
  <printOptions headings="false" gridLines="false" gridLinesSet="true" horizontalCentered="false" verticalCentered="false"/>
  <pageMargins left="0.7875" right="0.7875" top="1.17986111111111" bottom="0.984722222222222" header="0.492361111111111" footer="0.492361111111111"/>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&amp;CPrognose der Projektdauer&amp;RLV: Aufwandschätzverfahren für IKT Projekte</oddHeader>
    <oddFooter>&amp;L(c) 2006 DI(FH) Sven Schweiger&amp;R&amp;P / &amp;N</oddFooter>
  </headerFooter>
  <rowBreaks count="1" manualBreakCount="1">
    <brk id="25"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I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75"/>
  <cols>
    <col collapsed="false" hidden="false" max="1" min="1" style="0" width="34"/>
    <col collapsed="false" hidden="false" max="2" min="2" style="0" width="14.8571428571429"/>
    <col collapsed="false" hidden="false" max="3" min="3" style="0" width="15"/>
    <col collapsed="false" hidden="false" max="4" min="4" style="0" width="14.7040816326531"/>
    <col collapsed="false" hidden="false" max="5" min="5" style="0" width="28.2857142857143"/>
    <col collapsed="false" hidden="false" max="6" min="6" style="0" width="15.4234693877551"/>
    <col collapsed="false" hidden="false" max="7" min="7" style="0" width="14.7040816326531"/>
    <col collapsed="false" hidden="false" max="8" min="8" style="0" width="6.71428571428571"/>
    <col collapsed="false" hidden="false" max="9" min="9" style="0" width="7.56632653061225"/>
    <col collapsed="false" hidden="false" max="10" min="10" style="0" width="36.1428571428571"/>
    <col collapsed="false" hidden="false" max="1025" min="11" style="0" width="10.7295918367347"/>
  </cols>
  <sheetData>
    <row r="1" customFormat="false" ht="12.75" hidden="false" customHeight="false" outlineLevel="0" collapsed="false">
      <c r="A1" s="73" t="s">
        <v>58</v>
      </c>
    </row>
    <row r="2" customFormat="false" ht="28.5" hidden="false" customHeight="true" outlineLevel="0" collapsed="false">
      <c r="A2" s="73" t="s">
        <v>59</v>
      </c>
      <c r="B2" s="74"/>
      <c r="C2" s="74"/>
      <c r="D2" s="74"/>
      <c r="E2" s="74"/>
      <c r="F2" s="74"/>
      <c r="G2" s="74"/>
      <c r="H2" s="75"/>
      <c r="I2" s="75"/>
    </row>
    <row r="3" customFormat="false" ht="38.25" hidden="false" customHeight="false" outlineLevel="0" collapsed="false">
      <c r="A3" s="76"/>
      <c r="B3" s="77" t="s">
        <v>24</v>
      </c>
      <c r="C3" s="77" t="s">
        <v>25</v>
      </c>
      <c r="D3" s="77" t="s">
        <v>26</v>
      </c>
      <c r="E3" s="77" t="s">
        <v>27</v>
      </c>
      <c r="F3" s="77" t="s">
        <v>28</v>
      </c>
      <c r="G3" s="78" t="s">
        <v>29</v>
      </c>
      <c r="H3" s="79"/>
      <c r="I3" s="79"/>
    </row>
    <row r="4" customFormat="false" ht="25.5" hidden="false" customHeight="false" outlineLevel="0" collapsed="false">
      <c r="A4" s="80" t="s">
        <v>60</v>
      </c>
      <c r="B4" s="81" t="n">
        <v>0.4</v>
      </c>
      <c r="C4" s="82" t="n">
        <v>0.62</v>
      </c>
      <c r="D4" s="83" t="n">
        <f aca="false">B4*('% Konfidenz'!D8^(C4))</f>
        <v>0.255575511013393</v>
      </c>
      <c r="E4" s="84" t="n">
        <f aca="false">B4*('% Konfidenz'!D11^(C4))</f>
        <v>0.266608606616882</v>
      </c>
      <c r="F4" s="83" t="n">
        <f aca="false">B4*('% Konfidenz'!D14^(C4))</f>
        <v>0.27736862643989</v>
      </c>
      <c r="G4" s="85" t="n">
        <f aca="false">B4*('% Konfidenz'!D18^(C4))</f>
        <v>0.298006670658927</v>
      </c>
      <c r="H4" s="79"/>
      <c r="I4" s="79"/>
    </row>
    <row r="5" customFormat="false" ht="25.5" hidden="false" customHeight="false" outlineLevel="0" collapsed="false">
      <c r="A5" s="80" t="s">
        <v>61</v>
      </c>
      <c r="B5" s="81" t="n">
        <v>0.4</v>
      </c>
      <c r="C5" s="82" t="n">
        <v>0.65</v>
      </c>
      <c r="D5" s="83" t="n">
        <f aca="false">B5*('% Konfidenz'!D8^(C5))</f>
        <v>0.25009555647575</v>
      </c>
      <c r="E5" s="84" t="n">
        <f aca="false">B5*('% Konfidenz'!D11^(C5))</f>
        <v>0.26142616045811</v>
      </c>
      <c r="F5" s="83" t="n">
        <f aca="false">B5*('% Konfidenz'!D14^(C5))</f>
        <v>0.272498213239997</v>
      </c>
      <c r="G5" s="85" t="n">
        <f aca="false">B5*('% Konfidenz'!D18^(C5))</f>
        <v>0.293792340557914</v>
      </c>
    </row>
    <row r="6" customFormat="false" ht="26.25" hidden="false" customHeight="false" outlineLevel="0" collapsed="false">
      <c r="A6" s="86" t="s">
        <v>62</v>
      </c>
      <c r="B6" s="87" t="n">
        <v>0.4</v>
      </c>
      <c r="C6" s="88" t="n">
        <v>0.68</v>
      </c>
      <c r="D6" s="89" t="n">
        <f aca="false">B6*('% Konfidenz'!D8^(C6))</f>
        <v>0.244733101074137</v>
      </c>
      <c r="E6" s="90" t="n">
        <f aca="false">B6*('% Konfidenz'!D11^(C6))</f>
        <v>0.256344452788352</v>
      </c>
      <c r="F6" s="89" t="n">
        <f aca="false">B6*('% Konfidenz'!D14^(C6))</f>
        <v>0.267713321337311</v>
      </c>
      <c r="G6" s="91" t="n">
        <f aca="false">B6*('% Konfidenz'!D18^(C6))</f>
        <v>0.289637608378521</v>
      </c>
    </row>
    <row r="7" customFormat="false" ht="12.75" hidden="false" customHeight="false" outlineLevel="0" collapsed="false">
      <c r="A7" s="92" t="s">
        <v>63</v>
      </c>
    </row>
    <row r="9" customFormat="false" ht="13.5" hidden="false" customHeight="false" outlineLevel="0" collapsed="false">
      <c r="A9" s="73" t="s">
        <v>64</v>
      </c>
    </row>
    <row r="10" customFormat="false" ht="38.25" hidden="false" customHeight="false" outlineLevel="0" collapsed="false">
      <c r="A10" s="76"/>
      <c r="B10" s="77" t="s">
        <v>26</v>
      </c>
      <c r="C10" s="77" t="s">
        <v>27</v>
      </c>
      <c r="D10" s="77" t="s">
        <v>28</v>
      </c>
      <c r="E10" s="78" t="s">
        <v>29</v>
      </c>
    </row>
    <row r="11" customFormat="false" ht="13.5" hidden="false" customHeight="false" outlineLevel="0" collapsed="false">
      <c r="A11" s="86" t="s">
        <v>65</v>
      </c>
      <c r="B11" s="89" t="n">
        <f aca="false">('% Konfidenz'!D8^(0.5))</f>
        <v>0.696806664175906</v>
      </c>
      <c r="C11" s="90" t="n">
        <f aca="false">('% Konfidenz'!D11^(0.5))</f>
        <v>0.720965787445331</v>
      </c>
      <c r="D11" s="89" t="n">
        <f aca="false">('% Konfidenz'!D14^(0.5))</f>
        <v>0.744341189303252</v>
      </c>
      <c r="E11" s="91" t="n">
        <f aca="false">('% Konfidenz'!D18^(0.5))</f>
        <v>0.788693133598368</v>
      </c>
    </row>
    <row r="13" customFormat="false" ht="12.75" hidden="false" customHeight="false" outlineLevel="0" collapsed="false">
      <c r="A13" s="93"/>
    </row>
    <row r="15" customFormat="false" ht="13.5" hidden="false" customHeight="false" outlineLevel="0" collapsed="false">
      <c r="A15" s="73" t="s">
        <v>66</v>
      </c>
      <c r="B15" s="94"/>
      <c r="E15" s="73" t="s">
        <v>67</v>
      </c>
    </row>
    <row r="16" customFormat="false" ht="51" hidden="false" customHeight="false" outlineLevel="0" collapsed="false">
      <c r="A16" s="95" t="s">
        <v>68</v>
      </c>
      <c r="B16" s="96" t="s">
        <v>69</v>
      </c>
      <c r="C16" s="97" t="s">
        <v>70</v>
      </c>
      <c r="E16" s="95" t="s">
        <v>71</v>
      </c>
      <c r="F16" s="97" t="n">
        <v>365</v>
      </c>
    </row>
    <row r="17" customFormat="false" ht="12.75" hidden="false" customHeight="false" outlineLevel="0" collapsed="false">
      <c r="A17" s="98" t="s">
        <v>72</v>
      </c>
      <c r="B17" s="99" t="n">
        <v>8</v>
      </c>
      <c r="C17" s="100" t="n">
        <v>7.7</v>
      </c>
      <c r="D17" s="101"/>
      <c r="E17" s="102" t="s">
        <v>73</v>
      </c>
      <c r="F17" s="103" t="n">
        <f aca="false">-(52*2)</f>
        <v>-104</v>
      </c>
      <c r="G17" s="101"/>
      <c r="H17" s="101"/>
      <c r="I17" s="101"/>
    </row>
    <row r="18" customFormat="false" ht="12.75" hidden="false" customHeight="false" outlineLevel="0" collapsed="false">
      <c r="A18" s="98" t="s">
        <v>74</v>
      </c>
      <c r="B18" s="99" t="n">
        <v>160</v>
      </c>
      <c r="C18" s="104" t="n">
        <f aca="false">C19/12</f>
        <v>138.6</v>
      </c>
      <c r="D18" s="105"/>
      <c r="E18" s="102" t="s">
        <v>75</v>
      </c>
      <c r="F18" s="106" t="n">
        <v>-10</v>
      </c>
      <c r="G18" s="105"/>
      <c r="H18" s="105"/>
      <c r="I18" s="105"/>
    </row>
    <row r="19" customFormat="false" ht="13.5" hidden="false" customHeight="false" outlineLevel="0" collapsed="false">
      <c r="A19" s="107" t="s">
        <v>76</v>
      </c>
      <c r="B19" s="108" t="n">
        <f aca="false">160*12</f>
        <v>1920</v>
      </c>
      <c r="C19" s="109" t="n">
        <f aca="false">F23</f>
        <v>1663.2</v>
      </c>
      <c r="D19" s="110"/>
      <c r="E19" s="102" t="s">
        <v>77</v>
      </c>
      <c r="F19" s="106" t="n">
        <v>-28</v>
      </c>
      <c r="G19" s="110"/>
      <c r="H19" s="110"/>
      <c r="I19" s="110"/>
    </row>
    <row r="20" customFormat="false" ht="12.75" hidden="false" customHeight="false" outlineLevel="0" collapsed="false">
      <c r="D20" s="110"/>
      <c r="E20" s="102" t="s">
        <v>78</v>
      </c>
      <c r="F20" s="106" t="n">
        <v>-2</v>
      </c>
      <c r="G20" s="110"/>
      <c r="H20" s="110"/>
      <c r="I20" s="110"/>
    </row>
    <row r="21" customFormat="false" ht="12.75" hidden="false" customHeight="false" outlineLevel="0" collapsed="false">
      <c r="D21" s="110"/>
      <c r="E21" s="102" t="s">
        <v>79</v>
      </c>
      <c r="F21" s="106" t="n">
        <v>-5</v>
      </c>
      <c r="G21" s="110"/>
      <c r="H21" s="110"/>
      <c r="I21" s="110"/>
    </row>
    <row r="22" customFormat="false" ht="12.75" hidden="false" customHeight="false" outlineLevel="0" collapsed="false">
      <c r="E22" s="111" t="s">
        <v>80</v>
      </c>
      <c r="F22" s="112" t="n">
        <f aca="false">SUM(F16:F21)</f>
        <v>216</v>
      </c>
    </row>
    <row r="23" customFormat="false" ht="13.5" hidden="false" customHeight="false" outlineLevel="0" collapsed="false">
      <c r="E23" s="113" t="s">
        <v>81</v>
      </c>
      <c r="F23" s="114" t="n">
        <f aca="false">F22*C17</f>
        <v>1663.2</v>
      </c>
    </row>
    <row r="24" customFormat="false" ht="12.75" hidden="false" customHeight="false" outlineLevel="0" collapsed="false">
      <c r="E24" s="115" t="s">
        <v>82</v>
      </c>
    </row>
    <row r="25" customFormat="false" ht="12.75" hidden="false" customHeight="false" outlineLevel="0" collapsed="false">
      <c r="E25" s="115" t="s">
        <v>83</v>
      </c>
    </row>
  </sheetData>
  <printOptions headings="false" gridLines="false" gridLinesSet="true" horizontalCentered="false" verticalCentered="false"/>
  <pageMargins left="0.7875" right="0.45" top="0.984027777777778" bottom="0.82986111111111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&amp;CRessourcenplanung&amp;RLV: Aufwandschätzverfahren für IKT Projekte</oddHeader>
    <oddFooter>&amp;L(c) 2006 DI(FH) Sven Schweiger&amp;RSeite &amp;P / &amp;N</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4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9" activeCellId="0" sqref="J49"/>
    </sheetView>
  </sheetViews>
  <sheetFormatPr defaultRowHeight="12.75"/>
  <cols>
    <col collapsed="false" hidden="false" max="1" min="1" style="0" width="27.1428571428571"/>
    <col collapsed="false" hidden="false" max="2" min="2" style="94" width="19.2857142857143"/>
    <col collapsed="false" hidden="false" max="3" min="3" style="0" width="22.0051020408163"/>
    <col collapsed="false" hidden="false" max="4" min="4" style="0" width="23.8571428571429"/>
    <col collapsed="false" hidden="false" max="5" min="5" style="0" width="21.4285714285714"/>
    <col collapsed="false" hidden="false" max="6" min="6" style="0" width="10.5765306122449"/>
    <col collapsed="false" hidden="false" max="7" min="7" style="116" width="13.5714285714286"/>
    <col collapsed="false" hidden="true" max="9" min="8" style="116" width="0"/>
    <col collapsed="false" hidden="false" max="1025" min="10" style="0" width="10.7295918367347"/>
  </cols>
  <sheetData>
    <row r="1" customFormat="false" ht="12.75" hidden="false" customHeight="false" outlineLevel="0" collapsed="false">
      <c r="A1" s="73" t="s">
        <v>84</v>
      </c>
      <c r="B1" s="0"/>
      <c r="G1" s="0"/>
      <c r="H1" s="0"/>
      <c r="I1" s="0"/>
    </row>
    <row r="2" customFormat="false" ht="13.5" hidden="false" customHeight="false" outlineLevel="0" collapsed="false">
      <c r="B2" s="0"/>
      <c r="G2" s="0"/>
      <c r="H2" s="0"/>
      <c r="I2" s="0"/>
    </row>
    <row r="3" s="7" customFormat="true" ht="30.75" hidden="false" customHeight="true" outlineLevel="0" collapsed="false">
      <c r="A3" s="95" t="s">
        <v>85</v>
      </c>
      <c r="B3" s="96" t="s">
        <v>86</v>
      </c>
      <c r="C3" s="96" t="s">
        <v>87</v>
      </c>
      <c r="D3" s="96" t="s">
        <v>88</v>
      </c>
      <c r="E3" s="97" t="s">
        <v>89</v>
      </c>
      <c r="G3" s="117"/>
      <c r="H3" s="117"/>
      <c r="I3" s="117"/>
    </row>
    <row r="4" customFormat="false" ht="12.75" hidden="false" customHeight="false" outlineLevel="0" collapsed="false">
      <c r="A4" s="118" t="n">
        <v>0.02</v>
      </c>
      <c r="B4" s="119" t="n">
        <f aca="false">IF((I22-(2*Gesamtprojekt!L2))&lt;0,"NV",(I22-(2*Gesamtprojekt!L2)))</f>
        <v>66.8074358956992</v>
      </c>
      <c r="C4" s="119" t="n">
        <f aca="false">B4/B34</f>
        <v>8.3509294869624</v>
      </c>
      <c r="D4" s="119" t="n">
        <f aca="false">B4/B35</f>
        <v>0.41754647434812</v>
      </c>
      <c r="E4" s="120" t="n">
        <f aca="false">B4/B36</f>
        <v>0.03479553952901</v>
      </c>
      <c r="G4" s="0"/>
      <c r="H4" s="0"/>
      <c r="I4" s="0"/>
    </row>
    <row r="5" customFormat="false" ht="12.75" hidden="false" customHeight="false" outlineLevel="0" collapsed="false">
      <c r="A5" s="121" t="n">
        <v>0.1</v>
      </c>
      <c r="B5" s="119" t="n">
        <f aca="false">IF((I22-(1.28*Gesamtprojekt!L2))&lt;0,"NV",(I22-(1.28*Gesamtprojekt!L2)))</f>
        <v>72.6967589732475</v>
      </c>
      <c r="C5" s="122" t="n">
        <f aca="false">B5/B34</f>
        <v>9.08709487165594</v>
      </c>
      <c r="D5" s="122" t="n">
        <f aca="false">B5/B35</f>
        <v>0.454354743582797</v>
      </c>
      <c r="E5" s="123" t="n">
        <f aca="false">B5/B36</f>
        <v>0.0378628952985664</v>
      </c>
      <c r="G5" s="0"/>
      <c r="H5" s="0"/>
      <c r="I5" s="0"/>
    </row>
    <row r="6" customFormat="false" ht="12.75" hidden="false" customHeight="false" outlineLevel="0" collapsed="false">
      <c r="A6" s="121" t="n">
        <v>0.16</v>
      </c>
      <c r="B6" s="122" t="n">
        <f aca="false">IF((I22-(1*Gesamtprojekt!L2))&lt;0,"NV",(I22-(1*Gesamtprojekt!L2)))</f>
        <v>74.9870512811829</v>
      </c>
      <c r="C6" s="122" t="n">
        <f aca="false">B6/B34</f>
        <v>9.37338141014787</v>
      </c>
      <c r="D6" s="122" t="n">
        <f aca="false">B6/B35</f>
        <v>0.468669070507393</v>
      </c>
      <c r="E6" s="123" t="n">
        <f aca="false">B6/B36</f>
        <v>0.0390557558756161</v>
      </c>
      <c r="G6" s="0"/>
      <c r="H6" s="0"/>
      <c r="I6" s="0"/>
    </row>
    <row r="7" customFormat="false" ht="12.75" hidden="false" customHeight="false" outlineLevel="0" collapsed="false">
      <c r="A7" s="121" t="n">
        <v>0.2</v>
      </c>
      <c r="B7" s="122" t="n">
        <f aca="false">IF((I22-(0.84*Gesamtprojekt!L2))&lt;0,"NV",(I22-(0.84*Gesamtprojekt!L2)))</f>
        <v>76.2957897428603</v>
      </c>
      <c r="C7" s="122" t="n">
        <f aca="false">B7/B34</f>
        <v>9.53697371785754</v>
      </c>
      <c r="D7" s="122" t="n">
        <f aca="false">B7/B35</f>
        <v>0.476848685892877</v>
      </c>
      <c r="E7" s="123" t="n">
        <f aca="false">B7/B36</f>
        <v>0.0397373904910731</v>
      </c>
      <c r="G7" s="0"/>
      <c r="H7" s="0"/>
      <c r="I7" s="0"/>
    </row>
    <row r="8" customFormat="false" ht="12.75" hidden="false" customHeight="false" outlineLevel="0" collapsed="false">
      <c r="A8" s="124" t="n">
        <v>0.25</v>
      </c>
      <c r="B8" s="125" t="n">
        <f aca="false">IF((I22-(0.67*Gesamtprojekt!L2))&lt;0,"NV",(I22-(0.67*Gesamtprojekt!L2)))</f>
        <v>77.6863243583926</v>
      </c>
      <c r="C8" s="125" t="n">
        <f aca="false">B8/B34</f>
        <v>9.71079054479907</v>
      </c>
      <c r="D8" s="125" t="n">
        <f aca="false">B8/B35</f>
        <v>0.485539527239953</v>
      </c>
      <c r="E8" s="125" t="n">
        <f aca="false">B8/B36</f>
        <v>0.0404616272699961</v>
      </c>
      <c r="G8" s="0"/>
      <c r="H8" s="0"/>
      <c r="I8" s="0"/>
    </row>
    <row r="9" customFormat="false" ht="12.75" hidden="false" customHeight="false" outlineLevel="0" collapsed="false">
      <c r="A9" s="121" t="n">
        <v>0.3</v>
      </c>
      <c r="B9" s="122" t="n">
        <f aca="false">IF((I22-(0.52*Gesamtprojekt!L2))&lt;0,"NV",(I22-(0.52*Gesamtprojekt!L2)))</f>
        <v>78.9132666662151</v>
      </c>
      <c r="C9" s="122" t="n">
        <f aca="false">B9/B34</f>
        <v>9.86415833327689</v>
      </c>
      <c r="D9" s="122" t="n">
        <f aca="false">B9/B35</f>
        <v>0.493207916663845</v>
      </c>
      <c r="E9" s="123" t="n">
        <f aca="false">B9/B36</f>
        <v>0.041100659721987</v>
      </c>
      <c r="G9" s="0"/>
      <c r="H9" s="0"/>
      <c r="I9" s="0"/>
    </row>
    <row r="10" customFormat="false" ht="12.75" hidden="false" customHeight="false" outlineLevel="0" collapsed="false">
      <c r="A10" s="121" t="n">
        <v>0.4</v>
      </c>
      <c r="B10" s="122" t="n">
        <f aca="false">IF((I22-(0.25*Gesamtprojekt!L2))&lt;0,"NV",(I22-(0.25*Gesamtprojekt!L2)))</f>
        <v>81.1217628202957</v>
      </c>
      <c r="C10" s="122" t="n">
        <f aca="false">B10/B34</f>
        <v>10.140220352537</v>
      </c>
      <c r="D10" s="122" t="n">
        <f aca="false">B10/B35</f>
        <v>0.507011017626848</v>
      </c>
      <c r="E10" s="123" t="n">
        <f aca="false">B10/B36</f>
        <v>0.0422509181355707</v>
      </c>
      <c r="G10" s="0"/>
      <c r="H10" s="0"/>
      <c r="I10" s="0"/>
    </row>
    <row r="11" customFormat="false" ht="12.75" hidden="false" customHeight="false" outlineLevel="0" collapsed="false">
      <c r="A11" s="124" t="n">
        <v>0.5</v>
      </c>
      <c r="B11" s="125" t="n">
        <f aca="false">I22</f>
        <v>83.1666666666667</v>
      </c>
      <c r="C11" s="125" t="n">
        <f aca="false">B11/B34</f>
        <v>10.3958333333333</v>
      </c>
      <c r="D11" s="125" t="n">
        <f aca="false">B11/B35</f>
        <v>0.519791666666667</v>
      </c>
      <c r="E11" s="125" t="n">
        <f aca="false">B11/B36</f>
        <v>0.0433159722222222</v>
      </c>
      <c r="G11" s="0"/>
      <c r="H11" s="0"/>
      <c r="I11" s="0"/>
    </row>
    <row r="12" customFormat="false" ht="12.75" hidden="false" customHeight="false" outlineLevel="0" collapsed="false">
      <c r="A12" s="121" t="n">
        <v>0.6</v>
      </c>
      <c r="B12" s="122" t="n">
        <f aca="false">I22+(0.25*Gesamtprojekt!L2)</f>
        <v>85.2115705130376</v>
      </c>
      <c r="C12" s="122" t="n">
        <f aca="false">B12/B34</f>
        <v>10.6514463141297</v>
      </c>
      <c r="D12" s="122" t="n">
        <f aca="false">B12/B35</f>
        <v>0.532572315706485</v>
      </c>
      <c r="E12" s="123" t="n">
        <f aca="false">B12/B36</f>
        <v>0.0443810263088738</v>
      </c>
      <c r="G12" s="0"/>
      <c r="H12" s="0"/>
      <c r="I12" s="0"/>
    </row>
    <row r="13" customFormat="false" ht="12.75" hidden="false" customHeight="false" outlineLevel="0" collapsed="false">
      <c r="A13" s="121" t="n">
        <v>0.7</v>
      </c>
      <c r="B13" s="122" t="n">
        <f aca="false">I22+(0.52*Gesamtprojekt!L2)</f>
        <v>87.4200666671182</v>
      </c>
      <c r="C13" s="122" t="n">
        <f aca="false">B13/B34</f>
        <v>10.9275083333898</v>
      </c>
      <c r="D13" s="122" t="n">
        <f aca="false">B13/B35</f>
        <v>0.546375416669489</v>
      </c>
      <c r="E13" s="123" t="n">
        <f aca="false">B13/B36</f>
        <v>0.0455312847224574</v>
      </c>
      <c r="G13" s="0"/>
      <c r="H13" s="0"/>
      <c r="I13" s="0"/>
    </row>
    <row r="14" customFormat="false" ht="12.75" hidden="false" customHeight="false" outlineLevel="0" collapsed="false">
      <c r="A14" s="124" t="n">
        <v>0.75</v>
      </c>
      <c r="B14" s="125" t="n">
        <f aca="false">I22+(0.67*Gesamtprojekt!L2)</f>
        <v>88.6470089749408</v>
      </c>
      <c r="C14" s="125" t="n">
        <f aca="false">B14/B34</f>
        <v>11.0808761218676</v>
      </c>
      <c r="D14" s="125" t="n">
        <f aca="false">B14/B35</f>
        <v>0.55404380609338</v>
      </c>
      <c r="E14" s="125" t="n">
        <f aca="false">B14/B36</f>
        <v>0.0461703171744483</v>
      </c>
      <c r="G14" s="0"/>
      <c r="H14" s="0"/>
      <c r="I14" s="0"/>
    </row>
    <row r="15" customFormat="false" ht="12.75" hidden="false" customHeight="false" outlineLevel="0" collapsed="false">
      <c r="A15" s="121" t="n">
        <v>0.8</v>
      </c>
      <c r="B15" s="122" t="n">
        <f aca="false">I22+(0.84*Gesamtprojekt!L2)</f>
        <v>90.037543590473</v>
      </c>
      <c r="C15" s="122" t="n">
        <f aca="false">B15/B34</f>
        <v>11.2546929488091</v>
      </c>
      <c r="D15" s="122" t="n">
        <f aca="false">B15/B35</f>
        <v>0.562734647440456</v>
      </c>
      <c r="E15" s="123" t="n">
        <f aca="false">B15/B36</f>
        <v>0.0468945539533714</v>
      </c>
      <c r="G15" s="0"/>
      <c r="H15" s="0"/>
      <c r="I15" s="0"/>
    </row>
    <row r="16" customFormat="false" ht="12.75" hidden="false" customHeight="false" outlineLevel="0" collapsed="false">
      <c r="A16" s="121" t="n">
        <v>0.84</v>
      </c>
      <c r="B16" s="122" t="n">
        <f aca="false">I22+(1*Gesamtprojekt!L2)</f>
        <v>91.3462820521504</v>
      </c>
      <c r="C16" s="122" t="n">
        <f aca="false">B16/B34</f>
        <v>11.4182852565188</v>
      </c>
      <c r="D16" s="122" t="n">
        <f aca="false">B16/B35</f>
        <v>0.57091426282594</v>
      </c>
      <c r="E16" s="123" t="n">
        <f aca="false">B16/B36</f>
        <v>0.0475761885688283</v>
      </c>
      <c r="G16" s="0"/>
      <c r="H16" s="0"/>
      <c r="I16" s="0"/>
    </row>
    <row r="17" customFormat="false" ht="12.75" hidden="false" customHeight="false" outlineLevel="0" collapsed="false">
      <c r="A17" s="121" t="n">
        <v>0.9</v>
      </c>
      <c r="B17" s="122" t="n">
        <f aca="false">I22+(1.28*Gesamtprojekt!L2)</f>
        <v>93.6365743600859</v>
      </c>
      <c r="C17" s="122" t="n">
        <f aca="false">B17/B34</f>
        <v>11.7045717950107</v>
      </c>
      <c r="D17" s="122" t="n">
        <f aca="false">B17/B35</f>
        <v>0.585228589750537</v>
      </c>
      <c r="E17" s="123" t="n">
        <f aca="false">B17/B36</f>
        <v>0.0487690491458781</v>
      </c>
      <c r="G17" s="0"/>
      <c r="H17" s="0"/>
      <c r="I17" s="0"/>
    </row>
    <row r="18" customFormat="false" ht="13.5" hidden="false" customHeight="false" outlineLevel="0" collapsed="false">
      <c r="A18" s="126" t="n">
        <v>0.98</v>
      </c>
      <c r="B18" s="127" t="n">
        <f aca="false">I22+(2*Gesamtprojekt!L2)</f>
        <v>99.5258974376342</v>
      </c>
      <c r="C18" s="127" t="n">
        <f aca="false">B18/B34</f>
        <v>12.4407371797043</v>
      </c>
      <c r="D18" s="127" t="n">
        <f aca="false">B18/B35</f>
        <v>0.622036858985213</v>
      </c>
      <c r="E18" s="127" t="n">
        <f aca="false">B18/B36</f>
        <v>0.0518364049154345</v>
      </c>
      <c r="G18" s="0"/>
      <c r="H18" s="0"/>
      <c r="I18" s="0"/>
    </row>
    <row r="19" customFormat="false" ht="12.75" hidden="false" customHeight="false" outlineLevel="0" collapsed="false">
      <c r="B19" s="0"/>
      <c r="G19" s="0"/>
      <c r="H19" s="0"/>
      <c r="I19" s="0"/>
    </row>
    <row r="20" customFormat="false" ht="13.5" hidden="false" customHeight="false" outlineLevel="0" collapsed="false">
      <c r="A20" s="73" t="s">
        <v>90</v>
      </c>
      <c r="B20" s="73"/>
      <c r="C20" s="73"/>
      <c r="G20" s="0"/>
      <c r="H20" s="0"/>
      <c r="I20" s="0"/>
    </row>
    <row r="21" customFormat="false" ht="36" hidden="false" customHeight="true" outlineLevel="0" collapsed="false">
      <c r="A21" s="76" t="s">
        <v>91</v>
      </c>
      <c r="B21" s="77" t="s">
        <v>92</v>
      </c>
      <c r="C21" s="77" t="s">
        <v>93</v>
      </c>
      <c r="D21" s="77" t="s">
        <v>94</v>
      </c>
      <c r="E21" s="77" t="s">
        <v>95</v>
      </c>
      <c r="F21" s="77" t="s">
        <v>96</v>
      </c>
      <c r="G21" s="128" t="s">
        <v>97</v>
      </c>
      <c r="H21" s="129" t="s">
        <v>98</v>
      </c>
      <c r="I21" s="129" t="s">
        <v>99</v>
      </c>
    </row>
    <row r="22" customFormat="false" ht="12.75" hidden="false" customHeight="false" outlineLevel="0" collapsed="false">
      <c r="A22" s="130" t="s">
        <v>100</v>
      </c>
      <c r="B22" s="131" t="n">
        <f aca="false">1-Risikospinne!A2</f>
        <v>0</v>
      </c>
      <c r="C22" s="132" t="n">
        <v>0</v>
      </c>
      <c r="D22" s="133" t="n">
        <f aca="false">IF((H22=1),B22*C22,"NB")</f>
        <v>0</v>
      </c>
      <c r="E22" s="83" t="n">
        <f aca="false">IF((ISTEXT(D22)),"NB",D22/($B$35/$B$34))</f>
        <v>0</v>
      </c>
      <c r="F22" s="83" t="str">
        <f aca="false">IF(D22&gt;(Gesamtprojekt!I2/5),"Ja","Nein")</f>
        <v>Nein</v>
      </c>
      <c r="G22" s="134"/>
      <c r="H22" s="135" t="n">
        <f aca="false">TRUE()</f>
        <v>1</v>
      </c>
      <c r="I22" s="136" t="n">
        <f aca="false">IF((H29=1),(Gesamtprojekt!I2+(D29*B34)),Gesamtprojekt!I2)</f>
        <v>83.1666666666667</v>
      </c>
    </row>
    <row r="23" customFormat="false" ht="26.25" hidden="false" customHeight="true" outlineLevel="0" collapsed="false">
      <c r="A23" s="80" t="s">
        <v>101</v>
      </c>
      <c r="B23" s="131" t="n">
        <f aca="false">1-Risikospinne!B2</f>
        <v>0.31578947368421</v>
      </c>
      <c r="C23" s="132" t="n">
        <v>0</v>
      </c>
      <c r="D23" s="133" t="n">
        <f aca="false">IF((H23=1),B23*C23,"NB")</f>
        <v>0</v>
      </c>
      <c r="E23" s="83" t="n">
        <f aca="false">IF((ISTEXT(D23)),"NB",D23/($B$35/$B$34))</f>
        <v>0</v>
      </c>
      <c r="F23" s="83" t="str">
        <f aca="false">IF(D23&gt;(Gesamtprojekt!I2/5),"Ja","Nein")</f>
        <v>Nein</v>
      </c>
      <c r="G23" s="134"/>
      <c r="H23" s="135" t="n">
        <f aca="false">TRUE()</f>
        <v>1</v>
      </c>
    </row>
    <row r="24" customFormat="false" ht="12.75" hidden="false" customHeight="false" outlineLevel="0" collapsed="false">
      <c r="A24" s="80" t="s">
        <v>102</v>
      </c>
      <c r="B24" s="131" t="n">
        <f aca="false">1-Risikospinne!C2</f>
        <v>0.592592592592593</v>
      </c>
      <c r="C24" s="132" t="n">
        <v>0</v>
      </c>
      <c r="D24" s="133" t="n">
        <f aca="false">IF((H24=1),B24*C24,"NB")</f>
        <v>0</v>
      </c>
      <c r="E24" s="83" t="n">
        <f aca="false">IF((ISTEXT(D24)),"NB",D24/($B$35/$B$34))</f>
        <v>0</v>
      </c>
      <c r="F24" s="83" t="str">
        <f aca="false">IF(D24&gt;(Gesamtprojekt!I2/5),"Ja","Nein")</f>
        <v>Nein</v>
      </c>
      <c r="G24" s="134"/>
      <c r="H24" s="135" t="n">
        <f aca="false">TRUE()</f>
        <v>1</v>
      </c>
    </row>
    <row r="25" customFormat="false" ht="12.75" hidden="false" customHeight="false" outlineLevel="0" collapsed="false">
      <c r="A25" s="80" t="s">
        <v>103</v>
      </c>
      <c r="B25" s="131" t="n">
        <f aca="false">1-Risikospinne!D2</f>
        <v>0.431818181818182</v>
      </c>
      <c r="C25" s="132" t="n">
        <v>0</v>
      </c>
      <c r="D25" s="133" t="n">
        <f aca="false">IF((H25=1),B25*C25,"NB")</f>
        <v>0</v>
      </c>
      <c r="E25" s="83" t="n">
        <f aca="false">IF((ISTEXT(D25)),"NB",D25/($B$35/$B$34))</f>
        <v>0</v>
      </c>
      <c r="F25" s="137" t="str">
        <f aca="false">IF(D25&gt;(Gesamtprojekt!I2/5),"Ja","Nein")</f>
        <v>Nein</v>
      </c>
      <c r="G25" s="138"/>
      <c r="H25" s="135" t="n">
        <f aca="false">TRUE()</f>
        <v>1</v>
      </c>
    </row>
    <row r="26" customFormat="false" ht="25.5" hidden="false" customHeight="false" outlineLevel="0" collapsed="false">
      <c r="A26" s="80" t="s">
        <v>104</v>
      </c>
      <c r="B26" s="131" t="n">
        <f aca="false">1-Risikospinne!E2</f>
        <v>0.419354838709678</v>
      </c>
      <c r="C26" s="132" t="n">
        <v>0</v>
      </c>
      <c r="D26" s="133" t="n">
        <f aca="false">IF((H26=1),B26*C26,"NB")</f>
        <v>0</v>
      </c>
      <c r="E26" s="83" t="n">
        <f aca="false">IF((ISTEXT(D26)),"NB",D26/($B$35/$B$34))</f>
        <v>0</v>
      </c>
      <c r="F26" s="137" t="str">
        <f aca="false">IF(D26&gt;(Gesamtprojekt!I2/5),"Ja","Nein")</f>
        <v>Nein</v>
      </c>
      <c r="G26" s="138"/>
      <c r="H26" s="135" t="n">
        <f aca="false">TRUE()</f>
        <v>1</v>
      </c>
    </row>
    <row r="27" customFormat="false" ht="12.75" hidden="false" customHeight="false" outlineLevel="0" collapsed="false">
      <c r="A27" s="80" t="s">
        <v>105</v>
      </c>
      <c r="B27" s="131" t="n">
        <f aca="false">1-Risikospinne!F2</f>
        <v>0.433333333333333</v>
      </c>
      <c r="C27" s="132" t="n">
        <v>0</v>
      </c>
      <c r="D27" s="133" t="n">
        <f aca="false">IF((H27=1),B27*C27,"NB")</f>
        <v>0</v>
      </c>
      <c r="E27" s="83" t="n">
        <f aca="false">IF((ISTEXT(D27)),"NB",D27/($B$35/$B$34))</f>
        <v>0</v>
      </c>
      <c r="F27" s="137" t="str">
        <f aca="false">IF(D27&gt;(Gesamtprojekt!I2/5),"Ja","Nein")</f>
        <v>Nein</v>
      </c>
      <c r="G27" s="138"/>
      <c r="H27" s="135" t="n">
        <f aca="false">TRUE()</f>
        <v>1</v>
      </c>
    </row>
    <row r="28" customFormat="false" ht="12.75" hidden="false" customHeight="false" outlineLevel="0" collapsed="false">
      <c r="A28" s="80" t="s">
        <v>106</v>
      </c>
      <c r="B28" s="131" t="n">
        <f aca="false">1-Risikospinne!G2</f>
        <v>0.770491803278688</v>
      </c>
      <c r="C28" s="132" t="n">
        <v>0</v>
      </c>
      <c r="D28" s="133" t="n">
        <f aca="false">IF((H28=1),B28*C28,"NB")</f>
        <v>0</v>
      </c>
      <c r="E28" s="83" t="n">
        <f aca="false">IF((ISTEXT(D28)),"NB",D28/($B$35/$B$34))</f>
        <v>0</v>
      </c>
      <c r="F28" s="137" t="str">
        <f aca="false">IF(D28&gt;(Gesamtprojekt!I2/5),"Ja","Nein")</f>
        <v>Nein</v>
      </c>
      <c r="G28" s="138"/>
      <c r="H28" s="135" t="n">
        <f aca="false">TRUE()</f>
        <v>1</v>
      </c>
    </row>
    <row r="29" customFormat="false" ht="26.25" hidden="false" customHeight="false" outlineLevel="0" collapsed="false">
      <c r="A29" s="86" t="s">
        <v>107</v>
      </c>
      <c r="B29" s="139"/>
      <c r="C29" s="139"/>
      <c r="D29" s="140" t="n">
        <f aca="false">SUM(D22:D28)</f>
        <v>0</v>
      </c>
      <c r="E29" s="141" t="n">
        <f aca="false">SUM(E22:E28)</f>
        <v>0</v>
      </c>
      <c r="F29" s="139"/>
      <c r="G29" s="142"/>
      <c r="H29" s="135" t="n">
        <f aca="false">TRUE()</f>
        <v>1</v>
      </c>
    </row>
    <row r="30" customFormat="false" ht="12.75" hidden="false" customHeight="false" outlineLevel="0" collapsed="false">
      <c r="A30" s="0" t="s">
        <v>108</v>
      </c>
      <c r="B30" s="0"/>
    </row>
    <row r="31" customFormat="false" ht="12.75" hidden="false" customHeight="false" outlineLevel="0" collapsed="false">
      <c r="B31" s="0"/>
    </row>
    <row r="32" customFormat="false" ht="13.5" hidden="false" customHeight="false" outlineLevel="0" collapsed="false">
      <c r="A32" s="73" t="s">
        <v>109</v>
      </c>
      <c r="B32" s="0"/>
    </row>
    <row r="33" customFormat="false" ht="38.25" hidden="false" customHeight="false" outlineLevel="0" collapsed="false">
      <c r="A33" s="95" t="s">
        <v>68</v>
      </c>
      <c r="B33" s="97" t="s">
        <v>69</v>
      </c>
    </row>
    <row r="34" customFormat="false" ht="12.75" hidden="false" customHeight="false" outlineLevel="0" collapsed="false">
      <c r="A34" s="143" t="s">
        <v>72</v>
      </c>
      <c r="B34" s="106" t="n">
        <v>8</v>
      </c>
    </row>
    <row r="35" customFormat="false" ht="12.75" hidden="false" customHeight="false" outlineLevel="0" collapsed="false">
      <c r="A35" s="143" t="s">
        <v>74</v>
      </c>
      <c r="B35" s="106" t="n">
        <v>160</v>
      </c>
    </row>
    <row r="36" customFormat="false" ht="13.5" hidden="false" customHeight="false" outlineLevel="0" collapsed="false">
      <c r="A36" s="144" t="s">
        <v>76</v>
      </c>
      <c r="B36" s="145" t="n">
        <f aca="false">160*12</f>
        <v>1920</v>
      </c>
    </row>
    <row r="49" customFormat="false" ht="12.8" hidden="false" customHeight="false" outlineLevel="0" collapsed="false"/>
  </sheetData>
  <printOptions headings="false" gridLines="false" gridLinesSet="true" horizontalCentered="false" verticalCentered="false"/>
  <pageMargins left="0.7875" right="0.7875" top="0.984722222222222" bottom="0.984722222222222" header="0.492361111111111" footer="0.492361111111111"/>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&amp;CGeschätzer Projektaufwand&amp;RLV: Aufwandschätzverfahren für IKT Projekte</oddHeader>
    <oddFooter>&amp;L(c) 2006 DI(FH) Sven Schweiger&amp;R&amp;P / &amp;N</oddFooter>
  </headerFooter>
  <rowBreaks count="1" manualBreakCount="1">
    <brk id="36" man="true" max="16383" min="0"/>
  </rowBreaks>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A1:M70"/>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34" activeCellId="0" sqref="J34"/>
    </sheetView>
  </sheetViews>
  <sheetFormatPr defaultRowHeight="12.75"/>
  <cols>
    <col collapsed="false" hidden="false" max="1" min="1" style="146" width="7.29081632653061"/>
    <col collapsed="false" hidden="false" max="2" min="2" style="147" width="16.2908163265306"/>
    <col collapsed="false" hidden="false" max="3" min="3" style="148" width="36.1428571428571"/>
    <col collapsed="false" hidden="false" max="4" min="4" style="148" width="27.8520408163265"/>
    <col collapsed="false" hidden="false" max="6" min="5" style="149" width="11.5714285714286"/>
    <col collapsed="false" hidden="false" max="7" min="7" style="149" width="12.2857142857143"/>
    <col collapsed="false" hidden="false" max="8" min="8" style="148" width="41.5663265306123"/>
    <col collapsed="false" hidden="false" max="9" min="9" style="150" width="10.8520408163265"/>
    <col collapsed="false" hidden="false" max="11" min="10" style="151" width="9.5765306122449"/>
    <col collapsed="false" hidden="false" max="12" min="12" style="152" width="10.9948979591837"/>
    <col collapsed="false" hidden="false" max="13" min="13" style="153" width="13.7040816326531"/>
    <col collapsed="false" hidden="false" max="14" min="14" style="148" width="11.4183673469388"/>
    <col collapsed="false" hidden="false" max="15" min="15" style="148" width="40.1479591836735"/>
    <col collapsed="false" hidden="false" max="16" min="16" style="148" width="22.8571428571429"/>
    <col collapsed="false" hidden="false" max="1025" min="17" style="148" width="11.4183673469388"/>
  </cols>
  <sheetData>
    <row r="1" s="161" customFormat="true" ht="45.75" hidden="false" customHeight="false" outlineLevel="0" collapsed="false">
      <c r="A1" s="154" t="s">
        <v>110</v>
      </c>
      <c r="B1" s="155" t="s">
        <v>111</v>
      </c>
      <c r="C1" s="155" t="s">
        <v>112</v>
      </c>
      <c r="D1" s="155" t="s">
        <v>113</v>
      </c>
      <c r="E1" s="156" t="s">
        <v>114</v>
      </c>
      <c r="F1" s="156" t="s">
        <v>115</v>
      </c>
      <c r="G1" s="156" t="s">
        <v>116</v>
      </c>
      <c r="H1" s="157" t="s">
        <v>117</v>
      </c>
      <c r="I1" s="158" t="s">
        <v>118</v>
      </c>
      <c r="J1" s="158" t="s">
        <v>119</v>
      </c>
      <c r="K1" s="158" t="s">
        <v>120</v>
      </c>
      <c r="L1" s="159" t="s">
        <v>121</v>
      </c>
      <c r="M1" s="160" t="s">
        <v>122</v>
      </c>
    </row>
    <row r="2" customFormat="false" ht="15.75" hidden="false" customHeight="false" outlineLevel="0" collapsed="false">
      <c r="A2" s="162"/>
      <c r="B2" s="163"/>
      <c r="C2" s="163"/>
      <c r="D2" s="163"/>
      <c r="E2" s="164" t="n">
        <f aca="false">SUM(E3:E9997)</f>
        <v>58</v>
      </c>
      <c r="F2" s="164" t="n">
        <f aca="false">SUM(F3:F9997)</f>
        <v>79</v>
      </c>
      <c r="G2" s="164" t="n">
        <f aca="false">SUM(G3:G9997)</f>
        <v>125</v>
      </c>
      <c r="H2" s="163"/>
      <c r="I2" s="165" t="n">
        <f aca="false">SUM(I3:I9997)</f>
        <v>83.1666666666667</v>
      </c>
      <c r="J2" s="165" t="s">
        <v>123</v>
      </c>
      <c r="K2" s="165"/>
      <c r="L2" s="166" t="n">
        <f aca="false">M2^(1/2)</f>
        <v>8.17961538548374</v>
      </c>
      <c r="M2" s="166" t="n">
        <f aca="false">SUM(M3:M9997)</f>
        <v>66.9061078544424</v>
      </c>
    </row>
    <row r="3" customFormat="false" ht="20.25" hidden="false" customHeight="true" outlineLevel="0" collapsed="false">
      <c r="A3" s="167" t="n">
        <v>1</v>
      </c>
      <c r="B3" s="168" t="s">
        <v>124</v>
      </c>
      <c r="C3" s="0"/>
      <c r="D3" s="0"/>
      <c r="E3" s="0"/>
      <c r="F3" s="0"/>
      <c r="G3" s="0"/>
      <c r="H3" s="0"/>
      <c r="I3" s="169" t="n">
        <f aca="false">(E3+(4*F3)+G3)/6</f>
        <v>0</v>
      </c>
      <c r="J3" s="151" t="n">
        <v>99.73</v>
      </c>
      <c r="K3" s="170" t="n">
        <f aca="true">INDIRECT(ADDRESS(ROW(Proz)+MATCH(MIN(ABS(J3-Proz)),ABS(J3-Proz),0)-1,COLUMN(Proz)+1))</f>
        <v>6</v>
      </c>
      <c r="L3" s="171" t="n">
        <f aca="false">(G3-E3)/K3</f>
        <v>0</v>
      </c>
      <c r="M3" s="171" t="n">
        <f aca="false">L3^2</f>
        <v>0</v>
      </c>
    </row>
    <row r="4" customFormat="false" ht="12.75" hidden="false" customHeight="false" outlineLevel="0" collapsed="false">
      <c r="A4" s="172" t="s">
        <v>125</v>
      </c>
      <c r="B4" s="168"/>
      <c r="C4" s="148" t="s">
        <v>126</v>
      </c>
      <c r="D4" s="0"/>
      <c r="E4" s="0"/>
      <c r="F4" s="0"/>
      <c r="G4" s="0"/>
      <c r="H4" s="0"/>
      <c r="I4" s="169" t="n">
        <f aca="false">(E4+(4*F4)+G4)/6</f>
        <v>0</v>
      </c>
      <c r="J4" s="151" t="n">
        <v>99.73</v>
      </c>
      <c r="K4" s="170" t="n">
        <f aca="true">INDIRECT(ADDRESS(ROW(Proz)+MATCH(MIN(ABS(J4-Proz)),ABS(J4-Proz),0)-1,COLUMN(Proz)+1))</f>
        <v>6</v>
      </c>
      <c r="L4" s="171" t="n">
        <f aca="false">(G4-E4)/K4</f>
        <v>0</v>
      </c>
      <c r="M4" s="171" t="n">
        <f aca="false">L4^2</f>
        <v>0</v>
      </c>
    </row>
    <row r="5" customFormat="false" ht="12.75" hidden="false" customHeight="false" outlineLevel="0" collapsed="false">
      <c r="A5" s="172" t="s">
        <v>127</v>
      </c>
      <c r="B5" s="168"/>
      <c r="C5" s="148" t="s">
        <v>128</v>
      </c>
      <c r="D5" s="0"/>
      <c r="E5" s="0"/>
      <c r="F5" s="0"/>
      <c r="G5" s="0"/>
      <c r="H5" s="0"/>
      <c r="I5" s="169" t="n">
        <f aca="false">(E5+(4*F5)+G5)/6</f>
        <v>0</v>
      </c>
      <c r="J5" s="151" t="n">
        <v>99.73</v>
      </c>
      <c r="K5" s="170" t="n">
        <f aca="true">INDIRECT(ADDRESS(ROW(Proz)+MATCH(MIN(ABS(J5-Proz)),ABS(J5-Proz),0)-1,COLUMN(Proz)+1))</f>
        <v>6</v>
      </c>
      <c r="L5" s="171" t="n">
        <f aca="false">(G5-E5)/K5</f>
        <v>0</v>
      </c>
      <c r="M5" s="171" t="n">
        <f aca="false">L5^2</f>
        <v>0</v>
      </c>
    </row>
    <row r="6" s="148" customFormat="true" ht="25.5" hidden="false" customHeight="false" outlineLevel="0" collapsed="false">
      <c r="A6" s="172" t="s">
        <v>129</v>
      </c>
      <c r="C6" s="148" t="s">
        <v>130</v>
      </c>
      <c r="D6" s="0"/>
      <c r="E6" s="0"/>
      <c r="F6" s="0"/>
      <c r="G6" s="0"/>
      <c r="H6" s="0"/>
      <c r="I6" s="169" t="n">
        <f aca="false">(E6+(4*F6)+G6)/6</f>
        <v>0</v>
      </c>
      <c r="J6" s="151" t="n">
        <v>99.73</v>
      </c>
      <c r="K6" s="170" t="n">
        <f aca="true">INDIRECT(ADDRESS(ROW(Proz)+MATCH(MIN(ABS(J6-Proz)),ABS(J6-Proz),0)-1,COLUMN(Proz)+1))</f>
        <v>6</v>
      </c>
      <c r="L6" s="171" t="n">
        <f aca="false">(G6-E6)/K6</f>
        <v>0</v>
      </c>
      <c r="M6" s="171" t="n">
        <f aca="false">L6^2</f>
        <v>0</v>
      </c>
    </row>
    <row r="7" customFormat="false" ht="25.5" hidden="false" customHeight="false" outlineLevel="0" collapsed="false">
      <c r="A7" s="172" t="s">
        <v>131</v>
      </c>
      <c r="B7" s="168"/>
      <c r="C7" s="148" t="s">
        <v>132</v>
      </c>
      <c r="D7" s="0"/>
      <c r="E7" s="0"/>
      <c r="F7" s="0"/>
      <c r="G7" s="0"/>
      <c r="H7" s="0"/>
      <c r="I7" s="169" t="n">
        <f aca="false">(E7+(4*F7)+G7)/6</f>
        <v>0</v>
      </c>
      <c r="J7" s="151" t="n">
        <v>99.73</v>
      </c>
      <c r="K7" s="170" t="n">
        <f aca="true">INDIRECT(ADDRESS(ROW(Proz)+MATCH(MIN(ABS(J7-Proz)),ABS(J7-Proz),0)-1,COLUMN(Proz)+1))</f>
        <v>6</v>
      </c>
      <c r="L7" s="171" t="n">
        <f aca="false">(G7-E7)/K7</f>
        <v>0</v>
      </c>
      <c r="M7" s="171" t="n">
        <f aca="false">L7^2</f>
        <v>0</v>
      </c>
    </row>
    <row r="8" customFormat="false" ht="12.75" hidden="false" customHeight="false" outlineLevel="0" collapsed="false">
      <c r="A8" s="172" t="s">
        <v>133</v>
      </c>
      <c r="B8" s="168"/>
      <c r="C8" s="148" t="s">
        <v>134</v>
      </c>
      <c r="D8" s="0"/>
      <c r="E8" s="0"/>
      <c r="F8" s="0"/>
      <c r="G8" s="0"/>
      <c r="H8" s="0"/>
      <c r="I8" s="169" t="n">
        <f aca="false">(E8+(4*F8)+G8)/6</f>
        <v>0</v>
      </c>
      <c r="J8" s="151" t="n">
        <v>99.73</v>
      </c>
      <c r="K8" s="170" t="n">
        <f aca="true">INDIRECT(ADDRESS(ROW(Proz)+MATCH(MIN(ABS(J8-Proz)),ABS(J8-Proz),0)-1,COLUMN(Proz)+1))</f>
        <v>6</v>
      </c>
      <c r="L8" s="171" t="n">
        <f aca="false">(G8-E8)/K8</f>
        <v>0</v>
      </c>
      <c r="M8" s="171" t="n">
        <f aca="false">L8^2</f>
        <v>0</v>
      </c>
    </row>
    <row r="9" customFormat="false" ht="12.75" hidden="false" customHeight="false" outlineLevel="0" collapsed="false">
      <c r="A9" s="172" t="s">
        <v>135</v>
      </c>
      <c r="B9" s="168"/>
      <c r="C9" s="148" t="s">
        <v>136</v>
      </c>
      <c r="D9" s="0"/>
      <c r="E9" s="0"/>
      <c r="F9" s="0"/>
      <c r="G9" s="0"/>
      <c r="H9" s="0"/>
      <c r="I9" s="169" t="n">
        <f aca="false">(E9+(4*F9)+G9)/6</f>
        <v>0</v>
      </c>
      <c r="J9" s="151" t="n">
        <v>99.73</v>
      </c>
      <c r="K9" s="170" t="n">
        <f aca="true">INDIRECT(ADDRESS(ROW(Proz)+MATCH(MIN(ABS(J9-Proz)),ABS(J9-Proz),0)-1,COLUMN(Proz)+1))</f>
        <v>6</v>
      </c>
      <c r="L9" s="171" t="n">
        <f aca="false">(G9-E9)/K9</f>
        <v>0</v>
      </c>
      <c r="M9" s="171" t="n">
        <f aca="false">L9^2</f>
        <v>0</v>
      </c>
    </row>
    <row r="10" customFormat="false" ht="38.25" hidden="false" customHeight="false" outlineLevel="0" collapsed="false">
      <c r="A10" s="172" t="s">
        <v>137</v>
      </c>
      <c r="B10" s="168"/>
      <c r="C10" s="148" t="s">
        <v>138</v>
      </c>
      <c r="D10" s="0"/>
      <c r="E10" s="0"/>
      <c r="F10" s="0"/>
      <c r="G10" s="0"/>
      <c r="H10" s="0"/>
      <c r="I10" s="169" t="n">
        <f aca="false">(E10+(4*F10)+G10)/6</f>
        <v>0</v>
      </c>
      <c r="J10" s="151" t="n">
        <v>99.73</v>
      </c>
      <c r="K10" s="170" t="n">
        <f aca="true">INDIRECT(ADDRESS(ROW(Proz)+MATCH(MIN(ABS(J10-Proz)),ABS(J10-Proz),0)-1,COLUMN(Proz)+1))</f>
        <v>6</v>
      </c>
      <c r="L10" s="171" t="n">
        <f aca="false">(G10-E10)/K10</f>
        <v>0</v>
      </c>
      <c r="M10" s="171" t="n">
        <f aca="false">L10^2</f>
        <v>0</v>
      </c>
    </row>
    <row r="11" customFormat="false" ht="25.5" hidden="false" customHeight="false" outlineLevel="0" collapsed="false">
      <c r="A11" s="172" t="s">
        <v>139</v>
      </c>
      <c r="B11" s="168"/>
      <c r="C11" s="148" t="s">
        <v>140</v>
      </c>
      <c r="D11" s="0"/>
      <c r="E11" s="0"/>
      <c r="F11" s="0"/>
      <c r="G11" s="0"/>
      <c r="H11" s="0"/>
      <c r="I11" s="169" t="n">
        <f aca="false">(E11+(4*F11)+G11)/6</f>
        <v>0</v>
      </c>
      <c r="J11" s="151" t="n">
        <v>99.73</v>
      </c>
      <c r="K11" s="170" t="n">
        <f aca="true">INDIRECT(ADDRESS(ROW(Proz)+MATCH(MIN(ABS(J11-Proz)),ABS(J11-Proz),0)-1,COLUMN(Proz)+1))</f>
        <v>6</v>
      </c>
      <c r="L11" s="171" t="n">
        <f aca="false">(G11-E11)/K11</f>
        <v>0</v>
      </c>
      <c r="M11" s="171" t="n">
        <f aca="false">L11^2</f>
        <v>0</v>
      </c>
    </row>
    <row r="12" customFormat="false" ht="25.5" hidden="false" customHeight="false" outlineLevel="0" collapsed="false">
      <c r="A12" s="172" t="s">
        <v>141</v>
      </c>
      <c r="B12" s="168"/>
      <c r="C12" s="148" t="s">
        <v>142</v>
      </c>
      <c r="D12" s="0"/>
      <c r="E12" s="0"/>
      <c r="F12" s="0"/>
      <c r="G12" s="0"/>
      <c r="H12" s="0"/>
      <c r="I12" s="169" t="n">
        <f aca="false">(E12+(4*F12)+G12)/6</f>
        <v>0</v>
      </c>
      <c r="J12" s="151" t="n">
        <v>99.73</v>
      </c>
      <c r="K12" s="170" t="n">
        <f aca="true">INDIRECT(ADDRESS(ROW(Proz)+MATCH(MIN(ABS(J12-Proz)),ABS(J12-Proz),0)-1,COLUMN(Proz)+1))</f>
        <v>6</v>
      </c>
      <c r="L12" s="171" t="n">
        <f aca="false">(G12-E12)/K12</f>
        <v>0</v>
      </c>
      <c r="M12" s="171" t="n">
        <f aca="false">L12^2</f>
        <v>0</v>
      </c>
    </row>
    <row r="13" customFormat="false" ht="12.75" hidden="false" customHeight="false" outlineLevel="0" collapsed="false">
      <c r="A13" s="172"/>
      <c r="B13" s="168"/>
      <c r="C13" s="0"/>
      <c r="D13" s="0"/>
      <c r="E13" s="0"/>
      <c r="F13" s="0"/>
      <c r="G13" s="0"/>
      <c r="H13" s="0"/>
      <c r="I13" s="169" t="n">
        <f aca="false">(E13+(4*F13)+G13)/6</f>
        <v>0</v>
      </c>
      <c r="J13" s="151" t="n">
        <v>99.73</v>
      </c>
      <c r="K13" s="170" t="n">
        <f aca="true">INDIRECT(ADDRESS(ROW(Proz)+MATCH(MIN(ABS(J13-Proz)),ABS(J13-Proz),0)-1,COLUMN(Proz)+1))</f>
        <v>6</v>
      </c>
      <c r="L13" s="171" t="n">
        <f aca="false">(G13-E13)/K13</f>
        <v>0</v>
      </c>
      <c r="M13" s="171" t="n">
        <f aca="false">L13^2</f>
        <v>0</v>
      </c>
    </row>
    <row r="14" customFormat="false" ht="12.75" hidden="false" customHeight="false" outlineLevel="0" collapsed="false">
      <c r="A14" s="167" t="n">
        <v>2</v>
      </c>
      <c r="B14" s="168" t="s">
        <v>143</v>
      </c>
      <c r="C14" s="0"/>
      <c r="D14" s="0"/>
      <c r="E14" s="0"/>
      <c r="F14" s="0"/>
      <c r="G14" s="0"/>
      <c r="H14" s="0"/>
      <c r="I14" s="169" t="n">
        <f aca="false">(E14+(4*F14)+G14)/6</f>
        <v>0</v>
      </c>
      <c r="J14" s="151" t="n">
        <v>99.73</v>
      </c>
      <c r="K14" s="170" t="n">
        <f aca="true">INDIRECT(ADDRESS(ROW(Proz)+MATCH(MIN(ABS(J14-Proz)),ABS(J14-Proz),0)-1,COLUMN(Proz)+1))</f>
        <v>6</v>
      </c>
      <c r="L14" s="171" t="n">
        <f aca="false">(G14-E14)/K14</f>
        <v>0</v>
      </c>
      <c r="M14" s="171" t="n">
        <f aca="false">L14^2</f>
        <v>0</v>
      </c>
    </row>
    <row r="15" customFormat="false" ht="12.75" hidden="false" customHeight="false" outlineLevel="0" collapsed="false">
      <c r="A15" s="172" t="s">
        <v>144</v>
      </c>
      <c r="B15" s="168"/>
      <c r="C15" s="148" t="s">
        <v>145</v>
      </c>
      <c r="D15" s="0"/>
      <c r="E15" s="0"/>
      <c r="F15" s="0"/>
      <c r="G15" s="0"/>
      <c r="H15" s="0"/>
      <c r="I15" s="169" t="n">
        <f aca="false">(E15+(4*F15)+G15)/6</f>
        <v>0</v>
      </c>
      <c r="J15" s="151" t="n">
        <v>99.73</v>
      </c>
      <c r="K15" s="170" t="n">
        <f aca="true">INDIRECT(ADDRESS(ROW(Proz)+MATCH(MIN(ABS(J15-Proz)),ABS(J15-Proz),0)-1,COLUMN(Proz)+1))</f>
        <v>6</v>
      </c>
      <c r="L15" s="171" t="n">
        <f aca="false">(G15-E15)/K15</f>
        <v>0</v>
      </c>
      <c r="M15" s="171" t="n">
        <f aca="false">L15^2</f>
        <v>0</v>
      </c>
    </row>
    <row r="16" customFormat="false" ht="31.5" hidden="false" customHeight="true" outlineLevel="0" collapsed="false">
      <c r="A16" s="172" t="s">
        <v>146</v>
      </c>
      <c r="B16" s="168"/>
      <c r="C16" s="148" t="s">
        <v>147</v>
      </c>
      <c r="D16" s="0"/>
      <c r="E16" s="0"/>
      <c r="F16" s="0"/>
      <c r="G16" s="0"/>
      <c r="H16" s="0"/>
      <c r="I16" s="169" t="n">
        <f aca="false">(E16+(4*F16)+G16)/6</f>
        <v>0</v>
      </c>
      <c r="J16" s="151" t="n">
        <v>99.73</v>
      </c>
      <c r="K16" s="170" t="n">
        <f aca="true">INDIRECT(ADDRESS(ROW(Proz)+MATCH(MIN(ABS(J16-Proz)),ABS(J16-Proz),0)-1,COLUMN(Proz)+1))</f>
        <v>6</v>
      </c>
      <c r="L16" s="171" t="n">
        <f aca="false">(G16-E16)/K16</f>
        <v>0</v>
      </c>
      <c r="M16" s="171" t="n">
        <f aca="false">L16^2</f>
        <v>0</v>
      </c>
    </row>
    <row r="17" customFormat="false" ht="12.75" hidden="false" customHeight="false" outlineLevel="0" collapsed="false">
      <c r="A17" s="172" t="s">
        <v>148</v>
      </c>
      <c r="B17" s="168"/>
      <c r="C17" s="0"/>
      <c r="D17" s="148" t="s">
        <v>149</v>
      </c>
      <c r="E17" s="0"/>
      <c r="F17" s="0"/>
      <c r="G17" s="0"/>
      <c r="H17" s="0"/>
      <c r="I17" s="169" t="n">
        <f aca="false">(E17+(4*F17)+G17)/6</f>
        <v>0</v>
      </c>
      <c r="J17" s="151" t="n">
        <v>99.73</v>
      </c>
      <c r="K17" s="170" t="n">
        <f aca="true">INDIRECT(ADDRESS(ROW(Proz)+MATCH(MIN(ABS(J17-Proz)),ABS(J17-Proz),0)-1,COLUMN(Proz)+1))</f>
        <v>6</v>
      </c>
      <c r="L17" s="171" t="n">
        <f aca="false">(G17-E17)/K17</f>
        <v>0</v>
      </c>
      <c r="M17" s="171" t="n">
        <f aca="false">L17^2</f>
        <v>0</v>
      </c>
    </row>
    <row r="18" customFormat="false" ht="45" hidden="false" customHeight="true" outlineLevel="0" collapsed="false">
      <c r="A18" s="172" t="s">
        <v>150</v>
      </c>
      <c r="B18" s="168"/>
      <c r="C18" s="0"/>
      <c r="D18" s="148" t="s">
        <v>151</v>
      </c>
      <c r="E18" s="0"/>
      <c r="F18" s="0"/>
      <c r="G18" s="0"/>
      <c r="H18" s="0"/>
      <c r="I18" s="169" t="n">
        <f aca="false">(E18+(4*F18)+G18)/6</f>
        <v>0</v>
      </c>
      <c r="J18" s="151" t="n">
        <v>99.73</v>
      </c>
      <c r="K18" s="170" t="n">
        <f aca="true">INDIRECT(ADDRESS(ROW(Proz)+MATCH(MIN(ABS(J18-Proz)),ABS(J18-Proz),0)-1,COLUMN(Proz)+1))</f>
        <v>6</v>
      </c>
      <c r="L18" s="171" t="n">
        <f aca="false">(G18-E18)/K18</f>
        <v>0</v>
      </c>
      <c r="M18" s="171" t="n">
        <f aca="false">L18^2</f>
        <v>0</v>
      </c>
    </row>
    <row r="19" customFormat="false" ht="12.75" hidden="false" customHeight="false" outlineLevel="0" collapsed="false">
      <c r="A19" s="172"/>
      <c r="B19" s="168"/>
      <c r="C19" s="0"/>
      <c r="D19" s="0"/>
      <c r="E19" s="0"/>
      <c r="F19" s="0"/>
      <c r="G19" s="0"/>
      <c r="H19" s="0"/>
      <c r="I19" s="169" t="n">
        <f aca="false">(E19+(4*F19)+G19)/6</f>
        <v>0</v>
      </c>
      <c r="J19" s="151" t="n">
        <v>99.73</v>
      </c>
      <c r="K19" s="170" t="n">
        <f aca="true">INDIRECT(ADDRESS(ROW(Proz)+MATCH(MIN(ABS(J19-Proz)),ABS(J19-Proz),0)-1,COLUMN(Proz)+1))</f>
        <v>6</v>
      </c>
      <c r="L19" s="171" t="n">
        <f aca="false">(G19-E19)/K19</f>
        <v>0</v>
      </c>
      <c r="M19" s="171" t="n">
        <f aca="false">L19^2</f>
        <v>0</v>
      </c>
    </row>
    <row r="20" customFormat="false" ht="25.5" hidden="false" customHeight="false" outlineLevel="0" collapsed="false">
      <c r="A20" s="172" t="s">
        <v>152</v>
      </c>
      <c r="B20" s="168"/>
      <c r="C20" s="148" t="s">
        <v>153</v>
      </c>
      <c r="D20" s="0"/>
      <c r="E20" s="0"/>
      <c r="F20" s="0"/>
      <c r="G20" s="0"/>
      <c r="H20" s="0"/>
      <c r="I20" s="169" t="n">
        <f aca="false">(E20+(4*F20)+G20)/6</f>
        <v>0</v>
      </c>
      <c r="J20" s="151" t="n">
        <v>99.73</v>
      </c>
      <c r="K20" s="170" t="n">
        <f aca="true">INDIRECT(ADDRESS(ROW(Proz)+MATCH(MIN(ABS(J20-Proz)),ABS(J20-Proz),0)-1,COLUMN(Proz)+1))</f>
        <v>6</v>
      </c>
      <c r="L20" s="171" t="n">
        <f aca="false">(G20-E20)/K20</f>
        <v>0</v>
      </c>
      <c r="M20" s="171" t="n">
        <f aca="false">L20^2</f>
        <v>0</v>
      </c>
    </row>
    <row r="21" customFormat="false" ht="12.75" hidden="false" customHeight="false" outlineLevel="0" collapsed="false">
      <c r="A21" s="172" t="s">
        <v>154</v>
      </c>
      <c r="B21" s="168"/>
      <c r="C21" s="148" t="s">
        <v>155</v>
      </c>
      <c r="D21" s="0"/>
      <c r="E21" s="0"/>
      <c r="F21" s="0"/>
      <c r="G21" s="0"/>
      <c r="H21" s="0"/>
      <c r="I21" s="169" t="n">
        <f aca="false">(E21+(4*F21)+G21)/6</f>
        <v>0</v>
      </c>
      <c r="J21" s="151" t="n">
        <v>99.73</v>
      </c>
      <c r="K21" s="170" t="n">
        <f aca="true">INDIRECT(ADDRESS(ROW(Proz)+MATCH(MIN(ABS(J21-Proz)),ABS(J21-Proz),0)-1,COLUMN(Proz)+1))</f>
        <v>6</v>
      </c>
      <c r="L21" s="171" t="n">
        <f aca="false">(G21-E21)/K21</f>
        <v>0</v>
      </c>
      <c r="M21" s="171" t="n">
        <f aca="false">L21^2</f>
        <v>0</v>
      </c>
    </row>
    <row r="22" customFormat="false" ht="12.75" hidden="false" customHeight="false" outlineLevel="0" collapsed="false">
      <c r="A22" s="172" t="s">
        <v>156</v>
      </c>
      <c r="B22" s="168"/>
      <c r="C22" s="148" t="s">
        <v>157</v>
      </c>
      <c r="D22" s="0"/>
      <c r="E22" s="0"/>
      <c r="F22" s="0"/>
      <c r="G22" s="0"/>
      <c r="H22" s="0"/>
      <c r="I22" s="169" t="n">
        <f aca="false">(E22+(4*F22)+G22)/6</f>
        <v>0</v>
      </c>
      <c r="J22" s="151" t="n">
        <v>99.73</v>
      </c>
      <c r="K22" s="170" t="n">
        <f aca="true">INDIRECT(ADDRESS(ROW(Proz)+MATCH(MIN(ABS(J22-Proz)),ABS(J22-Proz),0)-1,COLUMN(Proz)+1))</f>
        <v>6</v>
      </c>
      <c r="L22" s="171" t="n">
        <f aca="false">(G22-E22)/K22</f>
        <v>0</v>
      </c>
      <c r="M22" s="171" t="n">
        <f aca="false">L22^2</f>
        <v>0</v>
      </c>
    </row>
    <row r="23" customFormat="false" ht="36" hidden="false" customHeight="true" outlineLevel="0" collapsed="false">
      <c r="A23" s="172" t="s">
        <v>158</v>
      </c>
      <c r="B23" s="168"/>
      <c r="C23" s="148" t="s">
        <v>159</v>
      </c>
      <c r="D23" s="0"/>
      <c r="E23" s="0"/>
      <c r="F23" s="0"/>
      <c r="G23" s="0"/>
      <c r="H23" s="0"/>
      <c r="I23" s="169" t="n">
        <f aca="false">(E23+(4*F23)+G23)/6</f>
        <v>0</v>
      </c>
      <c r="J23" s="151" t="n">
        <v>99.73</v>
      </c>
      <c r="K23" s="170" t="n">
        <f aca="true">INDIRECT(ADDRESS(ROW(Proz)+MATCH(MIN(ABS(J23-Proz)),ABS(J23-Proz),0)-1,COLUMN(Proz)+1))</f>
        <v>6</v>
      </c>
      <c r="L23" s="171" t="n">
        <f aca="false">(G23-E23)/K23</f>
        <v>0</v>
      </c>
      <c r="M23" s="171" t="n">
        <f aca="false">L23^2</f>
        <v>0</v>
      </c>
    </row>
    <row r="24" customFormat="false" ht="32.25" hidden="false" customHeight="true" outlineLevel="0" collapsed="false">
      <c r="A24" s="172" t="s">
        <v>160</v>
      </c>
      <c r="B24" s="168"/>
      <c r="C24" s="148" t="s">
        <v>161</v>
      </c>
      <c r="D24" s="0"/>
      <c r="E24" s="0"/>
      <c r="F24" s="0"/>
      <c r="G24" s="0"/>
      <c r="H24" s="0"/>
      <c r="I24" s="169" t="n">
        <f aca="false">(E24+(4*F24)+G24)/6</f>
        <v>0</v>
      </c>
      <c r="J24" s="151" t="n">
        <v>99.73</v>
      </c>
      <c r="K24" s="170" t="n">
        <f aca="true">INDIRECT(ADDRESS(ROW(Proz)+MATCH(MIN(ABS(J24-Proz)),ABS(J24-Proz),0)-1,COLUMN(Proz)+1))</f>
        <v>6</v>
      </c>
      <c r="L24" s="171" t="n">
        <f aca="false">(G24-E24)/K24</f>
        <v>0</v>
      </c>
      <c r="M24" s="171" t="n">
        <f aca="false">L24^2</f>
        <v>0</v>
      </c>
    </row>
    <row r="25" customFormat="false" ht="12.75" hidden="false" customHeight="false" outlineLevel="0" collapsed="false">
      <c r="A25" s="167" t="s">
        <v>162</v>
      </c>
      <c r="B25" s="168" t="s">
        <v>163</v>
      </c>
      <c r="C25" s="0"/>
      <c r="D25" s="0"/>
      <c r="E25" s="0"/>
      <c r="F25" s="0"/>
      <c r="G25" s="0"/>
      <c r="H25" s="0"/>
      <c r="I25" s="169" t="n">
        <f aca="false">(E25+(4*F25)+G25)/6</f>
        <v>0</v>
      </c>
      <c r="J25" s="151" t="n">
        <v>99.73</v>
      </c>
      <c r="K25" s="170" t="n">
        <f aca="true">INDIRECT(ADDRESS(ROW(Proz)+MATCH(MIN(ABS(J25-Proz)),ABS(J25-Proz),0)-1,COLUMN(Proz)+1))</f>
        <v>6</v>
      </c>
      <c r="L25" s="171" t="n">
        <f aca="false">(G25-E25)/K25</f>
        <v>0</v>
      </c>
      <c r="M25" s="171" t="n">
        <f aca="false">L25^2</f>
        <v>0</v>
      </c>
    </row>
    <row r="26" customFormat="false" ht="12.75" hidden="false" customHeight="false" outlineLevel="0" collapsed="false">
      <c r="A26" s="0"/>
      <c r="B26" s="168"/>
      <c r="C26" s="148" t="s">
        <v>164</v>
      </c>
      <c r="D26" s="0"/>
      <c r="E26" s="0"/>
      <c r="F26" s="0"/>
      <c r="G26" s="0"/>
      <c r="H26" s="0"/>
      <c r="I26" s="169" t="n">
        <f aca="false">(E26+(4*F26)+G26)/6</f>
        <v>0</v>
      </c>
      <c r="J26" s="151" t="n">
        <v>99.73</v>
      </c>
      <c r="K26" s="170" t="n">
        <f aca="true">INDIRECT(ADDRESS(ROW(Proz)+MATCH(MIN(ABS(J26-Proz)),ABS(J26-Proz),0)-1,COLUMN(Proz)+1))</f>
        <v>6</v>
      </c>
      <c r="L26" s="171" t="n">
        <f aca="false">(G26-E26)/K26</f>
        <v>0</v>
      </c>
      <c r="M26" s="171" t="n">
        <f aca="false">L26^2</f>
        <v>0</v>
      </c>
    </row>
    <row r="27" customFormat="false" ht="12.75" hidden="false" customHeight="false" outlineLevel="0" collapsed="false">
      <c r="A27" s="0"/>
      <c r="B27" s="168"/>
      <c r="C27" s="148" t="s">
        <v>165</v>
      </c>
      <c r="D27" s="0"/>
      <c r="E27" s="0"/>
      <c r="F27" s="0"/>
      <c r="G27" s="0"/>
      <c r="H27" s="0"/>
      <c r="I27" s="169" t="n">
        <f aca="false">(E27+(4*F27)+G27)/6</f>
        <v>0</v>
      </c>
      <c r="J27" s="151" t="n">
        <v>99.73</v>
      </c>
      <c r="K27" s="170" t="n">
        <f aca="true">INDIRECT(ADDRESS(ROW(Proz)+MATCH(MIN(ABS(J27-Proz)),ABS(J27-Proz),0)-1,COLUMN(Proz)+1))</f>
        <v>6</v>
      </c>
      <c r="L27" s="171" t="n">
        <f aca="false">(G27-E27)/K27</f>
        <v>0</v>
      </c>
      <c r="M27" s="171" t="n">
        <f aca="false">L27^2</f>
        <v>0</v>
      </c>
    </row>
    <row r="28" customFormat="false" ht="12.75" hidden="false" customHeight="false" outlineLevel="0" collapsed="false">
      <c r="A28" s="0"/>
      <c r="B28" s="168"/>
      <c r="C28" s="0"/>
      <c r="D28" s="0"/>
      <c r="E28" s="0"/>
      <c r="F28" s="0"/>
      <c r="G28" s="0"/>
      <c r="H28" s="0"/>
      <c r="I28" s="169" t="n">
        <f aca="false">(E28+(4*F28)+G28)/6</f>
        <v>0</v>
      </c>
      <c r="J28" s="151" t="n">
        <v>99.73</v>
      </c>
      <c r="K28" s="170" t="n">
        <f aca="true">INDIRECT(ADDRESS(ROW(Proz)+MATCH(MIN(ABS(J28-Proz)),ABS(J28-Proz),0)-1,COLUMN(Proz)+1))</f>
        <v>6</v>
      </c>
      <c r="L28" s="171" t="n">
        <f aca="false">(G28-E28)/K28</f>
        <v>0</v>
      </c>
      <c r="M28" s="171" t="n">
        <f aca="false">L28^2</f>
        <v>0</v>
      </c>
    </row>
    <row r="29" customFormat="false" ht="12.75" hidden="false" customHeight="false" outlineLevel="0" collapsed="false">
      <c r="A29" s="167" t="n">
        <v>3</v>
      </c>
      <c r="B29" s="168" t="s">
        <v>166</v>
      </c>
      <c r="C29" s="0"/>
      <c r="D29" s="0"/>
      <c r="E29" s="0"/>
      <c r="F29" s="0"/>
      <c r="G29" s="0"/>
      <c r="H29" s="0"/>
      <c r="I29" s="169" t="n">
        <f aca="false">(E29+(4*F29)+G29)/6</f>
        <v>0</v>
      </c>
      <c r="J29" s="151" t="n">
        <v>99.73</v>
      </c>
      <c r="K29" s="170" t="n">
        <f aca="true">INDIRECT(ADDRESS(ROW(Proz)+MATCH(MIN(ABS(J29-Proz)),ABS(J29-Proz),0)-1,COLUMN(Proz)+1))</f>
        <v>6</v>
      </c>
      <c r="L29" s="171" t="n">
        <f aca="false">(G29-E29)/K29</f>
        <v>0</v>
      </c>
      <c r="M29" s="171" t="n">
        <f aca="false">L29^2</f>
        <v>0</v>
      </c>
    </row>
    <row r="30" customFormat="false" ht="38.25" hidden="false" customHeight="false" outlineLevel="0" collapsed="false">
      <c r="A30" s="172" t="s">
        <v>167</v>
      </c>
      <c r="B30" s="168"/>
      <c r="C30" s="173" t="s">
        <v>168</v>
      </c>
      <c r="D30" s="0"/>
      <c r="E30" s="174"/>
      <c r="F30" s="0"/>
      <c r="G30" s="0"/>
      <c r="H30" s="0"/>
      <c r="I30" s="169" t="n">
        <f aca="false">(E30+(4*F30)+G30)/6</f>
        <v>0</v>
      </c>
      <c r="J30" s="151" t="n">
        <v>99.73</v>
      </c>
      <c r="K30" s="170" t="n">
        <f aca="true">INDIRECT(ADDRESS(ROW(Proz)+MATCH(MIN(ABS(J30-Proz)),ABS(J30-Proz),0)-1,COLUMN(Proz)+1))</f>
        <v>6</v>
      </c>
      <c r="L30" s="171" t="n">
        <f aca="false">(G30-E30)/K30</f>
        <v>0</v>
      </c>
      <c r="M30" s="171" t="n">
        <f aca="false">L30^2</f>
        <v>0</v>
      </c>
    </row>
    <row r="31" customFormat="false" ht="58.5" hidden="false" customHeight="true" outlineLevel="0" collapsed="false">
      <c r="A31" s="172" t="s">
        <v>169</v>
      </c>
      <c r="B31" s="168"/>
      <c r="C31" s="148" t="s">
        <v>170</v>
      </c>
      <c r="D31" s="0"/>
      <c r="E31" s="174"/>
      <c r="F31" s="0"/>
      <c r="G31" s="0"/>
      <c r="H31" s="0"/>
      <c r="I31" s="169" t="n">
        <f aca="false">(E31+(4*F31)+G31)/6</f>
        <v>0</v>
      </c>
      <c r="J31" s="151" t="n">
        <v>99.73</v>
      </c>
      <c r="K31" s="170" t="n">
        <f aca="true">INDIRECT(ADDRESS(ROW(Proz)+MATCH(MIN(ABS(J31-Proz)),ABS(J31-Proz),0)-1,COLUMN(Proz)+1))</f>
        <v>6</v>
      </c>
      <c r="L31" s="171" t="n">
        <f aca="false">(G31-E31)/K31</f>
        <v>0</v>
      </c>
      <c r="M31" s="171" t="n">
        <f aca="false">L31^2</f>
        <v>0</v>
      </c>
    </row>
    <row r="32" customFormat="false" ht="25.5" hidden="false" customHeight="false" outlineLevel="0" collapsed="false">
      <c r="A32" s="172" t="s">
        <v>171</v>
      </c>
      <c r="B32" s="168"/>
      <c r="C32" s="148" t="s">
        <v>172</v>
      </c>
      <c r="D32" s="0"/>
      <c r="E32" s="0"/>
      <c r="F32" s="0"/>
      <c r="G32" s="0"/>
      <c r="H32" s="0"/>
      <c r="I32" s="169" t="n">
        <f aca="false">(E32+(4*F32)+G32)/6</f>
        <v>0</v>
      </c>
      <c r="J32" s="151" t="n">
        <v>99.73</v>
      </c>
      <c r="K32" s="170" t="n">
        <f aca="true">INDIRECT(ADDRESS(ROW(Proz)+MATCH(MIN(ABS(J32-Proz)),ABS(J32-Proz),0)-1,COLUMN(Proz)+1))</f>
        <v>6</v>
      </c>
      <c r="L32" s="171" t="n">
        <f aca="false">(G32-E32)/K32</f>
        <v>0</v>
      </c>
      <c r="M32" s="171" t="n">
        <f aca="false">L32^2</f>
        <v>0</v>
      </c>
    </row>
    <row r="33" customFormat="false" ht="34.5" hidden="false" customHeight="true" outlineLevel="0" collapsed="false">
      <c r="A33" s="175" t="s">
        <v>173</v>
      </c>
      <c r="B33" s="176"/>
      <c r="C33" s="176" t="s">
        <v>174</v>
      </c>
      <c r="D33" s="177"/>
      <c r="E33" s="178" t="n">
        <f aca="false">Hardware!E2</f>
        <v>0</v>
      </c>
      <c r="F33" s="178" t="n">
        <f aca="false">Hardware!F2</f>
        <v>0</v>
      </c>
      <c r="G33" s="178" t="n">
        <f aca="false">Hardware!G2</f>
        <v>0</v>
      </c>
      <c r="H33" s="177"/>
      <c r="I33" s="179" t="n">
        <f aca="false">(E33+(4*F33)+G33)/6</f>
        <v>0</v>
      </c>
      <c r="J33" s="170" t="n">
        <v>99.73</v>
      </c>
      <c r="K33" s="170" t="s">
        <v>175</v>
      </c>
      <c r="L33" s="170" t="s">
        <v>175</v>
      </c>
      <c r="M33" s="180" t="n">
        <f aca="false">Hardware!M2</f>
        <v>0</v>
      </c>
    </row>
    <row r="34" customFormat="false" ht="30.75" hidden="false" customHeight="true" outlineLevel="0" collapsed="false">
      <c r="A34" s="175" t="s">
        <v>176</v>
      </c>
      <c r="B34" s="176"/>
      <c r="C34" s="176" t="s">
        <v>177</v>
      </c>
      <c r="D34" s="177"/>
      <c r="E34" s="178" t="n">
        <f aca="false">Software!E2</f>
        <v>58</v>
      </c>
      <c r="F34" s="178" t="n">
        <f aca="false">Software!F2</f>
        <v>79</v>
      </c>
      <c r="G34" s="178" t="n">
        <f aca="false">Software!G2</f>
        <v>125</v>
      </c>
      <c r="H34" s="177"/>
      <c r="I34" s="179" t="n">
        <f aca="false">(E34+(4*F34)+G34)/6</f>
        <v>83.1666666666667</v>
      </c>
      <c r="J34" s="170" t="n">
        <v>99.73</v>
      </c>
      <c r="K34" s="170" t="s">
        <v>175</v>
      </c>
      <c r="L34" s="170" t="s">
        <v>175</v>
      </c>
      <c r="M34" s="180" t="n">
        <f aca="false">Software!M2</f>
        <v>66.9061078544424</v>
      </c>
    </row>
    <row r="35" customFormat="false" ht="30.75" hidden="false" customHeight="true" outlineLevel="0" collapsed="false">
      <c r="A35" s="175" t="s">
        <v>178</v>
      </c>
      <c r="B35" s="176"/>
      <c r="C35" s="176" t="s">
        <v>179</v>
      </c>
      <c r="D35" s="177"/>
      <c r="E35" s="178" t="n">
        <f aca="false">'Standard-Software'!E2</f>
        <v>0</v>
      </c>
      <c r="F35" s="178" t="n">
        <f aca="false">'Standard-Software'!F2</f>
        <v>0</v>
      </c>
      <c r="G35" s="178" t="n">
        <f aca="false">'Standard-Software'!G2</f>
        <v>0</v>
      </c>
      <c r="H35" s="177"/>
      <c r="I35" s="179" t="n">
        <f aca="false">(E35+(4*F35)+G35)/6</f>
        <v>0</v>
      </c>
      <c r="J35" s="170" t="n">
        <v>99.73</v>
      </c>
      <c r="K35" s="170" t="s">
        <v>175</v>
      </c>
      <c r="L35" s="170" t="s">
        <v>175</v>
      </c>
      <c r="M35" s="180" t="n">
        <f aca="false">'Standard-Software'!M2</f>
        <v>0</v>
      </c>
    </row>
    <row r="36" customFormat="false" ht="16.5" hidden="false" customHeight="true" outlineLevel="0" collapsed="false">
      <c r="A36" s="172" t="s">
        <v>180</v>
      </c>
      <c r="B36" s="168"/>
      <c r="C36" s="148" t="s">
        <v>181</v>
      </c>
      <c r="D36" s="0"/>
      <c r="E36" s="0"/>
      <c r="F36" s="0"/>
      <c r="G36" s="0"/>
      <c r="I36" s="169" t="n">
        <f aca="false">(E36+(4*F36)+G36)/6</f>
        <v>0</v>
      </c>
      <c r="J36" s="151" t="n">
        <v>99.73</v>
      </c>
      <c r="K36" s="170" t="n">
        <f aca="true">INDIRECT(ADDRESS(ROW(Proz)+MATCH(MIN(ABS(J36-Proz)),ABS(J36-Proz),0)-1,COLUMN(Proz)+1))</f>
        <v>6</v>
      </c>
      <c r="L36" s="171" t="n">
        <f aca="false">(G36-E36)/K36</f>
        <v>0</v>
      </c>
      <c r="M36" s="171" t="n">
        <f aca="false">L36^2</f>
        <v>0</v>
      </c>
    </row>
    <row r="37" customFormat="false" ht="12.75" hidden="false" customHeight="false" outlineLevel="0" collapsed="false">
      <c r="A37" s="172" t="s">
        <v>182</v>
      </c>
      <c r="B37" s="168"/>
      <c r="C37" s="148" t="s">
        <v>183</v>
      </c>
      <c r="D37" s="0"/>
      <c r="E37" s="0"/>
      <c r="F37" s="0"/>
      <c r="G37" s="0"/>
      <c r="I37" s="169" t="n">
        <f aca="false">(E37+(4*F37)+G37)/6</f>
        <v>0</v>
      </c>
      <c r="J37" s="151" t="n">
        <v>99.73</v>
      </c>
      <c r="K37" s="170" t="n">
        <f aca="true">INDIRECT(ADDRESS(ROW(Proz)+MATCH(MIN(ABS(J37-Proz)),ABS(J37-Proz),0)-1,COLUMN(Proz)+1))</f>
        <v>6</v>
      </c>
      <c r="L37" s="171" t="n">
        <f aca="false">(G37-E37)/K37</f>
        <v>0</v>
      </c>
      <c r="M37" s="171" t="n">
        <f aca="false">L37^2</f>
        <v>0</v>
      </c>
    </row>
    <row r="38" customFormat="false" ht="12.75" hidden="false" customHeight="false" outlineLevel="0" collapsed="false">
      <c r="A38" s="0"/>
      <c r="B38" s="168"/>
      <c r="C38" s="0"/>
      <c r="D38" s="0"/>
      <c r="E38" s="0"/>
      <c r="F38" s="0"/>
      <c r="G38" s="0"/>
      <c r="I38" s="169" t="n">
        <f aca="false">(E38+(4*F38)+G38)/6</f>
        <v>0</v>
      </c>
      <c r="J38" s="151" t="n">
        <v>99.73</v>
      </c>
      <c r="K38" s="170" t="n">
        <f aca="true">INDIRECT(ADDRESS(ROW(Proz)+MATCH(MIN(ABS(J38-Proz)),ABS(J38-Proz),0)-1,COLUMN(Proz)+1))</f>
        <v>6</v>
      </c>
      <c r="L38" s="171" t="n">
        <f aca="false">(G38-E38)/K38</f>
        <v>0</v>
      </c>
      <c r="M38" s="171" t="n">
        <f aca="false">L38^2</f>
        <v>0</v>
      </c>
    </row>
    <row r="39" customFormat="false" ht="12.75" hidden="false" customHeight="false" outlineLevel="0" collapsed="false">
      <c r="A39" s="167" t="n">
        <v>4</v>
      </c>
      <c r="B39" s="168" t="s">
        <v>184</v>
      </c>
      <c r="C39" s="0"/>
      <c r="D39" s="0"/>
      <c r="E39" s="0"/>
      <c r="F39" s="0"/>
      <c r="G39" s="0"/>
      <c r="I39" s="169" t="n">
        <f aca="false">(E39+(4*F39)+G39)/6</f>
        <v>0</v>
      </c>
      <c r="J39" s="151" t="n">
        <v>99.73</v>
      </c>
      <c r="K39" s="170" t="n">
        <f aca="true">INDIRECT(ADDRESS(ROW(Proz)+MATCH(MIN(ABS(J39-Proz)),ABS(J39-Proz),0)-1,COLUMN(Proz)+1))</f>
        <v>6</v>
      </c>
      <c r="L39" s="171" t="n">
        <f aca="false">(G39-E39)/K39</f>
        <v>0</v>
      </c>
      <c r="M39" s="171" t="n">
        <f aca="false">L39^2</f>
        <v>0</v>
      </c>
    </row>
    <row r="40" customFormat="false" ht="12.75" hidden="false" customHeight="false" outlineLevel="0" collapsed="false">
      <c r="A40" s="0"/>
      <c r="B40" s="168"/>
      <c r="C40" s="0"/>
      <c r="D40" s="0"/>
      <c r="E40" s="0"/>
      <c r="F40" s="0"/>
      <c r="G40" s="0"/>
      <c r="I40" s="169" t="n">
        <f aca="false">(E40+(4*F40)+G40)/6</f>
        <v>0</v>
      </c>
      <c r="J40" s="151" t="n">
        <v>99.73</v>
      </c>
      <c r="K40" s="170" t="n">
        <f aca="true">INDIRECT(ADDRESS(ROW(Proz)+MATCH(MIN(ABS(J40-Proz)),ABS(J40-Proz),0)-1,COLUMN(Proz)+1))</f>
        <v>6</v>
      </c>
      <c r="L40" s="171" t="n">
        <f aca="false">(G40-E40)/K40</f>
        <v>0</v>
      </c>
      <c r="M40" s="171" t="n">
        <f aca="false">L40^2</f>
        <v>0</v>
      </c>
    </row>
    <row r="41" customFormat="false" ht="12.75" hidden="false" customHeight="false" outlineLevel="0" collapsed="false">
      <c r="A41" s="172" t="s">
        <v>185</v>
      </c>
      <c r="B41" s="168"/>
      <c r="C41" s="148" t="s">
        <v>186</v>
      </c>
      <c r="D41" s="0"/>
      <c r="E41" s="0"/>
      <c r="F41" s="0"/>
      <c r="G41" s="0"/>
      <c r="I41" s="169" t="n">
        <f aca="false">(E41+(4*F41)+G41)/6</f>
        <v>0</v>
      </c>
      <c r="J41" s="151" t="n">
        <v>99.73</v>
      </c>
      <c r="K41" s="170" t="n">
        <f aca="true">INDIRECT(ADDRESS(ROW(Proz)+MATCH(MIN(ABS(J41-Proz)),ABS(J41-Proz),0)-1,COLUMN(Proz)+1))</f>
        <v>6</v>
      </c>
      <c r="L41" s="171" t="n">
        <f aca="false">(G41-E41)/K41</f>
        <v>0</v>
      </c>
      <c r="M41" s="171" t="n">
        <f aca="false">L41^2</f>
        <v>0</v>
      </c>
    </row>
    <row r="42" customFormat="false" ht="12.75" hidden="false" customHeight="false" outlineLevel="0" collapsed="false">
      <c r="A42" s="172" t="s">
        <v>187</v>
      </c>
      <c r="B42" s="168"/>
      <c r="C42" s="148" t="s">
        <v>188</v>
      </c>
      <c r="D42" s="0"/>
      <c r="E42" s="0"/>
      <c r="F42" s="0"/>
      <c r="G42" s="0"/>
      <c r="I42" s="169" t="n">
        <f aca="false">(E42+(4*F42)+G42)/6</f>
        <v>0</v>
      </c>
      <c r="J42" s="151" t="n">
        <v>99.73</v>
      </c>
      <c r="K42" s="170" t="n">
        <f aca="true">INDIRECT(ADDRESS(ROW(Proz)+MATCH(MIN(ABS(J42-Proz)),ABS(J42-Proz),0)-1,COLUMN(Proz)+1))</f>
        <v>6</v>
      </c>
      <c r="L42" s="171" t="n">
        <f aca="false">(G42-E42)/K42</f>
        <v>0</v>
      </c>
      <c r="M42" s="171" t="n">
        <f aca="false">L42^2</f>
        <v>0</v>
      </c>
    </row>
    <row r="43" customFormat="false" ht="12.75" hidden="false" customHeight="false" outlineLevel="0" collapsed="false">
      <c r="A43" s="172" t="s">
        <v>189</v>
      </c>
      <c r="B43" s="168"/>
      <c r="C43" s="148" t="s">
        <v>190</v>
      </c>
      <c r="D43" s="0"/>
      <c r="E43" s="0"/>
      <c r="F43" s="0"/>
      <c r="G43" s="0"/>
      <c r="I43" s="169" t="n">
        <f aca="false">(E43+(4*F43)+G43)/6</f>
        <v>0</v>
      </c>
      <c r="J43" s="151" t="n">
        <v>99.73</v>
      </c>
      <c r="K43" s="170" t="n">
        <f aca="true">INDIRECT(ADDRESS(ROW(Proz)+MATCH(MIN(ABS(J43-Proz)),ABS(J43-Proz),0)-1,COLUMN(Proz)+1))</f>
        <v>6</v>
      </c>
      <c r="L43" s="171" t="n">
        <f aca="false">(G43-E43)/K43</f>
        <v>0</v>
      </c>
      <c r="M43" s="171" t="n">
        <f aca="false">L43^2</f>
        <v>0</v>
      </c>
    </row>
    <row r="44" customFormat="false" ht="12.75" hidden="false" customHeight="false" outlineLevel="0" collapsed="false">
      <c r="A44" s="172" t="s">
        <v>191</v>
      </c>
      <c r="B44" s="168"/>
      <c r="C44" s="148" t="s">
        <v>192</v>
      </c>
      <c r="D44" s="0"/>
      <c r="E44" s="0"/>
      <c r="F44" s="0"/>
      <c r="G44" s="0"/>
      <c r="I44" s="169" t="n">
        <f aca="false">(E44+(4*F44)+G44)/6</f>
        <v>0</v>
      </c>
      <c r="J44" s="151" t="n">
        <v>99.73</v>
      </c>
      <c r="K44" s="170" t="n">
        <f aca="true">INDIRECT(ADDRESS(ROW(Proz)+MATCH(MIN(ABS(J44-Proz)),ABS(J44-Proz),0)-1,COLUMN(Proz)+1))</f>
        <v>6</v>
      </c>
      <c r="L44" s="171" t="n">
        <f aca="false">(G44-E44)/K44</f>
        <v>0</v>
      </c>
      <c r="M44" s="171" t="n">
        <f aca="false">L44^2</f>
        <v>0</v>
      </c>
    </row>
    <row r="45" customFormat="false" ht="12.75" hidden="false" customHeight="false" outlineLevel="0" collapsed="false">
      <c r="A45" s="0"/>
      <c r="B45" s="168"/>
      <c r="C45" s="0"/>
      <c r="D45" s="0"/>
      <c r="E45" s="0"/>
      <c r="F45" s="0"/>
      <c r="G45" s="0"/>
      <c r="I45" s="169" t="n">
        <f aca="false">(E45+(4*F45)+G45)/6</f>
        <v>0</v>
      </c>
      <c r="J45" s="151" t="n">
        <v>99.73</v>
      </c>
      <c r="K45" s="170" t="n">
        <f aca="true">INDIRECT(ADDRESS(ROW(Proz)+MATCH(MIN(ABS(J45-Proz)),ABS(J45-Proz),0)-1,COLUMN(Proz)+1))</f>
        <v>6</v>
      </c>
      <c r="L45" s="171" t="n">
        <f aca="false">(G45-E45)/K45</f>
        <v>0</v>
      </c>
      <c r="M45" s="171" t="n">
        <f aca="false">L45^2</f>
        <v>0</v>
      </c>
    </row>
    <row r="46" customFormat="false" ht="12.75" hidden="false" customHeight="false" outlineLevel="0" collapsed="false">
      <c r="A46" s="167" t="n">
        <v>5</v>
      </c>
      <c r="B46" s="168" t="s">
        <v>193</v>
      </c>
      <c r="C46" s="0"/>
      <c r="D46" s="0"/>
      <c r="E46" s="0"/>
      <c r="F46" s="0"/>
      <c r="G46" s="0"/>
      <c r="I46" s="169" t="n">
        <f aca="false">(E46+(4*F46)+G46)/6</f>
        <v>0</v>
      </c>
      <c r="J46" s="151" t="n">
        <v>99.73</v>
      </c>
      <c r="K46" s="170" t="n">
        <f aca="true">INDIRECT(ADDRESS(ROW(Proz)+MATCH(MIN(ABS(J46-Proz)),ABS(J46-Proz),0)-1,COLUMN(Proz)+1))</f>
        <v>6</v>
      </c>
      <c r="L46" s="171" t="n">
        <f aca="false">(G46-E46)/K46</f>
        <v>0</v>
      </c>
      <c r="M46" s="171" t="n">
        <f aca="false">L46^2</f>
        <v>0</v>
      </c>
    </row>
    <row r="47" customFormat="false" ht="12.75" hidden="false" customHeight="false" outlineLevel="0" collapsed="false">
      <c r="A47" s="172" t="s">
        <v>194</v>
      </c>
      <c r="B47" s="168"/>
      <c r="C47" s="148" t="s">
        <v>195</v>
      </c>
      <c r="D47" s="0"/>
      <c r="E47" s="0"/>
      <c r="F47" s="0"/>
      <c r="G47" s="0"/>
      <c r="I47" s="169" t="n">
        <f aca="false">(E47+(4*F47)+G47)/6</f>
        <v>0</v>
      </c>
      <c r="J47" s="151" t="n">
        <v>99.73</v>
      </c>
      <c r="K47" s="170" t="n">
        <f aca="true">INDIRECT(ADDRESS(ROW(Proz)+MATCH(MIN(ABS(J47-Proz)),ABS(J47-Proz),0)-1,COLUMN(Proz)+1))</f>
        <v>6</v>
      </c>
      <c r="L47" s="171" t="n">
        <f aca="false">(G47-E47)/K47</f>
        <v>0</v>
      </c>
      <c r="M47" s="171" t="n">
        <f aca="false">L47^2</f>
        <v>0</v>
      </c>
    </row>
    <row r="48" customFormat="false" ht="12.75" hidden="false" customHeight="false" outlineLevel="0" collapsed="false">
      <c r="A48" s="172" t="s">
        <v>196</v>
      </c>
      <c r="B48" s="168"/>
      <c r="C48" s="148" t="s">
        <v>197</v>
      </c>
      <c r="D48" s="0"/>
      <c r="E48" s="0"/>
      <c r="F48" s="0"/>
      <c r="G48" s="0"/>
      <c r="I48" s="169" t="n">
        <f aca="false">(E48+(4*F48)+G48)/6</f>
        <v>0</v>
      </c>
      <c r="J48" s="151" t="n">
        <v>99.73</v>
      </c>
      <c r="K48" s="170" t="n">
        <f aca="true">INDIRECT(ADDRESS(ROW(Proz)+MATCH(MIN(ABS(J48-Proz)),ABS(J48-Proz),0)-1,COLUMN(Proz)+1))</f>
        <v>6</v>
      </c>
      <c r="L48" s="171" t="n">
        <f aca="false">(G48-E48)/K48</f>
        <v>0</v>
      </c>
      <c r="M48" s="171" t="n">
        <f aca="false">L48^2</f>
        <v>0</v>
      </c>
    </row>
    <row r="49" customFormat="false" ht="25.5" hidden="false" customHeight="false" outlineLevel="0" collapsed="false">
      <c r="A49" s="172" t="s">
        <v>198</v>
      </c>
      <c r="B49" s="168"/>
      <c r="C49" s="148" t="s">
        <v>199</v>
      </c>
      <c r="D49" s="0"/>
      <c r="E49" s="0"/>
      <c r="F49" s="0"/>
      <c r="G49" s="0"/>
      <c r="I49" s="169" t="n">
        <f aca="false">(E49+(4*F49)+G49)/6</f>
        <v>0</v>
      </c>
      <c r="J49" s="151" t="n">
        <v>99.73</v>
      </c>
      <c r="K49" s="170" t="n">
        <f aca="true">INDIRECT(ADDRESS(ROW(Proz)+MATCH(MIN(ABS(J49-Proz)),ABS(J49-Proz),0)-1,COLUMN(Proz)+1))</f>
        <v>6</v>
      </c>
      <c r="L49" s="171" t="n">
        <f aca="false">(G49-E49)/K49</f>
        <v>0</v>
      </c>
      <c r="M49" s="171" t="n">
        <f aca="false">L49^2</f>
        <v>0</v>
      </c>
    </row>
    <row r="50" customFormat="false" ht="12.75" hidden="false" customHeight="false" outlineLevel="0" collapsed="false">
      <c r="A50" s="172" t="s">
        <v>200</v>
      </c>
      <c r="B50" s="168"/>
      <c r="C50" s="148" t="s">
        <v>201</v>
      </c>
      <c r="D50" s="0"/>
      <c r="E50" s="0"/>
      <c r="F50" s="0"/>
      <c r="G50" s="0"/>
      <c r="I50" s="169" t="n">
        <f aca="false">(E50+(4*F50)+G50)/6</f>
        <v>0</v>
      </c>
      <c r="J50" s="151" t="n">
        <v>99.73</v>
      </c>
      <c r="K50" s="170" t="n">
        <f aca="true">INDIRECT(ADDRESS(ROW(Proz)+MATCH(MIN(ABS(J50-Proz)),ABS(J50-Proz),0)-1,COLUMN(Proz)+1))</f>
        <v>6</v>
      </c>
      <c r="L50" s="171" t="n">
        <f aca="false">(G50-E50)/K50</f>
        <v>0</v>
      </c>
      <c r="M50" s="171" t="n">
        <f aca="false">L50^2</f>
        <v>0</v>
      </c>
    </row>
    <row r="51" customFormat="false" ht="12.75" hidden="false" customHeight="false" outlineLevel="0" collapsed="false">
      <c r="B51" s="0"/>
      <c r="C51" s="0"/>
      <c r="D51" s="0"/>
      <c r="E51" s="0"/>
      <c r="F51" s="0"/>
      <c r="G51" s="0"/>
      <c r="I51" s="169" t="n">
        <f aca="false">(E51+(4*F51)+G51)/6</f>
        <v>0</v>
      </c>
      <c r="J51" s="151" t="n">
        <v>99.73</v>
      </c>
      <c r="K51" s="170" t="n">
        <f aca="true">INDIRECT(ADDRESS(ROW(Proz)+MATCH(MIN(ABS(J51-Proz)),ABS(J51-Proz),0)-1,COLUMN(Proz)+1))</f>
        <v>6</v>
      </c>
      <c r="L51" s="171" t="n">
        <f aca="false">(G51-E51)/K51</f>
        <v>0</v>
      </c>
      <c r="M51" s="171" t="n">
        <f aca="false">L51^2</f>
        <v>0</v>
      </c>
    </row>
    <row r="52" customFormat="false" ht="12.75" hidden="false" customHeight="false" outlineLevel="0" collapsed="false">
      <c r="B52" s="168"/>
      <c r="C52" s="0"/>
      <c r="D52" s="0"/>
      <c r="E52" s="0"/>
      <c r="F52" s="0"/>
      <c r="G52" s="0"/>
      <c r="I52" s="169" t="n">
        <f aca="false">(E52+(4*F52)+G52)/6</f>
        <v>0</v>
      </c>
      <c r="J52" s="151" t="n">
        <v>99.73</v>
      </c>
      <c r="K52" s="170" t="n">
        <f aca="true">INDIRECT(ADDRESS(ROW(Proz)+MATCH(MIN(ABS(J52-Proz)),ABS(J52-Proz),0)-1,COLUMN(Proz)+1))</f>
        <v>6</v>
      </c>
      <c r="L52" s="171" t="n">
        <f aca="false">(G52-E52)/K52</f>
        <v>0</v>
      </c>
      <c r="M52" s="171" t="n">
        <f aca="false">L52^2</f>
        <v>0</v>
      </c>
    </row>
    <row r="53" customFormat="false" ht="12.75" hidden="false" customHeight="false" outlineLevel="0" collapsed="false">
      <c r="B53" s="168"/>
      <c r="C53" s="0"/>
      <c r="D53" s="0"/>
      <c r="E53" s="0"/>
      <c r="F53" s="0"/>
      <c r="G53" s="0"/>
      <c r="I53" s="169" t="n">
        <f aca="false">(E53+(4*F53)+G53)/6</f>
        <v>0</v>
      </c>
      <c r="J53" s="151" t="n">
        <v>99.73</v>
      </c>
      <c r="K53" s="170" t="n">
        <f aca="true">INDIRECT(ADDRESS(ROW(Proz)+MATCH(MIN(ABS(J53-Proz)),ABS(J53-Proz),0)-1,COLUMN(Proz)+1))</f>
        <v>6</v>
      </c>
      <c r="L53" s="171" t="n">
        <f aca="false">(G53-E53)/K53</f>
        <v>0</v>
      </c>
      <c r="M53" s="171" t="n">
        <f aca="false">L53^2</f>
        <v>0</v>
      </c>
    </row>
    <row r="54" customFormat="false" ht="12.75" hidden="false" customHeight="false" outlineLevel="0" collapsed="false">
      <c r="B54" s="168"/>
      <c r="C54" s="0"/>
      <c r="D54" s="0"/>
      <c r="E54" s="0"/>
      <c r="F54" s="0"/>
      <c r="G54" s="0"/>
      <c r="I54" s="169" t="n">
        <f aca="false">(E54+(4*F54)+G54)/6</f>
        <v>0</v>
      </c>
      <c r="J54" s="151" t="n">
        <v>99.73</v>
      </c>
      <c r="K54" s="170" t="n">
        <f aca="true">INDIRECT(ADDRESS(ROW(Proz)+MATCH(MIN(ABS(J54-Proz)),ABS(J54-Proz),0)-1,COLUMN(Proz)+1))</f>
        <v>6</v>
      </c>
      <c r="L54" s="171" t="n">
        <f aca="false">(G54-E54)/K54</f>
        <v>0</v>
      </c>
      <c r="M54" s="171" t="n">
        <f aca="false">L54^2</f>
        <v>0</v>
      </c>
    </row>
    <row r="55" customFormat="false" ht="12.75" hidden="false" customHeight="false" outlineLevel="0" collapsed="false">
      <c r="B55" s="0"/>
      <c r="C55" s="0"/>
      <c r="D55" s="0"/>
      <c r="E55" s="0"/>
      <c r="F55" s="0"/>
      <c r="G55" s="0"/>
      <c r="I55" s="169" t="n">
        <f aca="false">(E55+(4*F55)+G55)/6</f>
        <v>0</v>
      </c>
      <c r="J55" s="151" t="n">
        <v>99.73</v>
      </c>
      <c r="K55" s="170" t="n">
        <f aca="true">INDIRECT(ADDRESS(ROW(Proz)+MATCH(MIN(ABS(J55-Proz)),ABS(J55-Proz),0)-1,COLUMN(Proz)+1))</f>
        <v>6</v>
      </c>
      <c r="L55" s="171" t="n">
        <f aca="false">(G55-E55)/K55</f>
        <v>0</v>
      </c>
      <c r="M55" s="171" t="n">
        <f aca="false">L55^2</f>
        <v>0</v>
      </c>
    </row>
    <row r="56" customFormat="false" ht="12.75" hidden="false" customHeight="false" outlineLevel="0" collapsed="false">
      <c r="B56" s="168"/>
      <c r="C56" s="0"/>
      <c r="D56" s="0"/>
      <c r="E56" s="0"/>
      <c r="F56" s="0"/>
      <c r="G56" s="0"/>
      <c r="I56" s="169" t="n">
        <f aca="false">(E56+(4*F56)+G56)/6</f>
        <v>0</v>
      </c>
      <c r="J56" s="151" t="n">
        <v>99.73</v>
      </c>
      <c r="K56" s="170" t="n">
        <f aca="true">INDIRECT(ADDRESS(ROW(Proz)+MATCH(MIN(ABS(J56-Proz)),ABS(J56-Proz),0)-1,COLUMN(Proz)+1))</f>
        <v>6</v>
      </c>
      <c r="L56" s="171" t="n">
        <f aca="false">(G56-E56)/K56</f>
        <v>0</v>
      </c>
      <c r="M56" s="171" t="n">
        <f aca="false">L56^2</f>
        <v>0</v>
      </c>
    </row>
    <row r="57" customFormat="false" ht="12.75" hidden="false" customHeight="false" outlineLevel="0" collapsed="false">
      <c r="B57" s="168"/>
      <c r="C57" s="0"/>
      <c r="D57" s="0"/>
      <c r="E57" s="0"/>
      <c r="F57" s="0"/>
      <c r="G57" s="0"/>
      <c r="I57" s="169" t="n">
        <f aca="false">(E57+(4*F57)+G57)/6</f>
        <v>0</v>
      </c>
      <c r="J57" s="151" t="n">
        <v>99.73</v>
      </c>
      <c r="K57" s="170" t="n">
        <f aca="true">INDIRECT(ADDRESS(ROW(Proz)+MATCH(MIN(ABS(J57-Proz)),ABS(J57-Proz),0)-1,COLUMN(Proz)+1))</f>
        <v>6</v>
      </c>
      <c r="L57" s="171" t="n">
        <f aca="false">(G57-E57)/K57</f>
        <v>0</v>
      </c>
      <c r="M57" s="171" t="n">
        <f aca="false">L57^2</f>
        <v>0</v>
      </c>
    </row>
    <row r="58" customFormat="false" ht="12.75" hidden="false" customHeight="false" outlineLevel="0" collapsed="false">
      <c r="C58" s="0"/>
      <c r="D58" s="0"/>
      <c r="E58" s="0"/>
      <c r="F58" s="0"/>
      <c r="G58" s="0"/>
      <c r="I58" s="169" t="n">
        <f aca="false">(E58+(4*F58)+G58)/6</f>
        <v>0</v>
      </c>
      <c r="J58" s="151" t="n">
        <v>99.73</v>
      </c>
      <c r="K58" s="170" t="n">
        <f aca="true">INDIRECT(ADDRESS(ROW(Proz)+MATCH(MIN(ABS(J58-Proz)),ABS(J58-Proz),0)-1,COLUMN(Proz)+1))</f>
        <v>6</v>
      </c>
      <c r="L58" s="171" t="n">
        <f aca="false">(G58-E58)/K58</f>
        <v>0</v>
      </c>
      <c r="M58" s="171" t="n">
        <f aca="false">L58^2</f>
        <v>0</v>
      </c>
    </row>
    <row r="59" customFormat="false" ht="13.5" hidden="false" customHeight="false" outlineLevel="0" collapsed="false">
      <c r="C59" s="0"/>
      <c r="D59" s="0"/>
      <c r="E59" s="181"/>
      <c r="F59" s="181"/>
      <c r="G59" s="181"/>
      <c r="I59" s="169" t="n">
        <f aca="false">(E59+(4*F59)+G59)/6</f>
        <v>0</v>
      </c>
      <c r="J59" s="151" t="n">
        <v>99.73</v>
      </c>
      <c r="K59" s="170" t="n">
        <f aca="true">INDIRECT(ADDRESS(ROW(Proz)+MATCH(MIN(ABS(J59-Proz)),ABS(J59-Proz),0)-1,COLUMN(Proz)+1))</f>
        <v>6</v>
      </c>
      <c r="L59" s="171" t="n">
        <f aca="false">(G59-E59)/K59</f>
        <v>0</v>
      </c>
      <c r="M59" s="171" t="n">
        <f aca="false">L59^2</f>
        <v>0</v>
      </c>
    </row>
    <row r="60" customFormat="false" ht="57.75" hidden="false" customHeight="true" outlineLevel="0" collapsed="false">
      <c r="C60" s="182" t="s">
        <v>202</v>
      </c>
      <c r="D60" s="78" t="s">
        <v>203</v>
      </c>
      <c r="M60" s="152"/>
    </row>
    <row r="61" customFormat="false" ht="12.75" hidden="false" customHeight="false" outlineLevel="0" collapsed="false">
      <c r="C61" s="183" t="n">
        <v>10</v>
      </c>
      <c r="D61" s="123" t="n">
        <v>0.25</v>
      </c>
      <c r="M61" s="152"/>
    </row>
    <row r="62" customFormat="false" ht="12.75" hidden="false" customHeight="false" outlineLevel="0" collapsed="false">
      <c r="C62" s="183" t="n">
        <v>20</v>
      </c>
      <c r="D62" s="123" t="n">
        <v>0.51</v>
      </c>
      <c r="M62" s="152"/>
    </row>
    <row r="63" customFormat="false" ht="12.75" hidden="false" customHeight="false" outlineLevel="0" collapsed="false">
      <c r="C63" s="183" t="n">
        <v>30</v>
      </c>
      <c r="D63" s="123" t="n">
        <v>0.77</v>
      </c>
      <c r="M63" s="152"/>
    </row>
    <row r="64" customFormat="false" ht="12.75" hidden="false" customHeight="false" outlineLevel="0" collapsed="false">
      <c r="C64" s="183" t="n">
        <v>40</v>
      </c>
      <c r="D64" s="123" t="n">
        <v>1</v>
      </c>
      <c r="M64" s="152"/>
    </row>
    <row r="65" customFormat="false" ht="12.75" hidden="false" customHeight="false" outlineLevel="0" collapsed="false">
      <c r="C65" s="183" t="n">
        <v>50</v>
      </c>
      <c r="D65" s="123" t="n">
        <v>1.4</v>
      </c>
      <c r="M65" s="152"/>
    </row>
    <row r="66" customFormat="false" ht="12.75" hidden="false" customHeight="false" outlineLevel="0" collapsed="false">
      <c r="C66" s="183" t="n">
        <v>60</v>
      </c>
      <c r="D66" s="123" t="n">
        <v>1.7</v>
      </c>
      <c r="M66" s="152"/>
    </row>
    <row r="67" customFormat="false" ht="12.75" hidden="false" customHeight="false" outlineLevel="0" collapsed="false">
      <c r="C67" s="183" t="n">
        <v>70</v>
      </c>
      <c r="D67" s="123" t="n">
        <v>2.1</v>
      </c>
      <c r="M67" s="152"/>
    </row>
    <row r="68" customFormat="false" ht="12.75" hidden="false" customHeight="false" outlineLevel="0" collapsed="false">
      <c r="C68" s="183" t="n">
        <v>80</v>
      </c>
      <c r="D68" s="123" t="n">
        <v>2.6</v>
      </c>
      <c r="M68" s="152"/>
    </row>
    <row r="69" customFormat="false" ht="12.75" hidden="false" customHeight="false" outlineLevel="0" collapsed="false">
      <c r="C69" s="183" t="n">
        <v>90</v>
      </c>
      <c r="D69" s="123" t="n">
        <v>3.3</v>
      </c>
      <c r="M69" s="152"/>
    </row>
    <row r="70" customFormat="false" ht="13.5" hidden="false" customHeight="false" outlineLevel="0" collapsed="false">
      <c r="C70" s="184" t="n">
        <v>100</v>
      </c>
      <c r="D70" s="185" t="n">
        <v>6</v>
      </c>
      <c r="M70" s="152"/>
    </row>
  </sheetData>
  <printOptions headings="false" gridLines="tru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&amp;C&amp;A&amp;RLV: Aufwandschätzverfahren für IKT Projekte</oddHeader>
    <oddFooter>&amp;L(c) 2006 DI(FH) Sven Schweiger&amp;R&amp;P / &amp;N</oddFooter>
  </headerFooter>
  <rowBreaks count="1" manualBreakCount="1">
    <brk id="547" man="true" max="16383" min="0"/>
  </rowBreaks>
</worksheet>
</file>

<file path=xl/worksheets/sheet7.xml><?xml version="1.0" encoding="utf-8"?>
<worksheet xmlns="http://schemas.openxmlformats.org/spreadsheetml/2006/main" xmlns:r="http://schemas.openxmlformats.org/officeDocument/2006/relationships">
  <sheetPr filterMode="false">
    <pageSetUpPr fitToPage="true"/>
  </sheetPr>
  <dimension ref="A1:M6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C52" activeCellId="0" sqref="C52"/>
    </sheetView>
  </sheetViews>
  <sheetFormatPr defaultRowHeight="12.75"/>
  <cols>
    <col collapsed="false" hidden="false" max="1" min="1" style="146" width="7.29081632653061"/>
    <col collapsed="false" hidden="false" max="2" min="2" style="147" width="16.7142857142857"/>
    <col collapsed="false" hidden="false" max="3" min="3" style="148" width="36.1428571428571"/>
    <col collapsed="false" hidden="false" max="4" min="4" style="148" width="27.8520408163265"/>
    <col collapsed="false" hidden="false" max="6" min="5" style="149" width="11.5714285714286"/>
    <col collapsed="false" hidden="false" max="7" min="7" style="149" width="12.2857142857143"/>
    <col collapsed="false" hidden="false" max="8" min="8" style="148" width="41.5663265306123"/>
    <col collapsed="false" hidden="false" max="9" min="9" style="150" width="10.8520408163265"/>
    <col collapsed="false" hidden="false" max="10" min="10" style="151" width="10"/>
    <col collapsed="false" hidden="false" max="11" min="11" style="151" width="9.5765306122449"/>
    <col collapsed="false" hidden="false" max="12" min="12" style="152" width="10.9948979591837"/>
    <col collapsed="false" hidden="false" max="13" min="13" style="153" width="11.5714285714286"/>
    <col collapsed="false" hidden="false" max="14" min="14" style="148" width="11.4183673469388"/>
    <col collapsed="false" hidden="false" max="15" min="15" style="148" width="40.1479591836735"/>
    <col collapsed="false" hidden="false" max="16" min="16" style="148" width="22.8571428571429"/>
    <col collapsed="false" hidden="false" max="1025" min="17" style="148" width="11.4183673469388"/>
  </cols>
  <sheetData>
    <row r="1" s="161" customFormat="true" ht="45.75" hidden="false" customHeight="false" outlineLevel="0" collapsed="false">
      <c r="A1" s="154" t="s">
        <v>110</v>
      </c>
      <c r="B1" s="155" t="s">
        <v>111</v>
      </c>
      <c r="C1" s="155" t="s">
        <v>112</v>
      </c>
      <c r="D1" s="155" t="s">
        <v>113</v>
      </c>
      <c r="E1" s="156" t="s">
        <v>114</v>
      </c>
      <c r="F1" s="156" t="s">
        <v>115</v>
      </c>
      <c r="G1" s="156" t="s">
        <v>116</v>
      </c>
      <c r="H1" s="157" t="s">
        <v>117</v>
      </c>
      <c r="I1" s="158" t="s">
        <v>118</v>
      </c>
      <c r="J1" s="158" t="s">
        <v>119</v>
      </c>
      <c r="K1" s="158" t="s">
        <v>120</v>
      </c>
      <c r="L1" s="159" t="s">
        <v>121</v>
      </c>
      <c r="M1" s="160" t="s">
        <v>122</v>
      </c>
    </row>
    <row r="2" customFormat="false" ht="15.75" hidden="false" customHeight="false" outlineLevel="0" collapsed="false">
      <c r="A2" s="162"/>
      <c r="B2" s="163"/>
      <c r="C2" s="163"/>
      <c r="D2" s="163"/>
      <c r="E2" s="164" t="n">
        <f aca="false">SUM(E3:E9989)</f>
        <v>0</v>
      </c>
      <c r="F2" s="164" t="n">
        <f aca="false">SUM(F3:F9989)</f>
        <v>0</v>
      </c>
      <c r="G2" s="164" t="n">
        <f aca="false">SUM(G3:G9989)</f>
        <v>0</v>
      </c>
      <c r="H2" s="163"/>
      <c r="I2" s="165" t="n">
        <f aca="false">SUM(I3:I9989)</f>
        <v>0</v>
      </c>
      <c r="J2" s="165" t="s">
        <v>123</v>
      </c>
      <c r="K2" s="165"/>
      <c r="L2" s="166" t="n">
        <f aca="false">M2^(1/2)</f>
        <v>0</v>
      </c>
      <c r="M2" s="166" t="n">
        <f aca="false">SUM(M3:M9989)</f>
        <v>0</v>
      </c>
    </row>
    <row r="3" customFormat="false" ht="32.25" hidden="false" customHeight="true" outlineLevel="0" collapsed="false">
      <c r="A3" s="167" t="s">
        <v>204</v>
      </c>
      <c r="B3" s="168" t="s">
        <v>205</v>
      </c>
      <c r="C3" s="0"/>
      <c r="D3" s="0"/>
      <c r="E3" s="0"/>
      <c r="F3" s="0"/>
      <c r="G3" s="0"/>
      <c r="I3" s="169" t="n">
        <f aca="false">(E3+(4*F3)+G3)/6</f>
        <v>0</v>
      </c>
      <c r="J3" s="151" t="n">
        <v>99.73</v>
      </c>
      <c r="K3" s="170" t="n">
        <f aca="true">INDIRECT(ADDRESS(ROW(Proz)+MATCH(MIN(ABS(J3-Proz)),ABS(J3-Proz),0)-1,COLUMN(Proz)+1))</f>
        <v>6</v>
      </c>
      <c r="L3" s="171" t="n">
        <f aca="false">(G3-E3)/K3</f>
        <v>0</v>
      </c>
      <c r="M3" s="171" t="n">
        <f aca="false">L3^2</f>
        <v>0</v>
      </c>
    </row>
    <row r="4" customFormat="false" ht="12.75" hidden="false" customHeight="false" outlineLevel="0" collapsed="false">
      <c r="A4" s="172" t="s">
        <v>206</v>
      </c>
      <c r="B4" s="168"/>
      <c r="C4" s="148" t="s">
        <v>207</v>
      </c>
      <c r="D4" s="0"/>
      <c r="E4" s="0"/>
      <c r="F4" s="0"/>
      <c r="G4" s="0"/>
      <c r="I4" s="169" t="n">
        <f aca="false">(E4+(4*F4)+G4)/6</f>
        <v>0</v>
      </c>
      <c r="J4" s="151" t="n">
        <v>99.73</v>
      </c>
      <c r="K4" s="170" t="n">
        <f aca="true">INDIRECT(ADDRESS(ROW(Proz)+MATCH(MIN(ABS(J4-Proz)),ABS(J4-Proz),0)-1,COLUMN(Proz)+1))</f>
        <v>6</v>
      </c>
      <c r="L4" s="171" t="n">
        <f aca="false">(G4-E4)/K4</f>
        <v>0</v>
      </c>
      <c r="M4" s="171" t="n">
        <f aca="false">L4^2</f>
        <v>0</v>
      </c>
    </row>
    <row r="5" customFormat="false" ht="12.75" hidden="false" customHeight="false" outlineLevel="0" collapsed="false">
      <c r="A5" s="172" t="s">
        <v>208</v>
      </c>
      <c r="B5" s="168"/>
      <c r="C5" s="148" t="s">
        <v>209</v>
      </c>
      <c r="D5" s="0"/>
      <c r="E5" s="0"/>
      <c r="F5" s="0"/>
      <c r="G5" s="0"/>
      <c r="I5" s="169" t="n">
        <f aca="false">(E5+(4*F5)+G5)/6</f>
        <v>0</v>
      </c>
      <c r="J5" s="151" t="n">
        <v>99.73</v>
      </c>
      <c r="K5" s="170" t="n">
        <f aca="true">INDIRECT(ADDRESS(ROW(Proz)+MATCH(MIN(ABS(J5-Proz)),ABS(J5-Proz),0)-1,COLUMN(Proz)+1))</f>
        <v>6</v>
      </c>
      <c r="L5" s="171" t="n">
        <f aca="false">(G5-E5)/K5</f>
        <v>0</v>
      </c>
      <c r="M5" s="171" t="n">
        <f aca="false">L5^2</f>
        <v>0</v>
      </c>
    </row>
    <row r="6" s="148" customFormat="true" ht="12.75" hidden="false" customHeight="false" outlineLevel="0" collapsed="false">
      <c r="A6" s="172" t="s">
        <v>210</v>
      </c>
      <c r="C6" s="148" t="s">
        <v>211</v>
      </c>
      <c r="D6" s="0"/>
      <c r="E6" s="0"/>
      <c r="F6" s="0"/>
      <c r="G6" s="0"/>
      <c r="I6" s="169" t="n">
        <f aca="false">(E6+(4*F6)+G6)/6</f>
        <v>0</v>
      </c>
      <c r="J6" s="151" t="n">
        <v>99.73</v>
      </c>
      <c r="K6" s="170" t="n">
        <f aca="true">INDIRECT(ADDRESS(ROW(Proz)+MATCH(MIN(ABS(J6-Proz)),ABS(J6-Proz),0)-1,COLUMN(Proz)+1))</f>
        <v>6</v>
      </c>
      <c r="L6" s="171" t="n">
        <f aca="false">(G6-E6)/K6</f>
        <v>0</v>
      </c>
      <c r="M6" s="171" t="n">
        <f aca="false">L6^2</f>
        <v>0</v>
      </c>
    </row>
    <row r="7" customFormat="false" ht="12.75" hidden="false" customHeight="false" outlineLevel="0" collapsed="false">
      <c r="A7" s="172" t="s">
        <v>212</v>
      </c>
      <c r="B7" s="168"/>
      <c r="C7" s="148" t="s">
        <v>213</v>
      </c>
      <c r="D7" s="0"/>
      <c r="E7" s="0"/>
      <c r="F7" s="0"/>
      <c r="G7" s="0"/>
      <c r="I7" s="169" t="n">
        <f aca="false">(E7+(4*F7)+G7)/6</f>
        <v>0</v>
      </c>
      <c r="J7" s="151" t="n">
        <v>99.73</v>
      </c>
      <c r="K7" s="170" t="n">
        <f aca="true">INDIRECT(ADDRESS(ROW(Proz)+MATCH(MIN(ABS(J7-Proz)),ABS(J7-Proz),0)-1,COLUMN(Proz)+1))</f>
        <v>6</v>
      </c>
      <c r="L7" s="171" t="n">
        <f aca="false">(G7-E7)/K7</f>
        <v>0</v>
      </c>
      <c r="M7" s="171" t="n">
        <f aca="false">L7^2</f>
        <v>0</v>
      </c>
    </row>
    <row r="8" customFormat="false" ht="12.75" hidden="false" customHeight="false" outlineLevel="0" collapsed="false">
      <c r="A8" s="172" t="s">
        <v>214</v>
      </c>
      <c r="B8" s="168"/>
      <c r="C8" s="148" t="s">
        <v>215</v>
      </c>
      <c r="D8" s="0"/>
      <c r="E8" s="0"/>
      <c r="F8" s="0"/>
      <c r="G8" s="0"/>
      <c r="I8" s="169" t="n">
        <f aca="false">(E8+(4*F8)+G8)/6</f>
        <v>0</v>
      </c>
      <c r="J8" s="151" t="n">
        <v>99.73</v>
      </c>
      <c r="K8" s="170" t="n">
        <f aca="true">INDIRECT(ADDRESS(ROW(Proz)+MATCH(MIN(ABS(J8-Proz)),ABS(J8-Proz),0)-1,COLUMN(Proz)+1))</f>
        <v>6</v>
      </c>
      <c r="L8" s="171" t="n">
        <f aca="false">(G8-E8)/K8</f>
        <v>0</v>
      </c>
      <c r="M8" s="171" t="n">
        <f aca="false">L8^2</f>
        <v>0</v>
      </c>
    </row>
    <row r="9" customFormat="false" ht="12.75" hidden="false" customHeight="false" outlineLevel="0" collapsed="false">
      <c r="A9" s="172" t="s">
        <v>216</v>
      </c>
      <c r="B9" s="168"/>
      <c r="C9" s="148" t="s">
        <v>217</v>
      </c>
      <c r="D9" s="0"/>
      <c r="E9" s="0"/>
      <c r="F9" s="0"/>
      <c r="G9" s="0"/>
      <c r="I9" s="169" t="n">
        <f aca="false">(E9+(4*F9)+G9)/6</f>
        <v>0</v>
      </c>
      <c r="J9" s="151" t="n">
        <v>99.73</v>
      </c>
      <c r="K9" s="170" t="n">
        <f aca="true">INDIRECT(ADDRESS(ROW(Proz)+MATCH(MIN(ABS(J9-Proz)),ABS(J9-Proz),0)-1,COLUMN(Proz)+1))</f>
        <v>6</v>
      </c>
      <c r="L9" s="171" t="n">
        <f aca="false">(G9-E9)/K9</f>
        <v>0</v>
      </c>
      <c r="M9" s="171" t="n">
        <f aca="false">L9^2</f>
        <v>0</v>
      </c>
    </row>
    <row r="10" customFormat="false" ht="12.75" hidden="false" customHeight="false" outlineLevel="0" collapsed="false">
      <c r="A10" s="172" t="s">
        <v>218</v>
      </c>
      <c r="B10" s="168"/>
      <c r="C10" s="148" t="s">
        <v>219</v>
      </c>
      <c r="D10" s="0"/>
      <c r="E10" s="0"/>
      <c r="F10" s="0"/>
      <c r="G10" s="0"/>
      <c r="I10" s="169" t="n">
        <f aca="false">(E10+(4*F10)+G10)/6</f>
        <v>0</v>
      </c>
      <c r="J10" s="151" t="n">
        <v>99.73</v>
      </c>
      <c r="K10" s="170" t="n">
        <f aca="true">INDIRECT(ADDRESS(ROW(Proz)+MATCH(MIN(ABS(J10-Proz)),ABS(J10-Proz),0)-1,COLUMN(Proz)+1))</f>
        <v>6</v>
      </c>
      <c r="L10" s="171" t="n">
        <f aca="false">(G10-E10)/K10</f>
        <v>0</v>
      </c>
      <c r="M10" s="171" t="n">
        <f aca="false">L10^2</f>
        <v>0</v>
      </c>
    </row>
    <row r="11" customFormat="false" ht="12.75" hidden="false" customHeight="false" outlineLevel="0" collapsed="false">
      <c r="A11" s="172"/>
      <c r="B11" s="168"/>
      <c r="C11" s="0"/>
      <c r="D11" s="0"/>
      <c r="E11" s="0"/>
      <c r="F11" s="0"/>
      <c r="G11" s="0"/>
      <c r="I11" s="169" t="n">
        <f aca="false">(E11+(4*F11)+G11)/6</f>
        <v>0</v>
      </c>
      <c r="J11" s="151" t="n">
        <v>99.73</v>
      </c>
      <c r="K11" s="170" t="n">
        <f aca="true">INDIRECT(ADDRESS(ROW(Proz)+MATCH(MIN(ABS(J11-Proz)),ABS(J11-Proz),0)-1,COLUMN(Proz)+1))</f>
        <v>6</v>
      </c>
      <c r="L11" s="171" t="n">
        <f aca="false">(G11-E11)/K11</f>
        <v>0</v>
      </c>
      <c r="M11" s="171" t="n">
        <f aca="false">L11^2</f>
        <v>0</v>
      </c>
    </row>
    <row r="12" customFormat="false" ht="31.5" hidden="false" customHeight="true" outlineLevel="0" collapsed="false">
      <c r="A12" s="167" t="s">
        <v>220</v>
      </c>
      <c r="B12" s="168" t="s">
        <v>221</v>
      </c>
      <c r="C12" s="0"/>
      <c r="D12" s="0"/>
      <c r="E12" s="0"/>
      <c r="F12" s="0"/>
      <c r="G12" s="0"/>
      <c r="I12" s="169" t="n">
        <f aca="false">(E12+(4*F12)+G12)/6</f>
        <v>0</v>
      </c>
      <c r="J12" s="151" t="n">
        <v>99.73</v>
      </c>
      <c r="K12" s="170" t="n">
        <f aca="true">INDIRECT(ADDRESS(ROW(Proz)+MATCH(MIN(ABS(J12-Proz)),ABS(J12-Proz),0)-1,COLUMN(Proz)+1))</f>
        <v>6</v>
      </c>
      <c r="L12" s="171" t="n">
        <f aca="false">(G12-E12)/K12</f>
        <v>0</v>
      </c>
      <c r="M12" s="171" t="n">
        <f aca="false">L12^2</f>
        <v>0</v>
      </c>
    </row>
    <row r="13" customFormat="false" ht="12.75" hidden="false" customHeight="false" outlineLevel="0" collapsed="false">
      <c r="A13" s="172" t="s">
        <v>222</v>
      </c>
      <c r="B13" s="168"/>
      <c r="C13" s="148" t="s">
        <v>223</v>
      </c>
      <c r="D13" s="0"/>
      <c r="E13" s="0"/>
      <c r="F13" s="0"/>
      <c r="G13" s="0"/>
      <c r="I13" s="169" t="n">
        <f aca="false">(E13+(4*F13)+G13)/6</f>
        <v>0</v>
      </c>
      <c r="J13" s="151" t="n">
        <v>99.73</v>
      </c>
      <c r="K13" s="170" t="n">
        <f aca="true">INDIRECT(ADDRESS(ROW(Proz)+MATCH(MIN(ABS(J13-Proz)),ABS(J13-Proz),0)-1,COLUMN(Proz)+1))</f>
        <v>6</v>
      </c>
      <c r="L13" s="171" t="n">
        <f aca="false">(G13-E13)/K13</f>
        <v>0</v>
      </c>
      <c r="M13" s="171" t="n">
        <f aca="false">L13^2</f>
        <v>0</v>
      </c>
    </row>
    <row r="14" customFormat="false" ht="12.75" hidden="false" customHeight="false" outlineLevel="0" collapsed="false">
      <c r="A14" s="172" t="s">
        <v>224</v>
      </c>
      <c r="B14" s="168"/>
      <c r="C14" s="148" t="s">
        <v>225</v>
      </c>
      <c r="D14" s="0"/>
      <c r="E14" s="0"/>
      <c r="F14" s="0"/>
      <c r="G14" s="0"/>
      <c r="I14" s="169" t="n">
        <f aca="false">(E14+(4*F14)+G14)/6</f>
        <v>0</v>
      </c>
      <c r="J14" s="151" t="n">
        <v>99.73</v>
      </c>
      <c r="K14" s="170" t="n">
        <f aca="true">INDIRECT(ADDRESS(ROW(Proz)+MATCH(MIN(ABS(J14-Proz)),ABS(J14-Proz),0)-1,COLUMN(Proz)+1))</f>
        <v>6</v>
      </c>
      <c r="L14" s="171" t="n">
        <f aca="false">(G14-E14)/K14</f>
        <v>0</v>
      </c>
      <c r="M14" s="171" t="n">
        <f aca="false">L14^2</f>
        <v>0</v>
      </c>
    </row>
    <row r="15" customFormat="false" ht="12.75" hidden="false" customHeight="false" outlineLevel="0" collapsed="false">
      <c r="A15" s="172" t="s">
        <v>226</v>
      </c>
      <c r="B15" s="168"/>
      <c r="C15" s="148" t="s">
        <v>227</v>
      </c>
      <c r="D15" s="0"/>
      <c r="E15" s="0"/>
      <c r="F15" s="0"/>
      <c r="G15" s="0"/>
      <c r="I15" s="169" t="n">
        <f aca="false">(E15+(4*F15)+G15)/6</f>
        <v>0</v>
      </c>
      <c r="J15" s="151" t="n">
        <v>99.73</v>
      </c>
      <c r="K15" s="170" t="n">
        <f aca="true">INDIRECT(ADDRESS(ROW(Proz)+MATCH(MIN(ABS(J15-Proz)),ABS(J15-Proz),0)-1,COLUMN(Proz)+1))</f>
        <v>6</v>
      </c>
      <c r="L15" s="171" t="n">
        <f aca="false">(G15-E15)/K15</f>
        <v>0</v>
      </c>
      <c r="M15" s="171" t="n">
        <f aca="false">L15^2</f>
        <v>0</v>
      </c>
    </row>
    <row r="16" customFormat="false" ht="15" hidden="false" customHeight="true" outlineLevel="0" collapsed="false">
      <c r="A16" s="172" t="s">
        <v>228</v>
      </c>
      <c r="B16" s="168"/>
      <c r="C16" s="148" t="s">
        <v>229</v>
      </c>
      <c r="D16" s="0"/>
      <c r="E16" s="0"/>
      <c r="F16" s="0"/>
      <c r="G16" s="0"/>
      <c r="I16" s="169" t="n">
        <f aca="false">(E16+(4*F16)+G16)/6</f>
        <v>0</v>
      </c>
      <c r="J16" s="151" t="n">
        <v>99.73</v>
      </c>
      <c r="K16" s="170" t="n">
        <f aca="true">INDIRECT(ADDRESS(ROW(Proz)+MATCH(MIN(ABS(J16-Proz)),ABS(J16-Proz),0)-1,COLUMN(Proz)+1))</f>
        <v>6</v>
      </c>
      <c r="L16" s="171" t="n">
        <f aca="false">(G16-E16)/K16</f>
        <v>0</v>
      </c>
      <c r="M16" s="171" t="n">
        <f aca="false">L16^2</f>
        <v>0</v>
      </c>
    </row>
    <row r="17" customFormat="false" ht="15" hidden="false" customHeight="true" outlineLevel="0" collapsed="false">
      <c r="A17" s="172" t="s">
        <v>230</v>
      </c>
      <c r="B17" s="168"/>
      <c r="C17" s="148" t="s">
        <v>219</v>
      </c>
      <c r="D17" s="0"/>
      <c r="E17" s="0"/>
      <c r="F17" s="0"/>
      <c r="G17" s="0"/>
      <c r="I17" s="169" t="n">
        <f aca="false">(E17+(4*F17)+G17)/6</f>
        <v>0</v>
      </c>
      <c r="J17" s="151" t="n">
        <v>99.73</v>
      </c>
      <c r="K17" s="170" t="n">
        <f aca="true">INDIRECT(ADDRESS(ROW(Proz)+MATCH(MIN(ABS(J17-Proz)),ABS(J17-Proz),0)-1,COLUMN(Proz)+1))</f>
        <v>6</v>
      </c>
      <c r="L17" s="171" t="n">
        <f aca="false">(G17-E17)/K17</f>
        <v>0</v>
      </c>
      <c r="M17" s="171" t="n">
        <f aca="false">L17^2</f>
        <v>0</v>
      </c>
    </row>
    <row r="18" customFormat="false" ht="12.75" hidden="false" customHeight="false" outlineLevel="0" collapsed="false">
      <c r="A18" s="172"/>
      <c r="B18" s="168"/>
      <c r="C18" s="0"/>
      <c r="D18" s="0"/>
      <c r="E18" s="0"/>
      <c r="F18" s="0"/>
      <c r="G18" s="0"/>
      <c r="I18" s="169" t="n">
        <f aca="false">(E18+(4*F18)+G18)/6</f>
        <v>0</v>
      </c>
      <c r="J18" s="151" t="n">
        <v>99.73</v>
      </c>
      <c r="K18" s="170" t="n">
        <f aca="true">INDIRECT(ADDRESS(ROW(Proz)+MATCH(MIN(ABS(J18-Proz)),ABS(J18-Proz),0)-1,COLUMN(Proz)+1))</f>
        <v>6</v>
      </c>
      <c r="L18" s="171" t="n">
        <f aca="false">(G18-E18)/K18</f>
        <v>0</v>
      </c>
      <c r="M18" s="171" t="n">
        <f aca="false">L18^2</f>
        <v>0</v>
      </c>
    </row>
    <row r="19" customFormat="false" ht="12.75" hidden="false" customHeight="false" outlineLevel="0" collapsed="false">
      <c r="A19" s="167" t="s">
        <v>231</v>
      </c>
      <c r="B19" s="168" t="s">
        <v>163</v>
      </c>
      <c r="C19" s="0"/>
      <c r="D19" s="0"/>
      <c r="E19" s="0"/>
      <c r="F19" s="0"/>
      <c r="G19" s="0"/>
      <c r="I19" s="169" t="n">
        <f aca="false">(E19+(4*F19)+G19)/6</f>
        <v>0</v>
      </c>
      <c r="J19" s="151" t="n">
        <v>99.73</v>
      </c>
      <c r="K19" s="170" t="n">
        <f aca="true">INDIRECT(ADDRESS(ROW(Proz)+MATCH(MIN(ABS(J19-Proz)),ABS(J19-Proz),0)-1,COLUMN(Proz)+1))</f>
        <v>6</v>
      </c>
      <c r="L19" s="171" t="n">
        <f aca="false">(G19-E19)/K19</f>
        <v>0</v>
      </c>
      <c r="M19" s="171" t="n">
        <f aca="false">L19^2</f>
        <v>0</v>
      </c>
    </row>
    <row r="20" customFormat="false" ht="12.75" hidden="false" customHeight="false" outlineLevel="0" collapsed="false">
      <c r="A20" s="0"/>
      <c r="B20" s="168"/>
      <c r="C20" s="148" t="s">
        <v>164</v>
      </c>
      <c r="D20" s="0"/>
      <c r="E20" s="0"/>
      <c r="F20" s="0"/>
      <c r="G20" s="0"/>
      <c r="I20" s="169" t="n">
        <f aca="false">(E20+(4*F20)+G20)/6</f>
        <v>0</v>
      </c>
      <c r="J20" s="151" t="n">
        <v>99.73</v>
      </c>
      <c r="K20" s="170" t="n">
        <f aca="true">INDIRECT(ADDRESS(ROW(Proz)+MATCH(MIN(ABS(J20-Proz)),ABS(J20-Proz),0)-1,COLUMN(Proz)+1))</f>
        <v>6</v>
      </c>
      <c r="L20" s="171" t="n">
        <f aca="false">(G20-E20)/K20</f>
        <v>0</v>
      </c>
      <c r="M20" s="171" t="n">
        <f aca="false">L20^2</f>
        <v>0</v>
      </c>
    </row>
    <row r="21" customFormat="false" ht="12.75" hidden="false" customHeight="false" outlineLevel="0" collapsed="false">
      <c r="A21" s="0"/>
      <c r="B21" s="168"/>
      <c r="C21" s="148" t="s">
        <v>165</v>
      </c>
      <c r="D21" s="0"/>
      <c r="E21" s="0"/>
      <c r="F21" s="0"/>
      <c r="G21" s="0"/>
      <c r="I21" s="169" t="n">
        <f aca="false">(E21+(4*F21)+G21)/6</f>
        <v>0</v>
      </c>
      <c r="J21" s="151" t="n">
        <v>99.73</v>
      </c>
      <c r="K21" s="170" t="n">
        <f aca="true">INDIRECT(ADDRESS(ROW(Proz)+MATCH(MIN(ABS(J21-Proz)),ABS(J21-Proz),0)-1,COLUMN(Proz)+1))</f>
        <v>6</v>
      </c>
      <c r="L21" s="171" t="n">
        <f aca="false">(G21-E21)/K21</f>
        <v>0</v>
      </c>
      <c r="M21" s="171" t="n">
        <f aca="false">L21^2</f>
        <v>0</v>
      </c>
    </row>
    <row r="22" customFormat="false" ht="12.75" hidden="false" customHeight="false" outlineLevel="0" collapsed="false">
      <c r="A22" s="0"/>
      <c r="B22" s="168"/>
      <c r="C22" s="0"/>
      <c r="D22" s="0"/>
      <c r="E22" s="0"/>
      <c r="F22" s="0"/>
      <c r="G22" s="0"/>
      <c r="I22" s="169" t="n">
        <f aca="false">(E22+(4*F22)+G22)/6</f>
        <v>0</v>
      </c>
      <c r="J22" s="151" t="n">
        <v>99.73</v>
      </c>
      <c r="K22" s="170" t="n">
        <f aca="true">INDIRECT(ADDRESS(ROW(Proz)+MATCH(MIN(ABS(J22-Proz)),ABS(J22-Proz),0)-1,COLUMN(Proz)+1))</f>
        <v>6</v>
      </c>
      <c r="L22" s="171" t="n">
        <f aca="false">(G22-E22)/K22</f>
        <v>0</v>
      </c>
      <c r="M22" s="171" t="n">
        <f aca="false">L22^2</f>
        <v>0</v>
      </c>
    </row>
    <row r="23" customFormat="false" ht="12.75" hidden="false" customHeight="false" outlineLevel="0" collapsed="false">
      <c r="A23" s="167" t="s">
        <v>232</v>
      </c>
      <c r="B23" s="168" t="s">
        <v>233</v>
      </c>
      <c r="C23" s="0"/>
      <c r="D23" s="0"/>
      <c r="E23" s="0"/>
      <c r="F23" s="0"/>
      <c r="G23" s="0"/>
      <c r="I23" s="169" t="n">
        <f aca="false">(E23+(4*F23)+G23)/6</f>
        <v>0</v>
      </c>
      <c r="J23" s="151" t="n">
        <v>99.73</v>
      </c>
      <c r="K23" s="170" t="n">
        <f aca="true">INDIRECT(ADDRESS(ROW(Proz)+MATCH(MIN(ABS(J23-Proz)),ABS(J23-Proz),0)-1,COLUMN(Proz)+1))</f>
        <v>6</v>
      </c>
      <c r="L23" s="171" t="n">
        <f aca="false">(G23-E23)/K23</f>
        <v>0</v>
      </c>
      <c r="M23" s="171" t="n">
        <f aca="false">L23^2</f>
        <v>0</v>
      </c>
    </row>
    <row r="24" customFormat="false" ht="12.75" hidden="false" customHeight="false" outlineLevel="0" collapsed="false">
      <c r="A24" s="172" t="s">
        <v>234</v>
      </c>
      <c r="B24" s="168"/>
      <c r="C24" s="148" t="s">
        <v>235</v>
      </c>
      <c r="D24" s="0"/>
      <c r="E24" s="174"/>
      <c r="F24" s="0"/>
      <c r="G24" s="0"/>
      <c r="I24" s="169" t="n">
        <f aca="false">(E24+(4*F24)+G24)/6</f>
        <v>0</v>
      </c>
      <c r="J24" s="151" t="n">
        <v>99.73</v>
      </c>
      <c r="K24" s="170" t="n">
        <f aca="true">INDIRECT(ADDRESS(ROW(Proz)+MATCH(MIN(ABS(J24-Proz)),ABS(J24-Proz),0)-1,COLUMN(Proz)+1))</f>
        <v>6</v>
      </c>
      <c r="L24" s="171" t="n">
        <f aca="false">(G24-E24)/K24</f>
        <v>0</v>
      </c>
      <c r="M24" s="171" t="n">
        <f aca="false">L24^2</f>
        <v>0</v>
      </c>
    </row>
    <row r="25" customFormat="false" ht="12.75" hidden="false" customHeight="false" outlineLevel="0" collapsed="false">
      <c r="A25" s="172" t="s">
        <v>236</v>
      </c>
      <c r="B25" s="168"/>
      <c r="C25" s="148" t="s">
        <v>237</v>
      </c>
      <c r="D25" s="0"/>
      <c r="E25" s="174"/>
      <c r="F25" s="0"/>
      <c r="G25" s="0"/>
      <c r="I25" s="169" t="n">
        <f aca="false">(E25+(4*F25)+G25)/6</f>
        <v>0</v>
      </c>
      <c r="J25" s="151" t="n">
        <v>99.73</v>
      </c>
      <c r="K25" s="170" t="n">
        <f aca="true">INDIRECT(ADDRESS(ROW(Proz)+MATCH(MIN(ABS(J25-Proz)),ABS(J25-Proz),0)-1,COLUMN(Proz)+1))</f>
        <v>6</v>
      </c>
      <c r="L25" s="171" t="n">
        <f aca="false">(G25-E25)/K25</f>
        <v>0</v>
      </c>
      <c r="M25" s="171" t="n">
        <f aca="false">L25^2</f>
        <v>0</v>
      </c>
    </row>
    <row r="26" customFormat="false" ht="12.75" hidden="false" customHeight="false" outlineLevel="0" collapsed="false">
      <c r="A26" s="172" t="s">
        <v>238</v>
      </c>
      <c r="B26" s="168"/>
      <c r="C26" s="148" t="s">
        <v>239</v>
      </c>
      <c r="D26" s="0"/>
      <c r="E26" s="0"/>
      <c r="F26" s="0"/>
      <c r="G26" s="0"/>
      <c r="I26" s="169" t="n">
        <f aca="false">(E26+(4*F26)+G26)/6</f>
        <v>0</v>
      </c>
      <c r="J26" s="151" t="n">
        <v>99.73</v>
      </c>
      <c r="K26" s="170" t="n">
        <f aca="true">INDIRECT(ADDRESS(ROW(Proz)+MATCH(MIN(ABS(J26-Proz)),ABS(J26-Proz),0)-1,COLUMN(Proz)+1))</f>
        <v>6</v>
      </c>
      <c r="L26" s="171" t="n">
        <f aca="false">(G26-E26)/K26</f>
        <v>0</v>
      </c>
      <c r="M26" s="171" t="n">
        <f aca="false">L26^2</f>
        <v>0</v>
      </c>
    </row>
    <row r="27" customFormat="false" ht="25.5" hidden="false" customHeight="false" outlineLevel="0" collapsed="false">
      <c r="A27" s="172" t="s">
        <v>240</v>
      </c>
      <c r="B27" s="168"/>
      <c r="C27" s="148" t="s">
        <v>241</v>
      </c>
      <c r="D27" s="0"/>
      <c r="E27" s="186"/>
      <c r="F27" s="0"/>
      <c r="G27" s="0"/>
      <c r="I27" s="169" t="n">
        <f aca="false">(E27+(4*F27)+G27)/6</f>
        <v>0</v>
      </c>
      <c r="J27" s="151" t="n">
        <v>99.73</v>
      </c>
      <c r="K27" s="170" t="n">
        <f aca="true">INDIRECT(ADDRESS(ROW(Proz)+MATCH(MIN(ABS(J27-Proz)),ABS(J27-Proz),0)-1,COLUMN(Proz)+1))</f>
        <v>6</v>
      </c>
      <c r="L27" s="171" t="n">
        <f aca="false">(G27-E27)/K27</f>
        <v>0</v>
      </c>
      <c r="M27" s="171" t="n">
        <f aca="false">L27^2</f>
        <v>0</v>
      </c>
    </row>
    <row r="28" customFormat="false" ht="15" hidden="false" customHeight="false" outlineLevel="0" collapsed="false">
      <c r="A28" s="172" t="s">
        <v>242</v>
      </c>
      <c r="B28" s="168"/>
      <c r="C28" s="148" t="s">
        <v>243</v>
      </c>
      <c r="D28" s="0"/>
      <c r="E28" s="186"/>
      <c r="F28" s="0"/>
      <c r="G28" s="0"/>
      <c r="I28" s="169" t="n">
        <f aca="false">(E28+(4*F28)+G28)/6</f>
        <v>0</v>
      </c>
      <c r="J28" s="151" t="n">
        <v>99.73</v>
      </c>
      <c r="K28" s="170" t="n">
        <f aca="true">INDIRECT(ADDRESS(ROW(Proz)+MATCH(MIN(ABS(J28-Proz)),ABS(J28-Proz),0)-1,COLUMN(Proz)+1))</f>
        <v>6</v>
      </c>
      <c r="L28" s="171" t="n">
        <f aca="false">(G28-E28)/K28</f>
        <v>0</v>
      </c>
      <c r="M28" s="171" t="n">
        <f aca="false">L28^2</f>
        <v>0</v>
      </c>
    </row>
    <row r="29" customFormat="false" ht="15" hidden="false" customHeight="false" outlineLevel="0" collapsed="false">
      <c r="A29" s="172" t="s">
        <v>244</v>
      </c>
      <c r="B29" s="168"/>
      <c r="C29" s="148" t="s">
        <v>219</v>
      </c>
      <c r="D29" s="0"/>
      <c r="E29" s="186"/>
      <c r="F29" s="0"/>
      <c r="G29" s="0"/>
      <c r="I29" s="169" t="n">
        <f aca="false">(E29+(4*F29)+G29)/6</f>
        <v>0</v>
      </c>
      <c r="J29" s="151" t="n">
        <v>99.73</v>
      </c>
      <c r="K29" s="170" t="n">
        <f aca="true">INDIRECT(ADDRESS(ROW(Proz)+MATCH(MIN(ABS(J29-Proz)),ABS(J29-Proz),0)-1,COLUMN(Proz)+1))</f>
        <v>6</v>
      </c>
      <c r="L29" s="171" t="n">
        <f aca="false">(G29-E29)/K29</f>
        <v>0</v>
      </c>
      <c r="M29" s="171" t="n">
        <f aca="false">L29^2</f>
        <v>0</v>
      </c>
    </row>
    <row r="30" customFormat="false" ht="12.75" hidden="false" customHeight="false" outlineLevel="0" collapsed="false">
      <c r="A30" s="0"/>
      <c r="B30" s="168"/>
      <c r="C30" s="0"/>
      <c r="D30" s="0"/>
      <c r="E30" s="0"/>
      <c r="F30" s="0"/>
      <c r="G30" s="0"/>
      <c r="I30" s="169" t="n">
        <f aca="false">(E30+(4*F30)+G30)/6</f>
        <v>0</v>
      </c>
      <c r="J30" s="151" t="n">
        <v>99.73</v>
      </c>
      <c r="K30" s="170" t="n">
        <f aca="true">INDIRECT(ADDRESS(ROW(Proz)+MATCH(MIN(ABS(J30-Proz)),ABS(J30-Proz),0)-1,COLUMN(Proz)+1))</f>
        <v>6</v>
      </c>
      <c r="L30" s="171" t="n">
        <f aca="false">(G30-E30)/K30</f>
        <v>0</v>
      </c>
      <c r="M30" s="171" t="n">
        <f aca="false">L30^2</f>
        <v>0</v>
      </c>
    </row>
    <row r="31" customFormat="false" ht="42.75" hidden="false" customHeight="true" outlineLevel="0" collapsed="false">
      <c r="A31" s="167" t="s">
        <v>245</v>
      </c>
      <c r="B31" s="168" t="s">
        <v>246</v>
      </c>
      <c r="C31" s="0"/>
      <c r="D31" s="0"/>
      <c r="E31" s="0"/>
      <c r="F31" s="0"/>
      <c r="G31" s="0"/>
      <c r="I31" s="169" t="n">
        <f aca="false">(E31+(4*F31)+G31)/6</f>
        <v>0</v>
      </c>
      <c r="J31" s="151" t="n">
        <v>99.73</v>
      </c>
      <c r="K31" s="170" t="n">
        <f aca="true">INDIRECT(ADDRESS(ROW(Proz)+MATCH(MIN(ABS(J31-Proz)),ABS(J31-Proz),0)-1,COLUMN(Proz)+1))</f>
        <v>6</v>
      </c>
      <c r="L31" s="171" t="n">
        <f aca="false">(G31-E31)/K31</f>
        <v>0</v>
      </c>
      <c r="M31" s="171" t="n">
        <f aca="false">L31^2</f>
        <v>0</v>
      </c>
    </row>
    <row r="32" customFormat="false" ht="12.75" hidden="false" customHeight="false" outlineLevel="0" collapsed="false">
      <c r="A32" s="0"/>
      <c r="B32" s="168"/>
      <c r="C32" s="0"/>
      <c r="D32" s="0"/>
      <c r="E32" s="0"/>
      <c r="F32" s="0"/>
      <c r="G32" s="0"/>
      <c r="I32" s="169" t="n">
        <f aca="false">(E32+(4*F32)+G32)/6</f>
        <v>0</v>
      </c>
      <c r="J32" s="151" t="n">
        <v>99.73</v>
      </c>
      <c r="K32" s="170" t="n">
        <f aca="true">INDIRECT(ADDRESS(ROW(Proz)+MATCH(MIN(ABS(J32-Proz)),ABS(J32-Proz),0)-1,COLUMN(Proz)+1))</f>
        <v>6</v>
      </c>
      <c r="L32" s="171" t="n">
        <f aca="false">(G32-E32)/K32</f>
        <v>0</v>
      </c>
      <c r="M32" s="171" t="n">
        <f aca="false">L32^2</f>
        <v>0</v>
      </c>
    </row>
    <row r="33" customFormat="false" ht="12.75" hidden="false" customHeight="false" outlineLevel="0" collapsed="false">
      <c r="A33" s="172"/>
      <c r="B33" s="168"/>
      <c r="C33" s="0"/>
      <c r="D33" s="0"/>
      <c r="E33" s="0"/>
      <c r="F33" s="0"/>
      <c r="G33" s="0"/>
      <c r="I33" s="169" t="n">
        <f aca="false">(E33+(4*F33)+G33)/6</f>
        <v>0</v>
      </c>
      <c r="J33" s="151" t="n">
        <v>99.73</v>
      </c>
      <c r="K33" s="170" t="n">
        <f aca="true">INDIRECT(ADDRESS(ROW(Proz)+MATCH(MIN(ABS(J33-Proz)),ABS(J33-Proz),0)-1,COLUMN(Proz)+1))</f>
        <v>6</v>
      </c>
      <c r="L33" s="171" t="n">
        <f aca="false">(G33-E33)/K33</f>
        <v>0</v>
      </c>
      <c r="M33" s="171" t="n">
        <f aca="false">L33^2</f>
        <v>0</v>
      </c>
    </row>
    <row r="34" customFormat="false" ht="12.75" hidden="false" customHeight="false" outlineLevel="0" collapsed="false">
      <c r="A34" s="172"/>
      <c r="B34" s="168"/>
      <c r="C34" s="0"/>
      <c r="D34" s="0"/>
      <c r="E34" s="0"/>
      <c r="F34" s="0"/>
      <c r="G34" s="0"/>
      <c r="I34" s="169" t="n">
        <f aca="false">(E34+(4*F34)+G34)/6</f>
        <v>0</v>
      </c>
      <c r="J34" s="151" t="n">
        <v>99.73</v>
      </c>
      <c r="K34" s="170" t="n">
        <f aca="true">INDIRECT(ADDRESS(ROW(Proz)+MATCH(MIN(ABS(J34-Proz)),ABS(J34-Proz),0)-1,COLUMN(Proz)+1))</f>
        <v>6</v>
      </c>
      <c r="L34" s="171" t="n">
        <f aca="false">(G34-E34)/K34</f>
        <v>0</v>
      </c>
      <c r="M34" s="171" t="n">
        <f aca="false">L34^2</f>
        <v>0</v>
      </c>
    </row>
    <row r="35" customFormat="false" ht="12.75" hidden="false" customHeight="false" outlineLevel="0" collapsed="false">
      <c r="A35" s="172"/>
      <c r="B35" s="168"/>
      <c r="C35" s="0"/>
      <c r="D35" s="0"/>
      <c r="E35" s="0"/>
      <c r="F35" s="0"/>
      <c r="G35" s="0"/>
      <c r="I35" s="169" t="n">
        <f aca="false">(E35+(4*F35)+G35)/6</f>
        <v>0</v>
      </c>
      <c r="J35" s="151" t="n">
        <v>99.73</v>
      </c>
      <c r="K35" s="170" t="n">
        <f aca="true">INDIRECT(ADDRESS(ROW(Proz)+MATCH(MIN(ABS(J35-Proz)),ABS(J35-Proz),0)-1,COLUMN(Proz)+1))</f>
        <v>6</v>
      </c>
      <c r="L35" s="171" t="n">
        <f aca="false">(G35-E35)/K35</f>
        <v>0</v>
      </c>
      <c r="M35" s="171" t="n">
        <f aca="false">L35^2</f>
        <v>0</v>
      </c>
    </row>
    <row r="36" customFormat="false" ht="12.75" hidden="false" customHeight="false" outlineLevel="0" collapsed="false">
      <c r="A36" s="172"/>
      <c r="B36" s="168"/>
      <c r="C36" s="0"/>
      <c r="D36" s="0"/>
      <c r="E36" s="0"/>
      <c r="F36" s="0"/>
      <c r="G36" s="0"/>
      <c r="I36" s="169" t="n">
        <f aca="false">(E36+(4*F36)+G36)/6</f>
        <v>0</v>
      </c>
      <c r="J36" s="151" t="n">
        <v>99.73</v>
      </c>
      <c r="K36" s="170" t="n">
        <f aca="true">INDIRECT(ADDRESS(ROW(Proz)+MATCH(MIN(ABS(J36-Proz)),ABS(J36-Proz),0)-1,COLUMN(Proz)+1))</f>
        <v>6</v>
      </c>
      <c r="L36" s="171" t="n">
        <f aca="false">(G36-E36)/K36</f>
        <v>0</v>
      </c>
      <c r="M36" s="171" t="n">
        <f aca="false">L36^2</f>
        <v>0</v>
      </c>
    </row>
    <row r="37" customFormat="false" ht="12.75" hidden="false" customHeight="false" outlineLevel="0" collapsed="false">
      <c r="A37" s="0"/>
      <c r="B37" s="168"/>
      <c r="C37" s="0"/>
      <c r="D37" s="0"/>
      <c r="E37" s="0"/>
      <c r="F37" s="0"/>
      <c r="G37" s="0"/>
      <c r="I37" s="169" t="n">
        <f aca="false">(E37+(4*F37)+G37)/6</f>
        <v>0</v>
      </c>
      <c r="J37" s="151" t="n">
        <v>99.73</v>
      </c>
      <c r="K37" s="170" t="n">
        <f aca="true">INDIRECT(ADDRESS(ROW(Proz)+MATCH(MIN(ABS(J37-Proz)),ABS(J37-Proz),0)-1,COLUMN(Proz)+1))</f>
        <v>6</v>
      </c>
      <c r="L37" s="171" t="n">
        <f aca="false">(G37-E37)/K37</f>
        <v>0</v>
      </c>
      <c r="M37" s="171" t="n">
        <f aca="false">L37^2</f>
        <v>0</v>
      </c>
    </row>
    <row r="38" customFormat="false" ht="12.75" hidden="false" customHeight="false" outlineLevel="0" collapsed="false">
      <c r="A38" s="167"/>
      <c r="B38" s="168"/>
      <c r="C38" s="0"/>
      <c r="D38" s="0"/>
      <c r="E38" s="0"/>
      <c r="F38" s="0"/>
      <c r="G38" s="0"/>
      <c r="I38" s="169" t="n">
        <f aca="false">(E38+(4*F38)+G38)/6</f>
        <v>0</v>
      </c>
      <c r="J38" s="151" t="n">
        <v>99.73</v>
      </c>
      <c r="K38" s="170" t="n">
        <f aca="true">INDIRECT(ADDRESS(ROW(Proz)+MATCH(MIN(ABS(J38-Proz)),ABS(J38-Proz),0)-1,COLUMN(Proz)+1))</f>
        <v>6</v>
      </c>
      <c r="L38" s="171" t="n">
        <f aca="false">(G38-E38)/K38</f>
        <v>0</v>
      </c>
      <c r="M38" s="171" t="n">
        <f aca="false">L38^2</f>
        <v>0</v>
      </c>
    </row>
    <row r="39" customFormat="false" ht="12.75" hidden="false" customHeight="false" outlineLevel="0" collapsed="false">
      <c r="A39" s="172"/>
      <c r="B39" s="168"/>
      <c r="C39" s="0"/>
      <c r="D39" s="0"/>
      <c r="E39" s="0"/>
      <c r="F39" s="0"/>
      <c r="G39" s="0"/>
      <c r="I39" s="169" t="n">
        <f aca="false">(E39+(4*F39)+G39)/6</f>
        <v>0</v>
      </c>
      <c r="J39" s="151" t="n">
        <v>99.73</v>
      </c>
      <c r="K39" s="170" t="n">
        <f aca="true">INDIRECT(ADDRESS(ROW(Proz)+MATCH(MIN(ABS(J39-Proz)),ABS(J39-Proz),0)-1,COLUMN(Proz)+1))</f>
        <v>6</v>
      </c>
      <c r="L39" s="171" t="n">
        <f aca="false">(G39-E39)/K39</f>
        <v>0</v>
      </c>
      <c r="M39" s="171" t="n">
        <f aca="false">L39^2</f>
        <v>0</v>
      </c>
    </row>
    <row r="40" customFormat="false" ht="12.75" hidden="false" customHeight="false" outlineLevel="0" collapsed="false">
      <c r="A40" s="172"/>
      <c r="B40" s="168"/>
      <c r="C40" s="0"/>
      <c r="D40" s="0"/>
      <c r="E40" s="0"/>
      <c r="F40" s="0"/>
      <c r="G40" s="0"/>
      <c r="I40" s="169" t="n">
        <f aca="false">(E40+(4*F40)+G40)/6</f>
        <v>0</v>
      </c>
      <c r="J40" s="151" t="n">
        <v>99.73</v>
      </c>
      <c r="K40" s="170" t="n">
        <f aca="true">INDIRECT(ADDRESS(ROW(Proz)+MATCH(MIN(ABS(J40-Proz)),ABS(J40-Proz),0)-1,COLUMN(Proz)+1))</f>
        <v>6</v>
      </c>
      <c r="L40" s="171" t="n">
        <f aca="false">(G40-E40)/K40</f>
        <v>0</v>
      </c>
      <c r="M40" s="171" t="n">
        <f aca="false">L40^2</f>
        <v>0</v>
      </c>
    </row>
    <row r="41" customFormat="false" ht="12.75" hidden="false" customHeight="false" outlineLevel="0" collapsed="false">
      <c r="A41" s="172"/>
      <c r="B41" s="168"/>
      <c r="C41" s="0"/>
      <c r="D41" s="0"/>
      <c r="E41" s="0"/>
      <c r="F41" s="0"/>
      <c r="G41" s="0"/>
      <c r="I41" s="169" t="n">
        <f aca="false">(E41+(4*F41)+G41)/6</f>
        <v>0</v>
      </c>
      <c r="J41" s="151" t="n">
        <v>99.73</v>
      </c>
      <c r="K41" s="170" t="n">
        <f aca="true">INDIRECT(ADDRESS(ROW(Proz)+MATCH(MIN(ABS(J41-Proz)),ABS(J41-Proz),0)-1,COLUMN(Proz)+1))</f>
        <v>6</v>
      </c>
      <c r="L41" s="171" t="n">
        <f aca="false">(G41-E41)/K41</f>
        <v>0</v>
      </c>
      <c r="M41" s="171" t="n">
        <f aca="false">L41^2</f>
        <v>0</v>
      </c>
    </row>
    <row r="42" customFormat="false" ht="12.75" hidden="false" customHeight="false" outlineLevel="0" collapsed="false">
      <c r="A42" s="172"/>
      <c r="B42" s="168"/>
      <c r="C42" s="0"/>
      <c r="D42" s="0"/>
      <c r="E42" s="0"/>
      <c r="F42" s="0"/>
      <c r="G42" s="0"/>
      <c r="I42" s="169" t="n">
        <f aca="false">(E42+(4*F42)+G42)/6</f>
        <v>0</v>
      </c>
      <c r="J42" s="151" t="n">
        <v>99.73</v>
      </c>
      <c r="K42" s="170" t="n">
        <f aca="true">INDIRECT(ADDRESS(ROW(Proz)+MATCH(MIN(ABS(J42-Proz)),ABS(J42-Proz),0)-1,COLUMN(Proz)+1))</f>
        <v>6</v>
      </c>
      <c r="L42" s="171" t="n">
        <f aca="false">(G42-E42)/K42</f>
        <v>0</v>
      </c>
      <c r="M42" s="171" t="n">
        <f aca="false">L42^2</f>
        <v>0</v>
      </c>
    </row>
    <row r="43" customFormat="false" ht="12.75" hidden="false" customHeight="false" outlineLevel="0" collapsed="false">
      <c r="B43" s="0"/>
      <c r="C43" s="0"/>
      <c r="D43" s="0"/>
      <c r="E43" s="0"/>
      <c r="F43" s="0"/>
      <c r="G43" s="0"/>
      <c r="I43" s="169" t="n">
        <f aca="false">(E43+(4*F43)+G43)/6</f>
        <v>0</v>
      </c>
      <c r="J43" s="151" t="n">
        <v>99.73</v>
      </c>
      <c r="K43" s="170" t="n">
        <f aca="true">INDIRECT(ADDRESS(ROW(Proz)+MATCH(MIN(ABS(J43-Proz)),ABS(J43-Proz),0)-1,COLUMN(Proz)+1))</f>
        <v>6</v>
      </c>
      <c r="L43" s="171" t="n">
        <f aca="false">(G43-E43)/K43</f>
        <v>0</v>
      </c>
      <c r="M43" s="171" t="n">
        <f aca="false">L43^2</f>
        <v>0</v>
      </c>
    </row>
    <row r="44" customFormat="false" ht="12.75" hidden="false" customHeight="false" outlineLevel="0" collapsed="false">
      <c r="B44" s="168"/>
      <c r="C44" s="0"/>
      <c r="D44" s="0"/>
      <c r="E44" s="0"/>
      <c r="F44" s="0"/>
      <c r="G44" s="0"/>
      <c r="I44" s="169" t="n">
        <f aca="false">(E44+(4*F44)+G44)/6</f>
        <v>0</v>
      </c>
      <c r="J44" s="151" t="n">
        <v>99.73</v>
      </c>
      <c r="K44" s="170" t="n">
        <f aca="true">INDIRECT(ADDRESS(ROW(Proz)+MATCH(MIN(ABS(J44-Proz)),ABS(J44-Proz),0)-1,COLUMN(Proz)+1))</f>
        <v>6</v>
      </c>
      <c r="L44" s="171" t="n">
        <f aca="false">(G44-E44)/K44</f>
        <v>0</v>
      </c>
      <c r="M44" s="171" t="n">
        <f aca="false">L44^2</f>
        <v>0</v>
      </c>
    </row>
    <row r="45" customFormat="false" ht="12.75" hidden="false" customHeight="false" outlineLevel="0" collapsed="false">
      <c r="B45" s="168"/>
      <c r="C45" s="0"/>
      <c r="D45" s="0"/>
      <c r="E45" s="0"/>
      <c r="F45" s="0"/>
      <c r="G45" s="0"/>
      <c r="I45" s="169" t="n">
        <f aca="false">(E45+(4*F45)+G45)/6</f>
        <v>0</v>
      </c>
      <c r="J45" s="151" t="n">
        <v>99.73</v>
      </c>
      <c r="K45" s="170" t="n">
        <f aca="true">INDIRECT(ADDRESS(ROW(Proz)+MATCH(MIN(ABS(J45-Proz)),ABS(J45-Proz),0)-1,COLUMN(Proz)+1))</f>
        <v>6</v>
      </c>
      <c r="L45" s="171" t="n">
        <f aca="false">(G45-E45)/K45</f>
        <v>0</v>
      </c>
      <c r="M45" s="171" t="n">
        <f aca="false">L45^2</f>
        <v>0</v>
      </c>
    </row>
    <row r="46" customFormat="false" ht="12.75" hidden="false" customHeight="false" outlineLevel="0" collapsed="false">
      <c r="B46" s="168"/>
      <c r="C46" s="0"/>
      <c r="D46" s="0"/>
      <c r="E46" s="0"/>
      <c r="F46" s="0"/>
      <c r="G46" s="0"/>
      <c r="I46" s="169" t="n">
        <f aca="false">(E46+(4*F46)+G46)/6</f>
        <v>0</v>
      </c>
      <c r="J46" s="151" t="n">
        <v>99.73</v>
      </c>
      <c r="K46" s="170" t="n">
        <f aca="true">INDIRECT(ADDRESS(ROW(Proz)+MATCH(MIN(ABS(J46-Proz)),ABS(J46-Proz),0)-1,COLUMN(Proz)+1))</f>
        <v>6</v>
      </c>
      <c r="L46" s="171" t="n">
        <f aca="false">(G46-E46)/K46</f>
        <v>0</v>
      </c>
      <c r="M46" s="171" t="n">
        <f aca="false">L46^2</f>
        <v>0</v>
      </c>
    </row>
    <row r="47" customFormat="false" ht="12.75" hidden="false" customHeight="false" outlineLevel="0" collapsed="false">
      <c r="B47" s="0"/>
      <c r="C47" s="0"/>
      <c r="D47" s="0"/>
      <c r="E47" s="0"/>
      <c r="F47" s="0"/>
      <c r="G47" s="0"/>
      <c r="I47" s="169" t="n">
        <f aca="false">(E47+(4*F47)+G47)/6</f>
        <v>0</v>
      </c>
      <c r="J47" s="151" t="n">
        <v>99.73</v>
      </c>
      <c r="K47" s="170" t="n">
        <f aca="true">INDIRECT(ADDRESS(ROW(Proz)+MATCH(MIN(ABS(J47-Proz)),ABS(J47-Proz),0)-1,COLUMN(Proz)+1))</f>
        <v>6</v>
      </c>
      <c r="L47" s="171" t="n">
        <f aca="false">(G47-E47)/K47</f>
        <v>0</v>
      </c>
      <c r="M47" s="171" t="n">
        <f aca="false">L47^2</f>
        <v>0</v>
      </c>
    </row>
    <row r="48" customFormat="false" ht="12.75" hidden="false" customHeight="false" outlineLevel="0" collapsed="false">
      <c r="B48" s="168"/>
      <c r="C48" s="0"/>
      <c r="D48" s="0"/>
      <c r="E48" s="0"/>
      <c r="F48" s="0"/>
      <c r="G48" s="0"/>
      <c r="I48" s="169" t="n">
        <f aca="false">(E48+(4*F48)+G48)/6</f>
        <v>0</v>
      </c>
      <c r="J48" s="151" t="n">
        <v>99.73</v>
      </c>
      <c r="K48" s="170" t="n">
        <f aca="true">INDIRECT(ADDRESS(ROW(Proz)+MATCH(MIN(ABS(J48-Proz)),ABS(J48-Proz),0)-1,COLUMN(Proz)+1))</f>
        <v>6</v>
      </c>
      <c r="L48" s="171" t="n">
        <f aca="false">(G48-E48)/K48</f>
        <v>0</v>
      </c>
      <c r="M48" s="171" t="n">
        <f aca="false">L48^2</f>
        <v>0</v>
      </c>
    </row>
    <row r="49" customFormat="false" ht="12.75" hidden="false" customHeight="false" outlineLevel="0" collapsed="false">
      <c r="B49" s="168"/>
      <c r="C49" s="0"/>
      <c r="D49" s="0"/>
      <c r="E49" s="0"/>
      <c r="F49" s="0"/>
      <c r="G49" s="0"/>
      <c r="I49" s="169" t="n">
        <f aca="false">(E49+(4*F49)+G49)/6</f>
        <v>0</v>
      </c>
      <c r="J49" s="151" t="n">
        <v>99.73</v>
      </c>
      <c r="K49" s="170" t="n">
        <f aca="true">INDIRECT(ADDRESS(ROW(Proz)+MATCH(MIN(ABS(J49-Proz)),ABS(J49-Proz),0)-1,COLUMN(Proz)+1))</f>
        <v>6</v>
      </c>
      <c r="L49" s="171" t="n">
        <f aca="false">(G49-E49)/K49</f>
        <v>0</v>
      </c>
      <c r="M49" s="171" t="n">
        <f aca="false">L49^2</f>
        <v>0</v>
      </c>
    </row>
    <row r="50" customFormat="false" ht="12.75" hidden="false" customHeight="false" outlineLevel="0" collapsed="false">
      <c r="C50" s="0"/>
      <c r="D50" s="0"/>
      <c r="E50" s="0"/>
      <c r="F50" s="0"/>
      <c r="G50" s="0"/>
      <c r="I50" s="169" t="n">
        <f aca="false">(E50+(4*F50)+G50)/6</f>
        <v>0</v>
      </c>
      <c r="J50" s="151" t="n">
        <v>99.73</v>
      </c>
      <c r="K50" s="170" t="n">
        <f aca="true">INDIRECT(ADDRESS(ROW(Proz)+MATCH(MIN(ABS(J50-Proz)),ABS(J50-Proz),0)-1,COLUMN(Proz)+1))</f>
        <v>6</v>
      </c>
      <c r="L50" s="171" t="n">
        <f aca="false">(G50-E50)/K50</f>
        <v>0</v>
      </c>
      <c r="M50" s="171" t="n">
        <f aca="false">L50^2</f>
        <v>0</v>
      </c>
    </row>
    <row r="51" customFormat="false" ht="13.5" hidden="false" customHeight="false" outlineLevel="0" collapsed="false">
      <c r="C51" s="0"/>
      <c r="D51" s="0"/>
      <c r="E51" s="181"/>
      <c r="F51" s="181"/>
      <c r="G51" s="181"/>
      <c r="I51" s="169" t="n">
        <f aca="false">(E51+(4*F51)+G51)/6</f>
        <v>0</v>
      </c>
      <c r="J51" s="151" t="n">
        <v>99.73</v>
      </c>
      <c r="K51" s="170" t="n">
        <f aca="true">INDIRECT(ADDRESS(ROW(Proz)+MATCH(MIN(ABS(J51-Proz)),ABS(J51-Proz),0)-1,COLUMN(Proz)+1))</f>
        <v>6</v>
      </c>
      <c r="L51" s="171" t="n">
        <f aca="false">(G51-E51)/K51</f>
        <v>0</v>
      </c>
      <c r="M51" s="171" t="n">
        <f aca="false">L51^2</f>
        <v>0</v>
      </c>
    </row>
    <row r="52" customFormat="false" ht="38.25" hidden="false" customHeight="false" outlineLevel="0" collapsed="false">
      <c r="C52" s="182" t="s">
        <v>202</v>
      </c>
      <c r="D52" s="78" t="s">
        <v>203</v>
      </c>
      <c r="M52" s="152"/>
    </row>
    <row r="53" customFormat="false" ht="12.75" hidden="false" customHeight="false" outlineLevel="0" collapsed="false">
      <c r="C53" s="183" t="n">
        <v>10</v>
      </c>
      <c r="D53" s="123" t="n">
        <v>0.25</v>
      </c>
      <c r="M53" s="152"/>
    </row>
    <row r="54" customFormat="false" ht="12.75" hidden="false" customHeight="false" outlineLevel="0" collapsed="false">
      <c r="C54" s="183" t="n">
        <v>20</v>
      </c>
      <c r="D54" s="123" t="n">
        <v>0.51</v>
      </c>
      <c r="M54" s="152"/>
    </row>
    <row r="55" customFormat="false" ht="12.75" hidden="false" customHeight="false" outlineLevel="0" collapsed="false">
      <c r="C55" s="183" t="n">
        <v>30</v>
      </c>
      <c r="D55" s="123" t="n">
        <v>0.77</v>
      </c>
      <c r="M55" s="152"/>
    </row>
    <row r="56" customFormat="false" ht="12.75" hidden="false" customHeight="false" outlineLevel="0" collapsed="false">
      <c r="C56" s="183" t="n">
        <v>40</v>
      </c>
      <c r="D56" s="123" t="n">
        <v>1</v>
      </c>
      <c r="M56" s="152"/>
    </row>
    <row r="57" customFormat="false" ht="12.75" hidden="false" customHeight="false" outlineLevel="0" collapsed="false">
      <c r="C57" s="183" t="n">
        <v>50</v>
      </c>
      <c r="D57" s="123" t="n">
        <v>1.4</v>
      </c>
      <c r="M57" s="152"/>
    </row>
    <row r="58" customFormat="false" ht="12.75" hidden="false" customHeight="false" outlineLevel="0" collapsed="false">
      <c r="C58" s="183" t="n">
        <v>60</v>
      </c>
      <c r="D58" s="123" t="n">
        <v>1.7</v>
      </c>
      <c r="M58" s="152"/>
    </row>
    <row r="59" customFormat="false" ht="12.75" hidden="false" customHeight="false" outlineLevel="0" collapsed="false">
      <c r="C59" s="183" t="n">
        <v>70</v>
      </c>
      <c r="D59" s="123" t="n">
        <v>2.1</v>
      </c>
      <c r="M59" s="152"/>
    </row>
    <row r="60" customFormat="false" ht="12.75" hidden="false" customHeight="false" outlineLevel="0" collapsed="false">
      <c r="C60" s="183" t="n">
        <v>80</v>
      </c>
      <c r="D60" s="123" t="n">
        <v>2.6</v>
      </c>
      <c r="M60" s="152"/>
    </row>
    <row r="61" customFormat="false" ht="12.75" hidden="false" customHeight="false" outlineLevel="0" collapsed="false">
      <c r="C61" s="183" t="n">
        <v>90</v>
      </c>
      <c r="D61" s="123" t="n">
        <v>3.3</v>
      </c>
      <c r="M61" s="152"/>
    </row>
    <row r="62" customFormat="false" ht="13.5" hidden="false" customHeight="false" outlineLevel="0" collapsed="false">
      <c r="C62" s="184" t="n">
        <v>100</v>
      </c>
      <c r="D62" s="185" t="n">
        <v>6</v>
      </c>
      <c r="M62" s="152"/>
    </row>
  </sheetData>
  <printOptions headings="false" gridLines="tru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&amp;C&amp;A&amp;RLV: Aufwandschätzverfahren für IKT Projekte</oddHeader>
    <oddFooter>&amp;L(c) 2006 DI(FH) Sven Schweiger&amp;R&amp;P / &amp;N</oddFooter>
  </headerFooter>
  <rowBreaks count="1" manualBreakCount="1">
    <brk id="539" man="true" max="16383" min="0"/>
  </rowBreaks>
</worksheet>
</file>

<file path=xl/worksheets/sheet8.xml><?xml version="1.0" encoding="utf-8"?>
<worksheet xmlns="http://schemas.openxmlformats.org/spreadsheetml/2006/main" xmlns:r="http://schemas.openxmlformats.org/officeDocument/2006/relationships">
  <sheetPr filterMode="false">
    <pageSetUpPr fitToPage="true"/>
  </sheetPr>
  <dimension ref="A1:M78"/>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E30" activeCellId="0" sqref="E30"/>
    </sheetView>
  </sheetViews>
  <sheetFormatPr defaultRowHeight="12.8"/>
  <cols>
    <col collapsed="false" hidden="false" max="1" min="1" style="146" width="7.29081632653061"/>
    <col collapsed="false" hidden="false" max="2" min="2" style="147" width="16.7142857142857"/>
    <col collapsed="false" hidden="false" max="3" min="3" style="148" width="36.1428571428571"/>
    <col collapsed="false" hidden="false" max="4" min="4" style="148" width="27.8520408163265"/>
    <col collapsed="false" hidden="false" max="6" min="5" style="149" width="11.5714285714286"/>
    <col collapsed="false" hidden="false" max="7" min="7" style="149" width="12.2857142857143"/>
    <col collapsed="false" hidden="false" max="8" min="8" style="148" width="41.5663265306123"/>
    <col collapsed="false" hidden="false" max="9" min="9" style="150" width="10.8520408163265"/>
    <col collapsed="false" hidden="false" max="10" min="10" style="151" width="9.70918367346939"/>
    <col collapsed="false" hidden="false" max="11" min="11" style="151" width="9.5765306122449"/>
    <col collapsed="false" hidden="false" max="12" min="12" style="152" width="10.9948979591837"/>
    <col collapsed="false" hidden="false" max="13" min="13" style="153" width="11.5714285714286"/>
    <col collapsed="false" hidden="false" max="14" min="14" style="148" width="11.4183673469388"/>
    <col collapsed="false" hidden="false" max="15" min="15" style="148" width="40.1479591836735"/>
    <col collapsed="false" hidden="false" max="16" min="16" style="148" width="22.8571428571429"/>
    <col collapsed="false" hidden="false" max="1025" min="17" style="148" width="11.4183673469388"/>
  </cols>
  <sheetData>
    <row r="1" s="161" customFormat="true" ht="45.75" hidden="false" customHeight="false" outlineLevel="0" collapsed="false">
      <c r="A1" s="154" t="s">
        <v>110</v>
      </c>
      <c r="B1" s="155" t="s">
        <v>111</v>
      </c>
      <c r="C1" s="155" t="s">
        <v>112</v>
      </c>
      <c r="D1" s="155" t="s">
        <v>113</v>
      </c>
      <c r="E1" s="156" t="s">
        <v>114</v>
      </c>
      <c r="F1" s="156" t="s">
        <v>115</v>
      </c>
      <c r="G1" s="156" t="s">
        <v>116</v>
      </c>
      <c r="H1" s="157" t="s">
        <v>117</v>
      </c>
      <c r="I1" s="158" t="s">
        <v>118</v>
      </c>
      <c r="J1" s="158" t="s">
        <v>119</v>
      </c>
      <c r="K1" s="158" t="s">
        <v>120</v>
      </c>
      <c r="L1" s="159" t="s">
        <v>121</v>
      </c>
      <c r="M1" s="160" t="s">
        <v>122</v>
      </c>
    </row>
    <row r="2" customFormat="false" ht="15.75" hidden="false" customHeight="false" outlineLevel="0" collapsed="false">
      <c r="A2" s="162"/>
      <c r="B2" s="163"/>
      <c r="C2" s="163"/>
      <c r="D2" s="163"/>
      <c r="E2" s="164" t="n">
        <f aca="false">SUM(E3:E10005)</f>
        <v>58</v>
      </c>
      <c r="F2" s="164" t="n">
        <f aca="false">SUM(F3:F10005)</f>
        <v>79</v>
      </c>
      <c r="G2" s="164" t="n">
        <f aca="false">SUM(G3:G10005)</f>
        <v>125</v>
      </c>
      <c r="H2" s="163"/>
      <c r="I2" s="165" t="n">
        <f aca="false">SUM(I3:I10005)</f>
        <v>80.8333333333333</v>
      </c>
      <c r="J2" s="165" t="s">
        <v>123</v>
      </c>
      <c r="K2" s="165"/>
      <c r="L2" s="166" t="n">
        <f aca="false">M2^(1/2)</f>
        <v>8.17961538548374</v>
      </c>
      <c r="M2" s="166" t="n">
        <f aca="false">SUM(M3:M10005)</f>
        <v>66.9061078544424</v>
      </c>
    </row>
    <row r="3" customFormat="false" ht="32.25" hidden="false" customHeight="true" outlineLevel="0" collapsed="false">
      <c r="A3" s="167" t="s">
        <v>247</v>
      </c>
      <c r="B3" s="168" t="s">
        <v>248</v>
      </c>
      <c r="C3" s="0"/>
      <c r="D3" s="0"/>
      <c r="E3" s="0"/>
      <c r="F3" s="0"/>
      <c r="G3" s="0"/>
      <c r="I3" s="169" t="n">
        <f aca="false">(E3+(4*F3)+G3)/6</f>
        <v>0</v>
      </c>
      <c r="J3" s="151" t="n">
        <v>99.73</v>
      </c>
      <c r="K3" s="170" t="n">
        <f aca="true">INDIRECT(ADDRESS(ROW(Proz)+MATCH(MIN(ABS(J3-Proz)),ABS(J3-Proz),0)-1,COLUMN(Proz)+1))</f>
        <v>6</v>
      </c>
      <c r="L3" s="171" t="n">
        <f aca="false">(G3-E3)/K3</f>
        <v>0</v>
      </c>
      <c r="M3" s="171" t="n">
        <f aca="false">L3^2</f>
        <v>0</v>
      </c>
    </row>
    <row r="4" customFormat="false" ht="12.8" hidden="false" customHeight="false" outlineLevel="0" collapsed="false">
      <c r="A4" s="172" t="s">
        <v>249</v>
      </c>
      <c r="B4" s="168"/>
      <c r="C4" s="148" t="s">
        <v>250</v>
      </c>
      <c r="D4" s="0"/>
      <c r="E4" s="0" t="n">
        <v>1</v>
      </c>
      <c r="F4" s="0" t="n">
        <v>2</v>
      </c>
      <c r="G4" s="0" t="n">
        <v>3</v>
      </c>
      <c r="I4" s="169" t="n">
        <f aca="false">(E4+(4*F4)+G4)/6</f>
        <v>2</v>
      </c>
      <c r="J4" s="151" t="n">
        <v>80</v>
      </c>
      <c r="K4" s="170" t="n">
        <f aca="true">INDIRECT(ADDRESS(ROW(Proz)+MATCH(MIN(ABS(J4-Proz)),ABS(J4-Proz),0)-1,COLUMN(Proz)+1))</f>
        <v>2.6</v>
      </c>
      <c r="L4" s="171" t="n">
        <f aca="false">(G4-E4)/K4</f>
        <v>0.769230769230769</v>
      </c>
      <c r="M4" s="171" t="n">
        <f aca="false">L4^2</f>
        <v>0.591715976331361</v>
      </c>
    </row>
    <row r="5" customFormat="false" ht="12.8" hidden="false" customHeight="false" outlineLevel="0" collapsed="false">
      <c r="A5" s="172" t="s">
        <v>251</v>
      </c>
      <c r="B5" s="168"/>
      <c r="C5" s="148" t="s">
        <v>252</v>
      </c>
      <c r="D5" s="0"/>
      <c r="E5" s="0" t="n">
        <v>2</v>
      </c>
      <c r="F5" s="0" t="n">
        <v>3</v>
      </c>
      <c r="G5" s="0" t="n">
        <v>4</v>
      </c>
      <c r="I5" s="169" t="n">
        <f aca="false">(E5+(4*F5)+G5)/6</f>
        <v>3</v>
      </c>
      <c r="J5" s="151" t="n">
        <v>80</v>
      </c>
      <c r="K5" s="170" t="n">
        <f aca="true">INDIRECT(ADDRESS(ROW(Proz)+MATCH(MIN(ABS(J5-Proz)),ABS(J5-Proz),0)-1,COLUMN(Proz)+1))</f>
        <v>2.6</v>
      </c>
      <c r="L5" s="171" t="n">
        <f aca="false">(G5-E5)/K5</f>
        <v>0.769230769230769</v>
      </c>
      <c r="M5" s="171" t="n">
        <f aca="false">L5^2</f>
        <v>0.591715976331361</v>
      </c>
    </row>
    <row r="6" s="148" customFormat="true" ht="12.8" hidden="false" customHeight="false" outlineLevel="0" collapsed="false">
      <c r="A6" s="172" t="s">
        <v>253</v>
      </c>
      <c r="C6" s="148" t="s">
        <v>254</v>
      </c>
      <c r="D6" s="0"/>
      <c r="E6" s="0" t="n">
        <v>2</v>
      </c>
      <c r="F6" s="0" t="n">
        <v>3</v>
      </c>
      <c r="G6" s="0" t="n">
        <v>4</v>
      </c>
      <c r="I6" s="169" t="n">
        <f aca="false">(E6+(4*F6)+G6)/6</f>
        <v>3</v>
      </c>
      <c r="J6" s="151" t="n">
        <v>70</v>
      </c>
      <c r="K6" s="170" t="n">
        <f aca="true">INDIRECT(ADDRESS(ROW(Proz)+MATCH(MIN(ABS(J6-Proz)),ABS(J6-Proz),0)-1,COLUMN(Proz)+1))</f>
        <v>2.1</v>
      </c>
      <c r="L6" s="171" t="n">
        <f aca="false">(G6-E6)/K6</f>
        <v>0.952380952380952</v>
      </c>
      <c r="M6" s="171" t="n">
        <f aca="false">L6^2</f>
        <v>0.90702947845805</v>
      </c>
    </row>
    <row r="7" customFormat="false" ht="12.8" hidden="false" customHeight="false" outlineLevel="0" collapsed="false">
      <c r="A7" s="172" t="s">
        <v>255</v>
      </c>
      <c r="B7" s="168"/>
      <c r="C7" s="0" t="s">
        <v>256</v>
      </c>
      <c r="D7" s="0"/>
      <c r="E7" s="0" t="n">
        <v>2</v>
      </c>
      <c r="F7" s="0" t="n">
        <v>3</v>
      </c>
      <c r="G7" s="0" t="n">
        <v>5</v>
      </c>
      <c r="I7" s="169" t="n">
        <f aca="false">(E7+(4*F7)+G7)/6</f>
        <v>3.16666666666667</v>
      </c>
      <c r="J7" s="151" t="n">
        <v>60</v>
      </c>
      <c r="K7" s="170" t="n">
        <f aca="true">INDIRECT(ADDRESS(ROW(Proz)+MATCH(MIN(ABS(J7-Proz)),ABS(J7-Proz),0)-1,COLUMN(Proz)+1))</f>
        <v>1.7</v>
      </c>
      <c r="L7" s="171" t="n">
        <f aca="false">(G7-E7)/K7</f>
        <v>1.76470588235294</v>
      </c>
      <c r="M7" s="171" t="n">
        <f aca="false">L7^2</f>
        <v>3.11418685121107</v>
      </c>
    </row>
    <row r="8" customFormat="false" ht="33" hidden="false" customHeight="true" outlineLevel="0" collapsed="false">
      <c r="A8" s="172" t="s">
        <v>257</v>
      </c>
      <c r="B8" s="168" t="s">
        <v>258</v>
      </c>
      <c r="C8" s="0"/>
      <c r="D8" s="0"/>
      <c r="E8" s="0"/>
      <c r="F8" s="0"/>
      <c r="G8" s="0"/>
      <c r="I8" s="169" t="n">
        <f aca="false">(E8+(4*F8)+G8)/6</f>
        <v>0</v>
      </c>
      <c r="J8" s="151" t="n">
        <v>99.73</v>
      </c>
      <c r="K8" s="170" t="n">
        <f aca="true">INDIRECT(ADDRESS(ROW(Proz)+MATCH(MIN(ABS(J8-Proz)),ABS(J8-Proz),0)-1,COLUMN(Proz)+1))</f>
        <v>6</v>
      </c>
      <c r="L8" s="171" t="n">
        <f aca="false">(G8-E8)/K8</f>
        <v>0</v>
      </c>
      <c r="M8" s="171" t="n">
        <f aca="false">L8^2</f>
        <v>0</v>
      </c>
    </row>
    <row r="9" customFormat="false" ht="12.8" hidden="false" customHeight="false" outlineLevel="0" collapsed="false">
      <c r="A9" s="172" t="s">
        <v>259</v>
      </c>
      <c r="B9" s="168"/>
      <c r="C9" s="0" t="s">
        <v>260</v>
      </c>
      <c r="D9" s="0"/>
      <c r="E9" s="0" t="n">
        <v>1</v>
      </c>
      <c r="F9" s="0" t="n">
        <v>2</v>
      </c>
      <c r="G9" s="0" t="n">
        <v>3</v>
      </c>
      <c r="I9" s="169" t="n">
        <f aca="false">(E9+(4*F9)+G9)/6</f>
        <v>2</v>
      </c>
      <c r="J9" s="151" t="n">
        <v>80</v>
      </c>
      <c r="K9" s="170" t="n">
        <f aca="true">INDIRECT(ADDRESS(ROW(Proz)+MATCH(MIN(ABS(J9-Proz)),ABS(J9-Proz),0)-1,COLUMN(Proz)+1))</f>
        <v>2.6</v>
      </c>
      <c r="L9" s="171" t="n">
        <f aca="false">(G9-E9)/K9</f>
        <v>0.769230769230769</v>
      </c>
      <c r="M9" s="171" t="n">
        <f aca="false">L9^2</f>
        <v>0.591715976331361</v>
      </c>
    </row>
    <row r="10" customFormat="false" ht="12.8" hidden="false" customHeight="false" outlineLevel="0" collapsed="false">
      <c r="A10" s="172" t="s">
        <v>261</v>
      </c>
      <c r="B10" s="168"/>
      <c r="C10" s="0" t="s">
        <v>262</v>
      </c>
      <c r="D10" s="0"/>
      <c r="E10" s="0" t="n">
        <v>3</v>
      </c>
      <c r="F10" s="0" t="n">
        <v>4</v>
      </c>
      <c r="G10" s="0" t="n">
        <v>6</v>
      </c>
      <c r="I10" s="169" t="n">
        <f aca="false">(E10+(4*F10)+G10)/6</f>
        <v>4.16666666666667</v>
      </c>
      <c r="J10" s="151" t="n">
        <v>70</v>
      </c>
      <c r="K10" s="170" t="n">
        <f aca="true">INDIRECT(ADDRESS(ROW(Proz)+MATCH(MIN(ABS(J10-Proz)),ABS(J10-Proz),0)-1,COLUMN(Proz)+1))</f>
        <v>2.1</v>
      </c>
      <c r="L10" s="171" t="n">
        <f aca="false">(G10-E10)/K10</f>
        <v>1.42857142857143</v>
      </c>
      <c r="M10" s="171" t="n">
        <f aca="false">L10^2</f>
        <v>2.04081632653061</v>
      </c>
    </row>
    <row r="11" customFormat="false" ht="12.8" hidden="false" customHeight="false" outlineLevel="0" collapsed="false">
      <c r="A11" s="172" t="s">
        <v>263</v>
      </c>
      <c r="B11" s="168"/>
      <c r="C11" s="0" t="s">
        <v>264</v>
      </c>
      <c r="D11" s="0"/>
      <c r="E11" s="0" t="n">
        <v>4</v>
      </c>
      <c r="F11" s="0" t="n">
        <v>4</v>
      </c>
      <c r="G11" s="0" t="n">
        <v>6</v>
      </c>
      <c r="I11" s="169" t="n">
        <f aca="false">(E11+(4*F11)+G11)/6</f>
        <v>4.33333333333333</v>
      </c>
      <c r="J11" s="151" t="n">
        <v>70</v>
      </c>
      <c r="K11" s="170" t="n">
        <f aca="true">INDIRECT(ADDRESS(ROW(Proz)+MATCH(MIN(ABS(J11-Proz)),ABS(J11-Proz),0)-1,COLUMN(Proz)+1))</f>
        <v>2.1</v>
      </c>
      <c r="L11" s="171" t="n">
        <f aca="false">(G11-E11)/K11</f>
        <v>0.952380952380952</v>
      </c>
      <c r="M11" s="171" t="n">
        <f aca="false">L11^2</f>
        <v>0.90702947845805</v>
      </c>
    </row>
    <row r="12" customFormat="false" ht="12.8" hidden="false" customHeight="false" outlineLevel="0" collapsed="false">
      <c r="A12" s="172" t="s">
        <v>265</v>
      </c>
      <c r="B12" s="168"/>
      <c r="C12" s="187" t="s">
        <v>266</v>
      </c>
      <c r="D12" s="0"/>
      <c r="E12" s="0" t="n">
        <v>1</v>
      </c>
      <c r="F12" s="0" t="n">
        <v>2</v>
      </c>
      <c r="G12" s="0" t="n">
        <v>4</v>
      </c>
      <c r="I12" s="169" t="n">
        <f aca="false">(E12+(4*F12)+G12)/6</f>
        <v>2.16666666666667</v>
      </c>
      <c r="J12" s="151" t="n">
        <v>80</v>
      </c>
      <c r="K12" s="170" t="n">
        <f aca="true">INDIRECT(ADDRESS(ROW(Proz)+MATCH(MIN(ABS(J12-Proz)),ABS(J12-Proz),0)-1,COLUMN(Proz)+1))</f>
        <v>2.6</v>
      </c>
      <c r="L12" s="171" t="n">
        <f aca="false">(G12-E12)/K12</f>
        <v>1.15384615384615</v>
      </c>
      <c r="M12" s="171" t="n">
        <f aca="false">L12^2</f>
        <v>1.33136094674556</v>
      </c>
    </row>
    <row r="13" customFormat="false" ht="12.8" hidden="false" customHeight="false" outlineLevel="0" collapsed="false">
      <c r="A13" s="172" t="s">
        <v>267</v>
      </c>
      <c r="B13" s="168"/>
      <c r="C13" s="187" t="s">
        <v>268</v>
      </c>
      <c r="D13" s="0"/>
      <c r="E13" s="0" t="n">
        <v>1</v>
      </c>
      <c r="F13" s="0" t="n">
        <v>1</v>
      </c>
      <c r="G13" s="0" t="n">
        <v>3</v>
      </c>
      <c r="I13" s="169" t="n">
        <f aca="false">(E13+(4*F13)+G13)/6</f>
        <v>1.33333333333333</v>
      </c>
      <c r="J13" s="151" t="n">
        <v>80</v>
      </c>
      <c r="K13" s="170" t="n">
        <f aca="true">INDIRECT(ADDRESS(ROW(Proz)+MATCH(MIN(ABS(J13-Proz)),ABS(J13-Proz),0)-1,COLUMN(Proz)+1))</f>
        <v>2.6</v>
      </c>
      <c r="L13" s="171" t="n">
        <f aca="false">(G13-E13)/K13</f>
        <v>0.769230769230769</v>
      </c>
      <c r="M13" s="171" t="n">
        <f aca="false">L13^2</f>
        <v>0.591715976331361</v>
      </c>
    </row>
    <row r="14" customFormat="false" ht="12.8" hidden="false" customHeight="false" outlineLevel="0" collapsed="false">
      <c r="A14" s="172" t="s">
        <v>269</v>
      </c>
      <c r="B14" s="168"/>
      <c r="C14" s="187" t="s">
        <v>270</v>
      </c>
      <c r="D14" s="0"/>
      <c r="E14" s="0" t="n">
        <v>1</v>
      </c>
      <c r="F14" s="0" t="n">
        <v>1</v>
      </c>
      <c r="G14" s="0" t="n">
        <v>4</v>
      </c>
      <c r="I14" s="169" t="n">
        <f aca="false">(E14+(4*F14)+G14)/6</f>
        <v>1.5</v>
      </c>
      <c r="J14" s="151" t="n">
        <v>70</v>
      </c>
      <c r="K14" s="170" t="n">
        <f aca="true">INDIRECT(ADDRESS(ROW(Proz)+MATCH(MIN(ABS(J14-Proz)),ABS(J14-Proz),0)-1,COLUMN(Proz)+1))</f>
        <v>2.1</v>
      </c>
      <c r="L14" s="171" t="n">
        <f aca="false">(G14-E14)/K14</f>
        <v>1.42857142857143</v>
      </c>
      <c r="M14" s="171" t="n">
        <f aca="false">L14^2</f>
        <v>2.04081632653061</v>
      </c>
    </row>
    <row r="15" customFormat="false" ht="12.8" hidden="false" customHeight="false" outlineLevel="0" collapsed="false">
      <c r="A15" s="172" t="s">
        <v>271</v>
      </c>
      <c r="B15" s="168"/>
      <c r="C15" s="0" t="s">
        <v>272</v>
      </c>
      <c r="D15" s="0"/>
      <c r="E15" s="0" t="n">
        <v>2</v>
      </c>
      <c r="F15" s="0" t="n">
        <v>3</v>
      </c>
      <c r="G15" s="0" t="n">
        <v>5</v>
      </c>
      <c r="I15" s="169" t="n">
        <f aca="false">(E15+(4*F15)+G15)/6</f>
        <v>3.16666666666667</v>
      </c>
      <c r="J15" s="151" t="n">
        <v>60</v>
      </c>
      <c r="K15" s="170" t="n">
        <f aca="true">INDIRECT(ADDRESS(ROW(Proz)+MATCH(MIN(ABS(J15-Proz)),ABS(J15-Proz),0)-1,COLUMN(Proz)+1))</f>
        <v>1.7</v>
      </c>
      <c r="L15" s="171" t="n">
        <f aca="false">(G15-E15)/K15</f>
        <v>1.76470588235294</v>
      </c>
      <c r="M15" s="171" t="n">
        <f aca="false">L15^2</f>
        <v>3.11418685121107</v>
      </c>
    </row>
    <row r="16" customFormat="false" ht="12.8" hidden="false" customHeight="false" outlineLevel="0" collapsed="false">
      <c r="A16" s="172" t="s">
        <v>273</v>
      </c>
      <c r="B16" s="168"/>
      <c r="C16" s="187" t="s">
        <v>274</v>
      </c>
      <c r="D16" s="0"/>
      <c r="E16" s="0" t="n">
        <v>4</v>
      </c>
      <c r="F16" s="0" t="n">
        <v>5</v>
      </c>
      <c r="G16" s="0" t="n">
        <v>7</v>
      </c>
      <c r="I16" s="169" t="n">
        <f aca="false">(E16+(4*F16)+G16)/6</f>
        <v>5.16666666666667</v>
      </c>
      <c r="J16" s="151" t="n">
        <v>50</v>
      </c>
      <c r="K16" s="170" t="n">
        <f aca="true">INDIRECT(ADDRESS(ROW(Proz)+MATCH(MIN(ABS(J16-Proz)),ABS(J16-Proz),0)-1,COLUMN(Proz)+1))</f>
        <v>1.4</v>
      </c>
      <c r="L16" s="171" t="n">
        <f aca="false">(G16-E16)/K16</f>
        <v>2.14285714285714</v>
      </c>
      <c r="M16" s="171" t="n">
        <f aca="false">L16^2</f>
        <v>4.59183673469388</v>
      </c>
    </row>
    <row r="17" customFormat="false" ht="12.8" hidden="false" customHeight="false" outlineLevel="0" collapsed="false">
      <c r="A17" s="172" t="s">
        <v>275</v>
      </c>
      <c r="B17" s="168"/>
      <c r="C17" s="187" t="s">
        <v>276</v>
      </c>
      <c r="D17" s="0"/>
      <c r="E17" s="0" t="n">
        <v>2</v>
      </c>
      <c r="F17" s="0" t="n">
        <v>3</v>
      </c>
      <c r="G17" s="0" t="n">
        <v>5</v>
      </c>
      <c r="I17" s="169" t="n">
        <f aca="false">(E17+(4*F17)+G17)/6</f>
        <v>3.16666666666667</v>
      </c>
      <c r="J17" s="151" t="n">
        <v>60</v>
      </c>
      <c r="K17" s="170" t="n">
        <f aca="true">INDIRECT(ADDRESS(ROW(Proz)+MATCH(MIN(ABS(J17-Proz)),ABS(J17-Proz),0)-1,COLUMN(Proz)+1))</f>
        <v>1.7</v>
      </c>
      <c r="L17" s="171" t="n">
        <f aca="false">(G17-E17)/K17</f>
        <v>1.76470588235294</v>
      </c>
      <c r="M17" s="171" t="n">
        <f aca="false">L17^2</f>
        <v>3.11418685121107</v>
      </c>
    </row>
    <row r="18" customFormat="false" ht="15.95" hidden="false" customHeight="true" outlineLevel="0" collapsed="false">
      <c r="A18" s="188" t="s">
        <v>277</v>
      </c>
      <c r="B18" s="0"/>
      <c r="C18" s="0" t="s">
        <v>278</v>
      </c>
      <c r="D18" s="0"/>
      <c r="E18" s="0" t="n">
        <v>1</v>
      </c>
      <c r="F18" s="0" t="n">
        <v>2</v>
      </c>
      <c r="G18" s="0" t="n">
        <v>5</v>
      </c>
      <c r="H18" s="0"/>
      <c r="I18" s="169" t="n">
        <f aca="false">(E19+(4*F19)+G19)/6</f>
        <v>0</v>
      </c>
      <c r="J18" s="151" t="n">
        <v>60</v>
      </c>
      <c r="K18" s="170" t="n">
        <f aca="true">INDIRECT(ADDRESS(ROW(Proz)+MATCH(MIN(ABS(J18-Proz)),ABS(J18-Proz),0)-1,COLUMN(Proz)+1))</f>
        <v>1.7</v>
      </c>
      <c r="L18" s="171" t="n">
        <f aca="false">(G19-E19)/K18</f>
        <v>0</v>
      </c>
      <c r="M18" s="171" t="n">
        <f aca="false">L18^2</f>
        <v>0</v>
      </c>
    </row>
    <row r="19" customFormat="false" ht="31.95" hidden="false" customHeight="true" outlineLevel="0" collapsed="false">
      <c r="A19" s="172" t="s">
        <v>279</v>
      </c>
      <c r="B19" s="168" t="s">
        <v>280</v>
      </c>
      <c r="C19" s="187"/>
      <c r="D19" s="0"/>
      <c r="E19" s="0"/>
      <c r="F19" s="0"/>
      <c r="G19" s="0"/>
      <c r="I19" s="169" t="n">
        <f aca="false">(E20+(4*F20)+G20)/6</f>
        <v>8.16666666666667</v>
      </c>
      <c r="J19" s="151" t="n">
        <v>99.73</v>
      </c>
      <c r="K19" s="170" t="n">
        <f aca="true">INDIRECT(ADDRESS(ROW(Proz)+MATCH(MIN(ABS(J19-Proz)),ABS(J19-Proz),0)-1,COLUMN(Proz)+1))</f>
        <v>6</v>
      </c>
      <c r="L19" s="171" t="n">
        <f aca="false">(G20-E20)/K19</f>
        <v>0.5</v>
      </c>
      <c r="M19" s="171" t="n">
        <f aca="false">L19^2</f>
        <v>0.25</v>
      </c>
    </row>
    <row r="20" customFormat="false" ht="15.95" hidden="false" customHeight="true" outlineLevel="0" collapsed="false">
      <c r="A20" s="172" t="s">
        <v>281</v>
      </c>
      <c r="B20" s="168"/>
      <c r="C20" s="187" t="s">
        <v>282</v>
      </c>
      <c r="D20" s="0"/>
      <c r="E20" s="0" t="n">
        <v>7</v>
      </c>
      <c r="F20" s="0" t="n">
        <v>8</v>
      </c>
      <c r="G20" s="0" t="n">
        <v>10</v>
      </c>
      <c r="I20" s="169" t="n">
        <f aca="false">(E21+(4*F21)+G21)/6</f>
        <v>5.33333333333333</v>
      </c>
      <c r="J20" s="151" t="n">
        <v>60</v>
      </c>
      <c r="K20" s="170" t="n">
        <f aca="true">INDIRECT(ADDRESS(ROW(Proz)+MATCH(MIN(ABS(J20-Proz)),ABS(J20-Proz),0)-1,COLUMN(Proz)+1))</f>
        <v>1.7</v>
      </c>
      <c r="L20" s="171" t="n">
        <f aca="false">(G21-E21)/K20</f>
        <v>2.35294117647059</v>
      </c>
      <c r="M20" s="171" t="n">
        <f aca="false">L20^2</f>
        <v>5.53633217993079</v>
      </c>
    </row>
    <row r="21" customFormat="false" ht="12.8" hidden="false" customHeight="false" outlineLevel="0" collapsed="false">
      <c r="A21" s="172" t="s">
        <v>283</v>
      </c>
      <c r="B21" s="168"/>
      <c r="C21" s="187" t="s">
        <v>284</v>
      </c>
      <c r="D21" s="0"/>
      <c r="E21" s="0" t="n">
        <v>4</v>
      </c>
      <c r="F21" s="0" t="n">
        <v>5</v>
      </c>
      <c r="G21" s="0" t="n">
        <v>8</v>
      </c>
      <c r="I21" s="169" t="n">
        <f aca="false">(E22+(4*F22)+G22)/6</f>
        <v>5.16666666666667</v>
      </c>
      <c r="J21" s="151" t="n">
        <v>60</v>
      </c>
      <c r="K21" s="170" t="n">
        <f aca="true">INDIRECT(ADDRESS(ROW(Proz)+MATCH(MIN(ABS(J21-Proz)),ABS(J21-Proz),0)-1,COLUMN(Proz)+1))</f>
        <v>1.7</v>
      </c>
      <c r="L21" s="171" t="n">
        <f aca="false">(G22-E22)/K21</f>
        <v>1.76470588235294</v>
      </c>
      <c r="M21" s="171" t="n">
        <f aca="false">L21^2</f>
        <v>3.11418685121107</v>
      </c>
    </row>
    <row r="22" customFormat="false" ht="15.95" hidden="false" customHeight="true" outlineLevel="0" collapsed="false">
      <c r="A22" s="172" t="s">
        <v>285</v>
      </c>
      <c r="B22" s="168"/>
      <c r="C22" s="0" t="s">
        <v>286</v>
      </c>
      <c r="D22" s="0"/>
      <c r="E22" s="0" t="n">
        <v>4</v>
      </c>
      <c r="F22" s="0" t="n">
        <v>5</v>
      </c>
      <c r="G22" s="0" t="n">
        <v>7</v>
      </c>
      <c r="I22" s="169" t="n">
        <f aca="false">(E23+(4*F23)+G23)/6</f>
        <v>6.33333333333333</v>
      </c>
      <c r="J22" s="151" t="n">
        <v>50</v>
      </c>
      <c r="K22" s="170" t="n">
        <f aca="true">INDIRECT(ADDRESS(ROW(Proz)+MATCH(MIN(ABS(J22-Proz)),ABS(J22-Proz),0)-1,COLUMN(Proz)+1))</f>
        <v>1.4</v>
      </c>
      <c r="L22" s="171" t="n">
        <f aca="false">(G23-E23)/K22</f>
        <v>4.28571428571429</v>
      </c>
      <c r="M22" s="171" t="n">
        <f aca="false">L22^2</f>
        <v>18.3673469387755</v>
      </c>
    </row>
    <row r="23" customFormat="false" ht="12.8" hidden="false" customHeight="false" outlineLevel="0" collapsed="false">
      <c r="A23" s="189" t="s">
        <v>287</v>
      </c>
      <c r="B23" s="168"/>
      <c r="C23" s="0" t="s">
        <v>288</v>
      </c>
      <c r="D23" s="0"/>
      <c r="E23" s="190" t="n">
        <v>4</v>
      </c>
      <c r="F23" s="190" t="n">
        <v>6</v>
      </c>
      <c r="G23" s="190" t="n">
        <v>10</v>
      </c>
      <c r="I23" s="169" t="n">
        <f aca="false">(E24+(4*F24)+G24)/6</f>
        <v>3.16666666666667</v>
      </c>
      <c r="J23" s="151" t="n">
        <v>80</v>
      </c>
      <c r="K23" s="170" t="n">
        <f aca="true">INDIRECT(ADDRESS(ROW(Proz)+MATCH(MIN(ABS(J23-Proz)),ABS(J23-Proz),0)-1,COLUMN(Proz)+1))</f>
        <v>2.6</v>
      </c>
      <c r="L23" s="171" t="n">
        <f aca="false">(G24-E24)/K23</f>
        <v>1.15384615384615</v>
      </c>
      <c r="M23" s="171" t="n">
        <f aca="false">L23^2</f>
        <v>1.33136094674556</v>
      </c>
    </row>
    <row r="24" customFormat="false" ht="12.8" hidden="false" customHeight="false" outlineLevel="0" collapsed="false">
      <c r="A24" s="172" t="s">
        <v>289</v>
      </c>
      <c r="B24" s="168"/>
      <c r="C24" s="187" t="s">
        <v>290</v>
      </c>
      <c r="D24" s="0"/>
      <c r="E24" s="0" t="n">
        <v>2</v>
      </c>
      <c r="F24" s="0" t="n">
        <v>3</v>
      </c>
      <c r="G24" s="0" t="n">
        <v>5</v>
      </c>
      <c r="I24" s="169" t="n">
        <f aca="false">(E25+(4*F25)+G25)/6</f>
        <v>4</v>
      </c>
      <c r="J24" s="151" t="n">
        <v>80</v>
      </c>
      <c r="K24" s="170" t="n">
        <f aca="true">INDIRECT(ADDRESS(ROW(Proz)+MATCH(MIN(ABS(J24-Proz)),ABS(J24-Proz),0)-1,COLUMN(Proz)+1))</f>
        <v>2.6</v>
      </c>
      <c r="L24" s="171" t="n">
        <f aca="false">(G25-E25)/K24</f>
        <v>0.769230769230769</v>
      </c>
      <c r="M24" s="171" t="n">
        <f aca="false">L24^2</f>
        <v>0.591715976331361</v>
      </c>
    </row>
    <row r="25" customFormat="false" ht="12.8" hidden="false" customHeight="false" outlineLevel="0" collapsed="false">
      <c r="A25" s="172" t="s">
        <v>291</v>
      </c>
      <c r="B25" s="168"/>
      <c r="C25" s="187" t="s">
        <v>292</v>
      </c>
      <c r="D25" s="0"/>
      <c r="E25" s="0" t="n">
        <v>3</v>
      </c>
      <c r="F25" s="0" t="n">
        <v>4</v>
      </c>
      <c r="G25" s="0" t="n">
        <v>5</v>
      </c>
      <c r="I25" s="169" t="n">
        <f aca="false">(E26+(4*F26)+G26)/6</f>
        <v>5.16666666666667</v>
      </c>
      <c r="J25" s="151" t="n">
        <v>60</v>
      </c>
      <c r="K25" s="170" t="n">
        <f aca="true">INDIRECT(ADDRESS(ROW(Proz)+MATCH(MIN(ABS(J25-Proz)),ABS(J25-Proz),0)-1,COLUMN(Proz)+1))</f>
        <v>1.7</v>
      </c>
      <c r="L25" s="171" t="n">
        <f aca="false">(G26-E26)/K25</f>
        <v>2.94117647058823</v>
      </c>
      <c r="M25" s="171" t="n">
        <f aca="false">L25^2</f>
        <v>8.65051903114187</v>
      </c>
    </row>
    <row r="26" customFormat="false" ht="12.8" hidden="false" customHeight="false" outlineLevel="0" collapsed="false">
      <c r="A26" s="172" t="s">
        <v>293</v>
      </c>
      <c r="B26" s="168"/>
      <c r="C26" s="187" t="s">
        <v>294</v>
      </c>
      <c r="D26" s="0"/>
      <c r="E26" s="0" t="n">
        <v>3</v>
      </c>
      <c r="F26" s="0" t="n">
        <v>5</v>
      </c>
      <c r="G26" s="0" t="n">
        <v>8</v>
      </c>
      <c r="I26" s="169" t="n">
        <f aca="false">(E27+(4*F27)+G27)/6</f>
        <v>5.33333333333333</v>
      </c>
      <c r="J26" s="151" t="n">
        <v>60</v>
      </c>
      <c r="K26" s="170" t="n">
        <f aca="true">INDIRECT(ADDRESS(ROW(Proz)+MATCH(MIN(ABS(J26-Proz)),ABS(J26-Proz),0)-1,COLUMN(Proz)+1))</f>
        <v>1.7</v>
      </c>
      <c r="L26" s="171" t="n">
        <f aca="false">(G27-E27)/K26</f>
        <v>2.35294117647059</v>
      </c>
      <c r="M26" s="171" t="n">
        <f aca="false">L26^2</f>
        <v>5.53633217993079</v>
      </c>
    </row>
    <row r="27" customFormat="false" ht="12.8" hidden="false" customHeight="false" outlineLevel="0" collapsed="false">
      <c r="A27" s="172" t="s">
        <v>295</v>
      </c>
      <c r="B27" s="168"/>
      <c r="C27" s="187" t="s">
        <v>296</v>
      </c>
      <c r="D27" s="0"/>
      <c r="E27" s="0" t="n">
        <v>4</v>
      </c>
      <c r="F27" s="0" t="n">
        <v>5</v>
      </c>
      <c r="G27" s="0" t="n">
        <v>8</v>
      </c>
      <c r="I27" s="169" t="n">
        <f aca="false">(E28+(4*F28)+G28)/6</f>
        <v>0</v>
      </c>
      <c r="J27" s="151" t="n">
        <v>80</v>
      </c>
      <c r="K27" s="170" t="n">
        <f aca="true">INDIRECT(ADDRESS(ROW(Proz)+MATCH(MIN(ABS(J27-Proz)),ABS(J27-Proz),0)-1,COLUMN(Proz)+1))</f>
        <v>2.6</v>
      </c>
      <c r="L27" s="171" t="n">
        <f aca="false">(G28-E28)/K27</f>
        <v>0</v>
      </c>
      <c r="M27" s="171" t="n">
        <f aca="false">L27^2</f>
        <v>0</v>
      </c>
    </row>
    <row r="28" customFormat="false" ht="12.8" hidden="false" customHeight="false" outlineLevel="0" collapsed="false">
      <c r="A28" s="172"/>
      <c r="B28" s="168"/>
      <c r="C28" s="187"/>
      <c r="D28" s="0"/>
      <c r="E28" s="0"/>
      <c r="F28" s="0"/>
      <c r="G28" s="0"/>
      <c r="I28" s="169" t="n">
        <f aca="false">(E28+(4*F28)+G28)/6</f>
        <v>0</v>
      </c>
      <c r="J28" s="151" t="n">
        <v>99.73</v>
      </c>
      <c r="K28" s="170" t="n">
        <f aca="true">INDIRECT(ADDRESS(ROW(Proz)+MATCH(MIN(ABS(J28-Proz)),ABS(J28-Proz),0)-1,COLUMN(Proz)+1))</f>
        <v>6</v>
      </c>
      <c r="L28" s="171" t="n">
        <f aca="false">(G28-E28)/K28</f>
        <v>0</v>
      </c>
      <c r="M28" s="171" t="n">
        <f aca="false">L28^2</f>
        <v>0</v>
      </c>
    </row>
    <row r="29" customFormat="false" ht="12.8" hidden="false" customHeight="false" outlineLevel="0" collapsed="false">
      <c r="A29" s="172"/>
      <c r="B29" s="168"/>
      <c r="C29" s="187"/>
      <c r="D29" s="0"/>
      <c r="E29" s="0"/>
      <c r="F29" s="0"/>
      <c r="G29" s="0"/>
      <c r="I29" s="169" t="n">
        <f aca="false">(E29+(4*F29)+G29)/6</f>
        <v>0</v>
      </c>
      <c r="J29" s="151" t="n">
        <v>99.73</v>
      </c>
      <c r="K29" s="170" t="n">
        <f aca="true">INDIRECT(ADDRESS(ROW(Proz)+MATCH(MIN(ABS(J29-Proz)),ABS(J29-Proz),0)-1,COLUMN(Proz)+1))</f>
        <v>6</v>
      </c>
      <c r="L29" s="171" t="n">
        <f aca="false">(G29-E29)/K29</f>
        <v>0</v>
      </c>
      <c r="M29" s="171" t="n">
        <f aca="false">L29^2</f>
        <v>0</v>
      </c>
    </row>
    <row r="30" customFormat="false" ht="12.8" hidden="false" customHeight="false" outlineLevel="0" collapsed="false">
      <c r="A30" s="172"/>
      <c r="B30" s="168"/>
      <c r="C30" s="187"/>
      <c r="D30" s="0"/>
      <c r="E30" s="0"/>
      <c r="F30" s="0"/>
      <c r="G30" s="0"/>
      <c r="I30" s="169" t="n">
        <f aca="false">(E30+(4*F30)+G30)/6</f>
        <v>0</v>
      </c>
      <c r="J30" s="151" t="n">
        <v>99.73</v>
      </c>
      <c r="K30" s="170" t="n">
        <f aca="true">INDIRECT(ADDRESS(ROW(Proz)+MATCH(MIN(ABS(J30-Proz)),ABS(J30-Proz),0)-1,COLUMN(Proz)+1))</f>
        <v>6</v>
      </c>
      <c r="L30" s="171" t="n">
        <f aca="false">(G30-E30)/K30</f>
        <v>0</v>
      </c>
      <c r="M30" s="171" t="n">
        <f aca="false">L30^2</f>
        <v>0</v>
      </c>
    </row>
    <row r="31" customFormat="false" ht="12.8" hidden="false" customHeight="false" outlineLevel="0" collapsed="false">
      <c r="A31" s="172"/>
      <c r="B31" s="168"/>
      <c r="C31" s="187"/>
      <c r="D31" s="0"/>
      <c r="E31" s="0"/>
      <c r="F31" s="0"/>
      <c r="G31" s="0"/>
      <c r="I31" s="169" t="n">
        <f aca="false">(E31+(4*F31)+G31)/6</f>
        <v>0</v>
      </c>
      <c r="J31" s="151" t="n">
        <v>99.73</v>
      </c>
      <c r="K31" s="170" t="n">
        <f aca="true">INDIRECT(ADDRESS(ROW(Proz)+MATCH(MIN(ABS(J31-Proz)),ABS(J31-Proz),0)-1,COLUMN(Proz)+1))</f>
        <v>6</v>
      </c>
      <c r="L31" s="171" t="n">
        <f aca="false">(G31-E31)/K31</f>
        <v>0</v>
      </c>
      <c r="M31" s="171" t="n">
        <f aca="false">L31^2</f>
        <v>0</v>
      </c>
    </row>
    <row r="32" customFormat="false" ht="12.8" hidden="false" customHeight="false" outlineLevel="0" collapsed="false">
      <c r="A32" s="172"/>
      <c r="B32" s="168"/>
      <c r="D32" s="0"/>
      <c r="E32" s="0"/>
      <c r="F32" s="0"/>
      <c r="G32" s="0"/>
      <c r="I32" s="169" t="n">
        <f aca="false">(E32+(4*F32)+G32)/6</f>
        <v>0</v>
      </c>
      <c r="J32" s="151" t="n">
        <v>99.73</v>
      </c>
      <c r="K32" s="170" t="n">
        <f aca="true">INDIRECT(ADDRESS(ROW(Proz)+MATCH(MIN(ABS(J32-Proz)),ABS(J32-Proz),0)-1,COLUMN(Proz)+1))</f>
        <v>6</v>
      </c>
      <c r="L32" s="171" t="n">
        <f aca="false">(G32-E32)/K32</f>
        <v>0</v>
      </c>
      <c r="M32" s="171" t="n">
        <f aca="false">L32^2</f>
        <v>0</v>
      </c>
    </row>
    <row r="33" customFormat="false" ht="12.8" hidden="false" customHeight="false" outlineLevel="0" collapsed="false">
      <c r="A33" s="172"/>
      <c r="B33" s="168"/>
      <c r="C33" s="0"/>
      <c r="D33" s="0"/>
      <c r="E33" s="0"/>
      <c r="F33" s="0"/>
      <c r="G33" s="0"/>
      <c r="I33" s="169" t="n">
        <f aca="false">(E33+(4*F33)+G33)/6</f>
        <v>0</v>
      </c>
      <c r="J33" s="151" t="n">
        <v>99.73</v>
      </c>
      <c r="K33" s="170" t="n">
        <f aca="true">INDIRECT(ADDRESS(ROW(Proz)+MATCH(MIN(ABS(J33-Proz)),ABS(J33-Proz),0)-1,COLUMN(Proz)+1))</f>
        <v>6</v>
      </c>
      <c r="L33" s="171" t="n">
        <f aca="false">(G33-E33)/K33</f>
        <v>0</v>
      </c>
      <c r="M33" s="171" t="n">
        <f aca="false">L33^2</f>
        <v>0</v>
      </c>
    </row>
    <row r="34" customFormat="false" ht="12.8" hidden="false" customHeight="false" outlineLevel="0" collapsed="false">
      <c r="A34" s="167"/>
      <c r="B34" s="168"/>
      <c r="C34" s="0"/>
      <c r="D34" s="0"/>
      <c r="E34" s="0"/>
      <c r="F34" s="0"/>
      <c r="G34" s="0"/>
      <c r="I34" s="169" t="n">
        <f aca="false">(E34+(4*F34)+G34)/6</f>
        <v>0</v>
      </c>
      <c r="J34" s="151" t="n">
        <v>99.73</v>
      </c>
      <c r="K34" s="170" t="n">
        <f aca="true">INDIRECT(ADDRESS(ROW(Proz)+MATCH(MIN(ABS(J34-Proz)),ABS(J34-Proz),0)-1,COLUMN(Proz)+1))</f>
        <v>6</v>
      </c>
      <c r="L34" s="171" t="n">
        <f aca="false">(G34-E34)/K34</f>
        <v>0</v>
      </c>
      <c r="M34" s="171" t="n">
        <f aca="false">L34^2</f>
        <v>0</v>
      </c>
    </row>
    <row r="35" customFormat="false" ht="12.8" hidden="false" customHeight="false" outlineLevel="0" collapsed="false">
      <c r="A35" s="0"/>
      <c r="B35" s="168"/>
      <c r="D35" s="0"/>
      <c r="E35" s="0"/>
      <c r="F35" s="0"/>
      <c r="G35" s="0"/>
      <c r="I35" s="169" t="n">
        <f aca="false">(E35+(4*F35)+G35)/6</f>
        <v>0</v>
      </c>
      <c r="J35" s="151" t="n">
        <v>99.73</v>
      </c>
      <c r="K35" s="170" t="n">
        <f aca="true">INDIRECT(ADDRESS(ROW(Proz)+MATCH(MIN(ABS(J35-Proz)),ABS(J35-Proz),0)-1,COLUMN(Proz)+1))</f>
        <v>6</v>
      </c>
      <c r="L35" s="171" t="n">
        <f aca="false">(G35-E35)/K35</f>
        <v>0</v>
      </c>
      <c r="M35" s="171" t="n">
        <f aca="false">L35^2</f>
        <v>0</v>
      </c>
    </row>
    <row r="36" customFormat="false" ht="12.8" hidden="false" customHeight="false" outlineLevel="0" collapsed="false">
      <c r="A36" s="0"/>
      <c r="B36" s="168"/>
      <c r="D36" s="0"/>
      <c r="E36" s="0"/>
      <c r="F36" s="0"/>
      <c r="G36" s="0"/>
      <c r="I36" s="169" t="n">
        <f aca="false">(E36+(4*F36)+G36)/6</f>
        <v>0</v>
      </c>
      <c r="J36" s="151" t="n">
        <v>99.73</v>
      </c>
      <c r="K36" s="170" t="n">
        <f aca="true">INDIRECT(ADDRESS(ROW(Proz)+MATCH(MIN(ABS(J36-Proz)),ABS(J36-Proz),0)-1,COLUMN(Proz)+1))</f>
        <v>6</v>
      </c>
      <c r="L36" s="171" t="n">
        <f aca="false">(G36-E36)/K36</f>
        <v>0</v>
      </c>
      <c r="M36" s="171" t="n">
        <f aca="false">L36^2</f>
        <v>0</v>
      </c>
    </row>
    <row r="37" customFormat="false" ht="12.8" hidden="false" customHeight="false" outlineLevel="0" collapsed="false">
      <c r="A37" s="0"/>
      <c r="B37" s="168"/>
      <c r="C37" s="0"/>
      <c r="D37" s="0"/>
      <c r="E37" s="0"/>
      <c r="F37" s="0"/>
      <c r="G37" s="0"/>
      <c r="I37" s="169" t="n">
        <f aca="false">(E37+(4*F37)+G37)/6</f>
        <v>0</v>
      </c>
      <c r="J37" s="151" t="n">
        <v>99.73</v>
      </c>
      <c r="K37" s="170" t="n">
        <f aca="true">INDIRECT(ADDRESS(ROW(Proz)+MATCH(MIN(ABS(J37-Proz)),ABS(J37-Proz),0)-1,COLUMN(Proz)+1))</f>
        <v>6</v>
      </c>
      <c r="L37" s="171" t="n">
        <f aca="false">(G37-E37)/K37</f>
        <v>0</v>
      </c>
      <c r="M37" s="171" t="n">
        <f aca="false">L37^2</f>
        <v>0</v>
      </c>
    </row>
    <row r="38" customFormat="false" ht="12.8" hidden="false" customHeight="false" outlineLevel="0" collapsed="false">
      <c r="A38" s="167"/>
      <c r="B38" s="168"/>
      <c r="C38" s="0"/>
      <c r="D38" s="0"/>
      <c r="E38" s="0"/>
      <c r="F38" s="0"/>
      <c r="G38" s="0"/>
      <c r="I38" s="169" t="n">
        <f aca="false">(E38+(4*F38)+G38)/6</f>
        <v>0</v>
      </c>
      <c r="J38" s="151" t="n">
        <v>99.73</v>
      </c>
      <c r="K38" s="170" t="n">
        <f aca="true">INDIRECT(ADDRESS(ROW(Proz)+MATCH(MIN(ABS(J38-Proz)),ABS(J38-Proz),0)-1,COLUMN(Proz)+1))</f>
        <v>6</v>
      </c>
      <c r="L38" s="171" t="n">
        <f aca="false">(G38-E38)/K38</f>
        <v>0</v>
      </c>
      <c r="M38" s="171" t="n">
        <f aca="false">L38^2</f>
        <v>0</v>
      </c>
    </row>
    <row r="39" customFormat="false" ht="12.8" hidden="false" customHeight="false" outlineLevel="0" collapsed="false">
      <c r="A39" s="172"/>
      <c r="B39" s="168"/>
      <c r="D39" s="0"/>
      <c r="E39" s="174"/>
      <c r="F39" s="0"/>
      <c r="G39" s="0"/>
      <c r="I39" s="169" t="n">
        <f aca="false">(E39+(4*F39)+G39)/6</f>
        <v>0</v>
      </c>
      <c r="J39" s="151" t="n">
        <v>99.73</v>
      </c>
      <c r="K39" s="170" t="n">
        <f aca="true">INDIRECT(ADDRESS(ROW(Proz)+MATCH(MIN(ABS(J39-Proz)),ABS(J39-Proz),0)-1,COLUMN(Proz)+1))</f>
        <v>6</v>
      </c>
      <c r="L39" s="171" t="n">
        <f aca="false">(G39-E39)/K39</f>
        <v>0</v>
      </c>
      <c r="M39" s="171" t="n">
        <f aca="false">L39^2</f>
        <v>0</v>
      </c>
    </row>
    <row r="40" customFormat="false" ht="12.8" hidden="false" customHeight="false" outlineLevel="0" collapsed="false">
      <c r="A40" s="172"/>
      <c r="B40" s="168"/>
      <c r="C40" s="0"/>
      <c r="D40" s="0"/>
      <c r="E40" s="174"/>
      <c r="F40" s="0"/>
      <c r="G40" s="0"/>
      <c r="I40" s="169" t="n">
        <f aca="false">(E40+(4*F40)+G40)/6</f>
        <v>0</v>
      </c>
      <c r="J40" s="151" t="n">
        <v>99.73</v>
      </c>
      <c r="K40" s="170" t="n">
        <f aca="true">INDIRECT(ADDRESS(ROW(Proz)+MATCH(MIN(ABS(J40-Proz)),ABS(J40-Proz),0)-1,COLUMN(Proz)+1))</f>
        <v>6</v>
      </c>
      <c r="L40" s="171" t="n">
        <f aca="false">(G40-E40)/K40</f>
        <v>0</v>
      </c>
      <c r="M40" s="171" t="n">
        <f aca="false">L40^2</f>
        <v>0</v>
      </c>
    </row>
    <row r="41" customFormat="false" ht="12.8" hidden="false" customHeight="false" outlineLevel="0" collapsed="false">
      <c r="A41" s="167"/>
      <c r="B41" s="168"/>
      <c r="C41" s="0"/>
      <c r="D41" s="0"/>
      <c r="E41" s="174"/>
      <c r="F41" s="0"/>
      <c r="G41" s="0"/>
      <c r="I41" s="169" t="n">
        <f aca="false">(E41+(4*F41)+G41)/6</f>
        <v>0</v>
      </c>
      <c r="J41" s="151" t="n">
        <v>99.73</v>
      </c>
      <c r="K41" s="170" t="n">
        <f aca="true">INDIRECT(ADDRESS(ROW(Proz)+MATCH(MIN(ABS(J41-Proz)),ABS(J41-Proz),0)-1,COLUMN(Proz)+1))</f>
        <v>6</v>
      </c>
      <c r="L41" s="171" t="n">
        <f aca="false">(G41-E41)/K41</f>
        <v>0</v>
      </c>
      <c r="M41" s="171" t="n">
        <f aca="false">L41^2</f>
        <v>0</v>
      </c>
    </row>
    <row r="42" customFormat="false" ht="12.8" hidden="false" customHeight="false" outlineLevel="0" collapsed="false">
      <c r="A42" s="172"/>
      <c r="B42" s="168"/>
      <c r="D42" s="0"/>
      <c r="E42" s="0"/>
      <c r="F42" s="0"/>
      <c r="G42" s="0"/>
      <c r="I42" s="169" t="n">
        <f aca="false">(E42+(4*F42)+G42)/6</f>
        <v>0</v>
      </c>
      <c r="J42" s="151" t="n">
        <v>99.73</v>
      </c>
      <c r="K42" s="170" t="n">
        <f aca="true">INDIRECT(ADDRESS(ROW(Proz)+MATCH(MIN(ABS(J42-Proz)),ABS(J42-Proz),0)-1,COLUMN(Proz)+1))</f>
        <v>6</v>
      </c>
      <c r="L42" s="171" t="n">
        <f aca="false">(G42-E42)/K42</f>
        <v>0</v>
      </c>
      <c r="M42" s="171" t="n">
        <f aca="false">L42^2</f>
        <v>0</v>
      </c>
    </row>
    <row r="43" customFormat="false" ht="13.8" hidden="false" customHeight="false" outlineLevel="0" collapsed="false">
      <c r="A43" s="172"/>
      <c r="B43" s="168"/>
      <c r="C43" s="0"/>
      <c r="D43" s="0"/>
      <c r="E43" s="186"/>
      <c r="F43" s="0"/>
      <c r="G43" s="0"/>
      <c r="I43" s="169" t="n">
        <f aca="false">(E43+(4*F43)+G43)/6</f>
        <v>0</v>
      </c>
      <c r="J43" s="151" t="n">
        <v>99.73</v>
      </c>
      <c r="K43" s="170" t="n">
        <f aca="true">INDIRECT(ADDRESS(ROW(Proz)+MATCH(MIN(ABS(J43-Proz)),ABS(J43-Proz),0)-1,COLUMN(Proz)+1))</f>
        <v>6</v>
      </c>
      <c r="L43" s="171" t="n">
        <f aca="false">(G43-E43)/K43</f>
        <v>0</v>
      </c>
      <c r="M43" s="171" t="n">
        <f aca="false">L43^2</f>
        <v>0</v>
      </c>
    </row>
    <row r="44" customFormat="false" ht="13.8" hidden="false" customHeight="false" outlineLevel="0" collapsed="false">
      <c r="A44" s="167"/>
      <c r="B44" s="168"/>
      <c r="C44" s="0"/>
      <c r="D44" s="0"/>
      <c r="E44" s="186"/>
      <c r="F44" s="0"/>
      <c r="G44" s="0"/>
      <c r="I44" s="169" t="n">
        <f aca="false">(E44+(4*F44)+G44)/6</f>
        <v>0</v>
      </c>
      <c r="J44" s="151" t="n">
        <v>99.73</v>
      </c>
      <c r="K44" s="170" t="n">
        <f aca="true">INDIRECT(ADDRESS(ROW(Proz)+MATCH(MIN(ABS(J44-Proz)),ABS(J44-Proz),0)-1,COLUMN(Proz)+1))</f>
        <v>6</v>
      </c>
      <c r="L44" s="171" t="n">
        <f aca="false">(G44-E44)/K44</f>
        <v>0</v>
      </c>
      <c r="M44" s="171" t="n">
        <f aca="false">L44^2</f>
        <v>0</v>
      </c>
    </row>
    <row r="45" customFormat="false" ht="12.8" hidden="false" customHeight="false" outlineLevel="0" collapsed="false">
      <c r="A45" s="0"/>
      <c r="B45" s="168"/>
      <c r="D45" s="0"/>
      <c r="E45" s="0"/>
      <c r="F45" s="0"/>
      <c r="G45" s="0"/>
      <c r="I45" s="169" t="n">
        <f aca="false">(E45+(4*F45)+G45)/6</f>
        <v>0</v>
      </c>
      <c r="J45" s="151" t="n">
        <v>99.73</v>
      </c>
      <c r="K45" s="170" t="n">
        <f aca="true">INDIRECT(ADDRESS(ROW(Proz)+MATCH(MIN(ABS(J45-Proz)),ABS(J45-Proz),0)-1,COLUMN(Proz)+1))</f>
        <v>6</v>
      </c>
      <c r="L45" s="171" t="n">
        <f aca="false">(G45-E45)/K45</f>
        <v>0</v>
      </c>
      <c r="M45" s="171" t="n">
        <f aca="false">L45^2</f>
        <v>0</v>
      </c>
    </row>
    <row r="46" customFormat="false" ht="12.8" hidden="false" customHeight="false" outlineLevel="0" collapsed="false">
      <c r="A46" s="0"/>
      <c r="B46" s="168"/>
      <c r="C46" s="0"/>
      <c r="D46" s="0"/>
      <c r="E46" s="0"/>
      <c r="F46" s="0"/>
      <c r="G46" s="0"/>
      <c r="I46" s="169" t="n">
        <f aca="false">(E46+(4*F46)+G46)/6</f>
        <v>0</v>
      </c>
      <c r="J46" s="151" t="n">
        <v>99.73</v>
      </c>
      <c r="K46" s="170" t="n">
        <f aca="true">INDIRECT(ADDRESS(ROW(Proz)+MATCH(MIN(ABS(J46-Proz)),ABS(J46-Proz),0)-1,COLUMN(Proz)+1))</f>
        <v>6</v>
      </c>
      <c r="L46" s="171" t="n">
        <f aca="false">(G46-E46)/K46</f>
        <v>0</v>
      </c>
      <c r="M46" s="171" t="n">
        <f aca="false">L46^2</f>
        <v>0</v>
      </c>
    </row>
    <row r="47" customFormat="false" ht="42.75" hidden="false" customHeight="true" outlineLevel="0" collapsed="false">
      <c r="A47" s="167"/>
      <c r="B47" s="168"/>
      <c r="C47" s="0"/>
      <c r="D47" s="0"/>
      <c r="E47" s="0"/>
      <c r="F47" s="0"/>
      <c r="G47" s="0"/>
      <c r="I47" s="169" t="n">
        <f aca="false">(E47+(4*F47)+G47)/6</f>
        <v>0</v>
      </c>
      <c r="J47" s="151" t="n">
        <v>99.73</v>
      </c>
      <c r="K47" s="170" t="n">
        <f aca="true">INDIRECT(ADDRESS(ROW(Proz)+MATCH(MIN(ABS(J47-Proz)),ABS(J47-Proz),0)-1,COLUMN(Proz)+1))</f>
        <v>6</v>
      </c>
      <c r="L47" s="171" t="n">
        <f aca="false">(G47-E47)/K47</f>
        <v>0</v>
      </c>
      <c r="M47" s="171" t="n">
        <f aca="false">L47^2</f>
        <v>0</v>
      </c>
    </row>
    <row r="48" customFormat="false" ht="12.8" hidden="false" customHeight="false" outlineLevel="0" collapsed="false">
      <c r="A48" s="0"/>
      <c r="B48" s="168"/>
      <c r="C48" s="0"/>
      <c r="D48" s="0"/>
      <c r="E48" s="0"/>
      <c r="F48" s="0"/>
      <c r="G48" s="0"/>
      <c r="I48" s="169" t="n">
        <f aca="false">(E48+(4*F48)+G48)/6</f>
        <v>0</v>
      </c>
      <c r="J48" s="151" t="n">
        <v>99.73</v>
      </c>
      <c r="K48" s="170" t="n">
        <f aca="true">INDIRECT(ADDRESS(ROW(Proz)+MATCH(MIN(ABS(J48-Proz)),ABS(J48-Proz),0)-1,COLUMN(Proz)+1))</f>
        <v>6</v>
      </c>
      <c r="L48" s="171" t="n">
        <f aca="false">(G48-E48)/K48</f>
        <v>0</v>
      </c>
      <c r="M48" s="171" t="n">
        <f aca="false">L48^2</f>
        <v>0</v>
      </c>
    </row>
    <row r="49" customFormat="false" ht="12.8" hidden="false" customHeight="false" outlineLevel="0" collapsed="false">
      <c r="A49" s="172"/>
      <c r="B49" s="168"/>
      <c r="C49" s="0"/>
      <c r="D49" s="0"/>
      <c r="E49" s="0"/>
      <c r="F49" s="0"/>
      <c r="G49" s="0"/>
      <c r="I49" s="169" t="n">
        <f aca="false">(E49+(4*F49)+G49)/6</f>
        <v>0</v>
      </c>
      <c r="J49" s="151" t="n">
        <v>99.73</v>
      </c>
      <c r="K49" s="170" t="n">
        <f aca="true">INDIRECT(ADDRESS(ROW(Proz)+MATCH(MIN(ABS(J49-Proz)),ABS(J49-Proz),0)-1,COLUMN(Proz)+1))</f>
        <v>6</v>
      </c>
      <c r="L49" s="171" t="n">
        <f aca="false">(G49-E49)/K49</f>
        <v>0</v>
      </c>
      <c r="M49" s="171" t="n">
        <f aca="false">L49^2</f>
        <v>0</v>
      </c>
    </row>
    <row r="50" customFormat="false" ht="12.8" hidden="false" customHeight="false" outlineLevel="0" collapsed="false">
      <c r="A50" s="172"/>
      <c r="B50" s="168"/>
      <c r="C50" s="0"/>
      <c r="D50" s="0"/>
      <c r="E50" s="0"/>
      <c r="F50" s="0"/>
      <c r="G50" s="0"/>
      <c r="I50" s="169" t="n">
        <f aca="false">(E50+(4*F50)+G50)/6</f>
        <v>0</v>
      </c>
      <c r="J50" s="151" t="n">
        <v>99.73</v>
      </c>
      <c r="K50" s="170" t="n">
        <f aca="true">INDIRECT(ADDRESS(ROW(Proz)+MATCH(MIN(ABS(J50-Proz)),ABS(J50-Proz),0)-1,COLUMN(Proz)+1))</f>
        <v>6</v>
      </c>
      <c r="L50" s="171" t="n">
        <f aca="false">(G50-E50)/K50</f>
        <v>0</v>
      </c>
      <c r="M50" s="171" t="n">
        <f aca="false">L50^2</f>
        <v>0</v>
      </c>
    </row>
    <row r="51" customFormat="false" ht="12.8" hidden="false" customHeight="false" outlineLevel="0" collapsed="false">
      <c r="A51" s="172"/>
      <c r="B51" s="168"/>
      <c r="C51" s="0"/>
      <c r="D51" s="0"/>
      <c r="E51" s="0"/>
      <c r="F51" s="0"/>
      <c r="G51" s="0"/>
      <c r="I51" s="169" t="n">
        <f aca="false">(E51+(4*F51)+G51)/6</f>
        <v>0</v>
      </c>
      <c r="J51" s="151" t="n">
        <v>99.73</v>
      </c>
      <c r="K51" s="170" t="n">
        <f aca="true">INDIRECT(ADDRESS(ROW(Proz)+MATCH(MIN(ABS(J51-Proz)),ABS(J51-Proz),0)-1,COLUMN(Proz)+1))</f>
        <v>6</v>
      </c>
      <c r="L51" s="171" t="n">
        <f aca="false">(G51-E51)/K51</f>
        <v>0</v>
      </c>
      <c r="M51" s="171" t="n">
        <f aca="false">L51^2</f>
        <v>0</v>
      </c>
    </row>
    <row r="52" customFormat="false" ht="12.8" hidden="false" customHeight="false" outlineLevel="0" collapsed="false">
      <c r="A52" s="172"/>
      <c r="B52" s="168"/>
      <c r="C52" s="0"/>
      <c r="D52" s="0"/>
      <c r="E52" s="0"/>
      <c r="F52" s="0"/>
      <c r="G52" s="0"/>
      <c r="I52" s="169" t="n">
        <f aca="false">(E52+(4*F52)+G52)/6</f>
        <v>0</v>
      </c>
      <c r="J52" s="151" t="n">
        <v>99.73</v>
      </c>
      <c r="K52" s="170" t="n">
        <f aca="true">INDIRECT(ADDRESS(ROW(Proz)+MATCH(MIN(ABS(J52-Proz)),ABS(J52-Proz),0)-1,COLUMN(Proz)+1))</f>
        <v>6</v>
      </c>
      <c r="L52" s="171" t="n">
        <f aca="false">(G52-E52)/K52</f>
        <v>0</v>
      </c>
      <c r="M52" s="171" t="n">
        <f aca="false">L52^2</f>
        <v>0</v>
      </c>
    </row>
    <row r="53" customFormat="false" ht="12.8" hidden="false" customHeight="false" outlineLevel="0" collapsed="false">
      <c r="A53" s="0"/>
      <c r="B53" s="168"/>
      <c r="C53" s="0"/>
      <c r="D53" s="0"/>
      <c r="E53" s="0"/>
      <c r="F53" s="0"/>
      <c r="G53" s="0"/>
      <c r="I53" s="169" t="n">
        <f aca="false">(E53+(4*F53)+G53)/6</f>
        <v>0</v>
      </c>
      <c r="J53" s="151" t="n">
        <v>99.73</v>
      </c>
      <c r="K53" s="170" t="n">
        <f aca="true">INDIRECT(ADDRESS(ROW(Proz)+MATCH(MIN(ABS(J53-Proz)),ABS(J53-Proz),0)-1,COLUMN(Proz)+1))</f>
        <v>6</v>
      </c>
      <c r="L53" s="171" t="n">
        <f aca="false">(G53-E53)/K53</f>
        <v>0</v>
      </c>
      <c r="M53" s="171" t="n">
        <f aca="false">L53^2</f>
        <v>0</v>
      </c>
    </row>
    <row r="54" customFormat="false" ht="12.8" hidden="false" customHeight="false" outlineLevel="0" collapsed="false">
      <c r="A54" s="167"/>
      <c r="B54" s="168"/>
      <c r="C54" s="0"/>
      <c r="D54" s="0"/>
      <c r="E54" s="0"/>
      <c r="F54" s="0"/>
      <c r="G54" s="0"/>
      <c r="I54" s="169" t="n">
        <f aca="false">(E54+(4*F54)+G54)/6</f>
        <v>0</v>
      </c>
      <c r="J54" s="151" t="n">
        <v>99.73</v>
      </c>
      <c r="K54" s="170" t="n">
        <f aca="true">INDIRECT(ADDRESS(ROW(Proz)+MATCH(MIN(ABS(J54-Proz)),ABS(J54-Proz),0)-1,COLUMN(Proz)+1))</f>
        <v>6</v>
      </c>
      <c r="L54" s="171" t="n">
        <f aca="false">(G54-E54)/K54</f>
        <v>0</v>
      </c>
      <c r="M54" s="171" t="n">
        <f aca="false">L54^2</f>
        <v>0</v>
      </c>
    </row>
    <row r="55" customFormat="false" ht="12.8" hidden="false" customHeight="false" outlineLevel="0" collapsed="false">
      <c r="A55" s="172"/>
      <c r="B55" s="168"/>
      <c r="C55" s="0"/>
      <c r="D55" s="0"/>
      <c r="E55" s="0"/>
      <c r="F55" s="0"/>
      <c r="G55" s="0"/>
      <c r="I55" s="169" t="n">
        <f aca="false">(E55+(4*F55)+G55)/6</f>
        <v>0</v>
      </c>
      <c r="J55" s="151" t="n">
        <v>99.73</v>
      </c>
      <c r="K55" s="170" t="n">
        <f aca="true">INDIRECT(ADDRESS(ROW(Proz)+MATCH(MIN(ABS(J55-Proz)),ABS(J55-Proz),0)-1,COLUMN(Proz)+1))</f>
        <v>6</v>
      </c>
      <c r="L55" s="171" t="n">
        <f aca="false">(G55-E55)/K55</f>
        <v>0</v>
      </c>
      <c r="M55" s="171" t="n">
        <f aca="false">L55^2</f>
        <v>0</v>
      </c>
    </row>
    <row r="56" customFormat="false" ht="12.8" hidden="false" customHeight="false" outlineLevel="0" collapsed="false">
      <c r="A56" s="172"/>
      <c r="B56" s="168"/>
      <c r="C56" s="0"/>
      <c r="D56" s="0"/>
      <c r="E56" s="0"/>
      <c r="F56" s="0"/>
      <c r="G56" s="0"/>
      <c r="I56" s="169" t="n">
        <f aca="false">(E56+(4*F56)+G56)/6</f>
        <v>0</v>
      </c>
      <c r="J56" s="151" t="n">
        <v>99.73</v>
      </c>
      <c r="K56" s="170" t="n">
        <f aca="true">INDIRECT(ADDRESS(ROW(Proz)+MATCH(MIN(ABS(J56-Proz)),ABS(J56-Proz),0)-1,COLUMN(Proz)+1))</f>
        <v>6</v>
      </c>
      <c r="L56" s="171" t="n">
        <f aca="false">(G56-E56)/K56</f>
        <v>0</v>
      </c>
      <c r="M56" s="171" t="n">
        <f aca="false">L56^2</f>
        <v>0</v>
      </c>
    </row>
    <row r="57" customFormat="false" ht="12.8" hidden="false" customHeight="false" outlineLevel="0" collapsed="false">
      <c r="A57" s="172"/>
      <c r="B57" s="168"/>
      <c r="C57" s="0"/>
      <c r="D57" s="0"/>
      <c r="E57" s="0"/>
      <c r="F57" s="0"/>
      <c r="G57" s="0"/>
      <c r="I57" s="169" t="n">
        <f aca="false">(E57+(4*F57)+G57)/6</f>
        <v>0</v>
      </c>
      <c r="J57" s="151" t="n">
        <v>99.73</v>
      </c>
      <c r="K57" s="170" t="n">
        <f aca="true">INDIRECT(ADDRESS(ROW(Proz)+MATCH(MIN(ABS(J57-Proz)),ABS(J57-Proz),0)-1,COLUMN(Proz)+1))</f>
        <v>6</v>
      </c>
      <c r="L57" s="171" t="n">
        <f aca="false">(G57-E57)/K57</f>
        <v>0</v>
      </c>
      <c r="M57" s="171" t="n">
        <f aca="false">L57^2</f>
        <v>0</v>
      </c>
    </row>
    <row r="58" customFormat="false" ht="12.8" hidden="false" customHeight="false" outlineLevel="0" collapsed="false">
      <c r="A58" s="172"/>
      <c r="B58" s="168"/>
      <c r="C58" s="0"/>
      <c r="D58" s="0"/>
      <c r="E58" s="0"/>
      <c r="F58" s="0"/>
      <c r="G58" s="0"/>
      <c r="I58" s="169" t="n">
        <f aca="false">(E58+(4*F58)+G58)/6</f>
        <v>0</v>
      </c>
      <c r="J58" s="151" t="n">
        <v>99.73</v>
      </c>
      <c r="K58" s="170" t="n">
        <f aca="true">INDIRECT(ADDRESS(ROW(Proz)+MATCH(MIN(ABS(J58-Proz)),ABS(J58-Proz),0)-1,COLUMN(Proz)+1))</f>
        <v>6</v>
      </c>
      <c r="L58" s="171" t="n">
        <f aca="false">(G58-E58)/K58</f>
        <v>0</v>
      </c>
      <c r="M58" s="171" t="n">
        <f aca="false">L58^2</f>
        <v>0</v>
      </c>
    </row>
    <row r="59" customFormat="false" ht="12.8" hidden="false" customHeight="false" outlineLevel="0" collapsed="false">
      <c r="B59" s="0"/>
      <c r="C59" s="0"/>
      <c r="D59" s="0"/>
      <c r="E59" s="0"/>
      <c r="F59" s="0"/>
      <c r="G59" s="0"/>
      <c r="I59" s="169" t="n">
        <f aca="false">(E59+(4*F59)+G59)/6</f>
        <v>0</v>
      </c>
      <c r="J59" s="151" t="n">
        <v>99.73</v>
      </c>
      <c r="K59" s="170" t="n">
        <f aca="true">INDIRECT(ADDRESS(ROW(Proz)+MATCH(MIN(ABS(J59-Proz)),ABS(J59-Proz),0)-1,COLUMN(Proz)+1))</f>
        <v>6</v>
      </c>
      <c r="L59" s="171" t="n">
        <f aca="false">(G59-E59)/K59</f>
        <v>0</v>
      </c>
      <c r="M59" s="171" t="n">
        <f aca="false">L59^2</f>
        <v>0</v>
      </c>
    </row>
    <row r="60" customFormat="false" ht="12.8" hidden="false" customHeight="false" outlineLevel="0" collapsed="false">
      <c r="B60" s="168"/>
      <c r="C60" s="0"/>
      <c r="D60" s="0"/>
      <c r="E60" s="0"/>
      <c r="F60" s="0"/>
      <c r="G60" s="0"/>
      <c r="I60" s="169" t="n">
        <f aca="false">(E60+(4*F60)+G60)/6</f>
        <v>0</v>
      </c>
      <c r="J60" s="151" t="n">
        <v>99.73</v>
      </c>
      <c r="K60" s="170" t="n">
        <f aca="true">INDIRECT(ADDRESS(ROW(Proz)+MATCH(MIN(ABS(J60-Proz)),ABS(J60-Proz),0)-1,COLUMN(Proz)+1))</f>
        <v>6</v>
      </c>
      <c r="L60" s="171" t="n">
        <f aca="false">(G60-E60)/K60</f>
        <v>0</v>
      </c>
      <c r="M60" s="171" t="n">
        <f aca="false">L60^2</f>
        <v>0</v>
      </c>
    </row>
    <row r="61" customFormat="false" ht="12.8" hidden="false" customHeight="false" outlineLevel="0" collapsed="false">
      <c r="B61" s="168"/>
      <c r="C61" s="0"/>
      <c r="D61" s="0"/>
      <c r="E61" s="0"/>
      <c r="F61" s="0"/>
      <c r="G61" s="0"/>
      <c r="I61" s="169" t="n">
        <f aca="false">(E61+(4*F61)+G61)/6</f>
        <v>0</v>
      </c>
      <c r="J61" s="151" t="n">
        <v>99.73</v>
      </c>
      <c r="K61" s="170" t="n">
        <f aca="true">INDIRECT(ADDRESS(ROW(Proz)+MATCH(MIN(ABS(J61-Proz)),ABS(J61-Proz),0)-1,COLUMN(Proz)+1))</f>
        <v>6</v>
      </c>
      <c r="L61" s="171" t="n">
        <f aca="false">(G61-E61)/K61</f>
        <v>0</v>
      </c>
      <c r="M61" s="171" t="n">
        <f aca="false">L61^2</f>
        <v>0</v>
      </c>
    </row>
    <row r="62" customFormat="false" ht="12.8" hidden="false" customHeight="false" outlineLevel="0" collapsed="false">
      <c r="B62" s="168"/>
      <c r="C62" s="0"/>
      <c r="D62" s="0"/>
      <c r="E62" s="0"/>
      <c r="F62" s="0"/>
      <c r="G62" s="0"/>
      <c r="I62" s="169" t="n">
        <f aca="false">(E62+(4*F62)+G62)/6</f>
        <v>0</v>
      </c>
      <c r="J62" s="151" t="n">
        <v>99.73</v>
      </c>
      <c r="K62" s="170" t="n">
        <f aca="true">INDIRECT(ADDRESS(ROW(Proz)+MATCH(MIN(ABS(J62-Proz)),ABS(J62-Proz),0)-1,COLUMN(Proz)+1))</f>
        <v>6</v>
      </c>
      <c r="L62" s="171" t="n">
        <f aca="false">(G62-E62)/K62</f>
        <v>0</v>
      </c>
      <c r="M62" s="171" t="n">
        <f aca="false">L62^2</f>
        <v>0</v>
      </c>
    </row>
    <row r="63" customFormat="false" ht="12.8" hidden="false" customHeight="false" outlineLevel="0" collapsed="false">
      <c r="B63" s="0"/>
      <c r="C63" s="0"/>
      <c r="D63" s="0"/>
      <c r="E63" s="0"/>
      <c r="F63" s="0"/>
      <c r="G63" s="0"/>
      <c r="I63" s="169" t="n">
        <f aca="false">(E63+(4*F63)+G63)/6</f>
        <v>0</v>
      </c>
      <c r="J63" s="151" t="n">
        <v>99.73</v>
      </c>
      <c r="K63" s="170" t="n">
        <f aca="true">INDIRECT(ADDRESS(ROW(Proz)+MATCH(MIN(ABS(J63-Proz)),ABS(J63-Proz),0)-1,COLUMN(Proz)+1))</f>
        <v>6</v>
      </c>
      <c r="L63" s="171" t="n">
        <f aca="false">(G63-E63)/K63</f>
        <v>0</v>
      </c>
      <c r="M63" s="171" t="n">
        <f aca="false">L63^2</f>
        <v>0</v>
      </c>
    </row>
    <row r="64" customFormat="false" ht="12.8" hidden="false" customHeight="false" outlineLevel="0" collapsed="false">
      <c r="B64" s="168"/>
      <c r="C64" s="0"/>
      <c r="D64" s="0"/>
      <c r="E64" s="0"/>
      <c r="F64" s="0"/>
      <c r="G64" s="0"/>
      <c r="I64" s="169" t="n">
        <f aca="false">(E64+(4*F64)+G64)/6</f>
        <v>0</v>
      </c>
      <c r="J64" s="151" t="n">
        <v>99.73</v>
      </c>
      <c r="K64" s="170" t="n">
        <f aca="true">INDIRECT(ADDRESS(ROW(Proz)+MATCH(MIN(ABS(J64-Proz)),ABS(J64-Proz),0)-1,COLUMN(Proz)+1))</f>
        <v>6</v>
      </c>
      <c r="L64" s="171" t="n">
        <f aca="false">(G64-E64)/K64</f>
        <v>0</v>
      </c>
      <c r="M64" s="171" t="n">
        <f aca="false">L64^2</f>
        <v>0</v>
      </c>
    </row>
    <row r="65" customFormat="false" ht="12.8" hidden="false" customHeight="false" outlineLevel="0" collapsed="false">
      <c r="B65" s="168"/>
      <c r="C65" s="0"/>
      <c r="D65" s="0"/>
      <c r="E65" s="0"/>
      <c r="F65" s="0"/>
      <c r="G65" s="0"/>
      <c r="I65" s="169" t="n">
        <f aca="false">(E65+(4*F65)+G65)/6</f>
        <v>0</v>
      </c>
      <c r="J65" s="151" t="n">
        <v>99.73</v>
      </c>
      <c r="K65" s="170" t="n">
        <f aca="true">INDIRECT(ADDRESS(ROW(Proz)+MATCH(MIN(ABS(J65-Proz)),ABS(J65-Proz),0)-1,COLUMN(Proz)+1))</f>
        <v>6</v>
      </c>
      <c r="L65" s="171" t="n">
        <f aca="false">(G65-E65)/K65</f>
        <v>0</v>
      </c>
      <c r="M65" s="171" t="n">
        <f aca="false">L65^2</f>
        <v>0</v>
      </c>
    </row>
    <row r="66" customFormat="false" ht="12.8" hidden="false" customHeight="false" outlineLevel="0" collapsed="false">
      <c r="C66" s="0"/>
      <c r="D66" s="0"/>
      <c r="E66" s="0"/>
      <c r="F66" s="0"/>
      <c r="G66" s="0"/>
      <c r="I66" s="169" t="n">
        <f aca="false">(E66+(4*F66)+G66)/6</f>
        <v>0</v>
      </c>
      <c r="J66" s="151" t="n">
        <v>99.73</v>
      </c>
      <c r="K66" s="170" t="n">
        <f aca="true">INDIRECT(ADDRESS(ROW(Proz)+MATCH(MIN(ABS(J66-Proz)),ABS(J66-Proz),0)-1,COLUMN(Proz)+1))</f>
        <v>6</v>
      </c>
      <c r="L66" s="171" t="n">
        <f aca="false">(G66-E66)/K66</f>
        <v>0</v>
      </c>
      <c r="M66" s="171" t="n">
        <f aca="false">L66^2</f>
        <v>0</v>
      </c>
    </row>
    <row r="67" customFormat="false" ht="12.8" hidden="false" customHeight="false" outlineLevel="0" collapsed="false">
      <c r="C67" s="0"/>
      <c r="D67" s="0"/>
      <c r="E67" s="181"/>
      <c r="F67" s="181"/>
      <c r="G67" s="181"/>
      <c r="I67" s="169" t="n">
        <f aca="false">(E67+(4*F67)+G67)/6</f>
        <v>0</v>
      </c>
      <c r="J67" s="151" t="n">
        <v>99.73</v>
      </c>
      <c r="K67" s="170" t="n">
        <f aca="true">INDIRECT(ADDRESS(ROW(Proz)+MATCH(MIN(ABS(J67-Proz)),ABS(J67-Proz),0)-1,COLUMN(Proz)+1))</f>
        <v>6</v>
      </c>
      <c r="L67" s="171" t="n">
        <f aca="false">(G67-E67)/K67</f>
        <v>0</v>
      </c>
      <c r="M67" s="171" t="n">
        <f aca="false">L67^2</f>
        <v>0</v>
      </c>
    </row>
    <row r="68" customFormat="false" ht="50.25" hidden="false" customHeight="true" outlineLevel="0" collapsed="false">
      <c r="C68" s="182" t="s">
        <v>202</v>
      </c>
      <c r="D68" s="78" t="s">
        <v>203</v>
      </c>
      <c r="M68" s="152"/>
    </row>
    <row r="69" customFormat="false" ht="12.8" hidden="false" customHeight="false" outlineLevel="0" collapsed="false">
      <c r="C69" s="183" t="n">
        <v>10</v>
      </c>
      <c r="D69" s="123" t="n">
        <v>0.25</v>
      </c>
      <c r="M69" s="152"/>
    </row>
    <row r="70" customFormat="false" ht="12.8" hidden="false" customHeight="false" outlineLevel="0" collapsed="false">
      <c r="C70" s="183" t="n">
        <v>20</v>
      </c>
      <c r="D70" s="123" t="n">
        <v>0.51</v>
      </c>
      <c r="M70" s="152"/>
    </row>
    <row r="71" customFormat="false" ht="12.8" hidden="false" customHeight="false" outlineLevel="0" collapsed="false">
      <c r="C71" s="183" t="n">
        <v>30</v>
      </c>
      <c r="D71" s="123" t="n">
        <v>0.77</v>
      </c>
      <c r="M71" s="152"/>
    </row>
    <row r="72" customFormat="false" ht="12.8" hidden="false" customHeight="false" outlineLevel="0" collapsed="false">
      <c r="C72" s="183" t="n">
        <v>40</v>
      </c>
      <c r="D72" s="123" t="n">
        <v>1</v>
      </c>
      <c r="M72" s="152"/>
    </row>
    <row r="73" customFormat="false" ht="12.8" hidden="false" customHeight="false" outlineLevel="0" collapsed="false">
      <c r="C73" s="183" t="n">
        <v>50</v>
      </c>
      <c r="D73" s="123" t="n">
        <v>1.4</v>
      </c>
      <c r="M73" s="152"/>
    </row>
    <row r="74" customFormat="false" ht="12.8" hidden="false" customHeight="false" outlineLevel="0" collapsed="false">
      <c r="C74" s="183" t="n">
        <v>60</v>
      </c>
      <c r="D74" s="123" t="n">
        <v>1.7</v>
      </c>
      <c r="M74" s="152"/>
    </row>
    <row r="75" customFormat="false" ht="12.8" hidden="false" customHeight="false" outlineLevel="0" collapsed="false">
      <c r="C75" s="183" t="n">
        <v>70</v>
      </c>
      <c r="D75" s="123" t="n">
        <v>2.1</v>
      </c>
      <c r="M75" s="152"/>
    </row>
    <row r="76" customFormat="false" ht="12.8" hidden="false" customHeight="false" outlineLevel="0" collapsed="false">
      <c r="C76" s="183" t="n">
        <v>80</v>
      </c>
      <c r="D76" s="123" t="n">
        <v>2.6</v>
      </c>
      <c r="M76" s="152"/>
    </row>
    <row r="77" customFormat="false" ht="12.8" hidden="false" customHeight="false" outlineLevel="0" collapsed="false">
      <c r="C77" s="183" t="n">
        <v>90</v>
      </c>
      <c r="D77" s="123" t="n">
        <v>3.3</v>
      </c>
      <c r="M77" s="152"/>
    </row>
    <row r="78" customFormat="false" ht="12.8" hidden="false" customHeight="false" outlineLevel="0" collapsed="false">
      <c r="C78" s="184" t="n">
        <v>100</v>
      </c>
      <c r="D78" s="185" t="n">
        <v>6</v>
      </c>
      <c r="M78" s="152"/>
    </row>
  </sheetData>
  <printOptions headings="false" gridLines="tru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&amp;C&amp;A&amp;RLV: Aufwandschätzverfahren für IKT Projekte</oddHeader>
    <oddFooter>&amp;L(c) 2006 DI(FH) Sven Schweiger&amp;R&amp;P / &amp;N</oddFooter>
  </headerFooter>
  <rowBreaks count="1" manualBreakCount="1">
    <brk id="555" man="true" max="16383" min="0"/>
  </rowBreaks>
</worksheet>
</file>

<file path=xl/worksheets/sheet9.xml><?xml version="1.0" encoding="utf-8"?>
<worksheet xmlns="http://schemas.openxmlformats.org/spreadsheetml/2006/main" xmlns:r="http://schemas.openxmlformats.org/officeDocument/2006/relationships">
  <sheetPr filterMode="false">
    <pageSetUpPr fitToPage="true"/>
  </sheetPr>
  <dimension ref="A1:M5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H54" activeCellId="0" sqref="H54"/>
    </sheetView>
  </sheetViews>
  <sheetFormatPr defaultRowHeight="12.75"/>
  <cols>
    <col collapsed="false" hidden="false" max="1" min="1" style="146" width="7.29081632653061"/>
    <col collapsed="false" hidden="false" max="2" min="2" style="147" width="19.9948979591837"/>
    <col collapsed="false" hidden="false" max="3" min="3" style="148" width="36.1428571428571"/>
    <col collapsed="false" hidden="false" max="4" min="4" style="148" width="27.8520408163265"/>
    <col collapsed="false" hidden="false" max="6" min="5" style="149" width="11.5714285714286"/>
    <col collapsed="false" hidden="false" max="7" min="7" style="149" width="12.2857142857143"/>
    <col collapsed="false" hidden="false" max="8" min="8" style="148" width="41.5663265306123"/>
    <col collapsed="false" hidden="false" max="9" min="9" style="150" width="10.8520408163265"/>
    <col collapsed="false" hidden="false" max="10" min="10" style="151" width="10.1428571428571"/>
    <col collapsed="false" hidden="false" max="11" min="11" style="151" width="9.5765306122449"/>
    <col collapsed="false" hidden="false" max="12" min="12" style="152" width="10.9948979591837"/>
    <col collapsed="false" hidden="false" max="13" min="13" style="153" width="11.5714285714286"/>
    <col collapsed="false" hidden="false" max="14" min="14" style="148" width="11.4183673469388"/>
    <col collapsed="false" hidden="false" max="15" min="15" style="148" width="40.1479591836735"/>
    <col collapsed="false" hidden="false" max="16" min="16" style="148" width="22.8571428571429"/>
    <col collapsed="false" hidden="false" max="1025" min="17" style="148" width="11.4183673469388"/>
  </cols>
  <sheetData>
    <row r="1" s="161" customFormat="true" ht="45.75" hidden="false" customHeight="false" outlineLevel="0" collapsed="false">
      <c r="A1" s="154" t="s">
        <v>110</v>
      </c>
      <c r="B1" s="155" t="s">
        <v>111</v>
      </c>
      <c r="C1" s="155" t="s">
        <v>112</v>
      </c>
      <c r="D1" s="155" t="s">
        <v>113</v>
      </c>
      <c r="E1" s="156" t="s">
        <v>114</v>
      </c>
      <c r="F1" s="156" t="s">
        <v>115</v>
      </c>
      <c r="G1" s="156" t="s">
        <v>116</v>
      </c>
      <c r="H1" s="157" t="s">
        <v>117</v>
      </c>
      <c r="I1" s="158" t="s">
        <v>118</v>
      </c>
      <c r="J1" s="158" t="s">
        <v>119</v>
      </c>
      <c r="K1" s="158" t="s">
        <v>120</v>
      </c>
      <c r="L1" s="159" t="s">
        <v>121</v>
      </c>
      <c r="M1" s="160" t="s">
        <v>122</v>
      </c>
    </row>
    <row r="2" customFormat="false" ht="15.75" hidden="false" customHeight="false" outlineLevel="0" collapsed="false">
      <c r="A2" s="162"/>
      <c r="B2" s="163"/>
      <c r="C2" s="163"/>
      <c r="D2" s="163"/>
      <c r="E2" s="164" t="n">
        <f aca="false">SUM(E3:E9982)</f>
        <v>0</v>
      </c>
      <c r="F2" s="164" t="n">
        <f aca="false">SUM(F3:F9982)</f>
        <v>0</v>
      </c>
      <c r="G2" s="164" t="n">
        <f aca="false">SUM(G3:G9982)</f>
        <v>0</v>
      </c>
      <c r="H2" s="163"/>
      <c r="I2" s="165" t="n">
        <f aca="false">SUM(I3:I9982)</f>
        <v>0</v>
      </c>
      <c r="J2" s="165" t="s">
        <v>123</v>
      </c>
      <c r="K2" s="165"/>
      <c r="L2" s="166" t="n">
        <f aca="false">M2^(1/2)</f>
        <v>0</v>
      </c>
      <c r="M2" s="166" t="n">
        <f aca="false">SUM(M3:M9982)</f>
        <v>0</v>
      </c>
    </row>
    <row r="3" customFormat="false" ht="32.25" hidden="false" customHeight="true" outlineLevel="0" collapsed="false">
      <c r="A3" s="167" t="s">
        <v>297</v>
      </c>
      <c r="B3" s="168" t="s">
        <v>298</v>
      </c>
      <c r="C3" s="0"/>
      <c r="D3" s="0"/>
      <c r="E3" s="0"/>
      <c r="F3" s="0"/>
      <c r="G3" s="0"/>
      <c r="I3" s="169" t="n">
        <f aca="false">(E3+(4*F3)+G3)/6</f>
        <v>0</v>
      </c>
      <c r="J3" s="151" t="n">
        <v>99.73</v>
      </c>
      <c r="K3" s="170" t="n">
        <f aca="true">INDIRECT(ADDRESS(ROW(Proz)+MATCH(MIN(ABS(J3-Proz)),ABS(J3-Proz),0)-1,COLUMN(Proz)+1))</f>
        <v>6</v>
      </c>
      <c r="L3" s="171" t="n">
        <f aca="false">(G3-E3)/K3</f>
        <v>0</v>
      </c>
      <c r="M3" s="171" t="n">
        <f aca="false">L3^2</f>
        <v>0</v>
      </c>
    </row>
    <row r="4" customFormat="false" ht="12.75" hidden="false" customHeight="false" outlineLevel="0" collapsed="false">
      <c r="A4" s="172" t="s">
        <v>299</v>
      </c>
      <c r="B4" s="168"/>
      <c r="C4" s="148" t="s">
        <v>300</v>
      </c>
      <c r="D4" s="0"/>
      <c r="E4" s="0"/>
      <c r="F4" s="0"/>
      <c r="G4" s="0"/>
      <c r="I4" s="169" t="n">
        <f aca="false">(E4+(4*F4)+G4)/6</f>
        <v>0</v>
      </c>
      <c r="J4" s="151" t="n">
        <v>99.73</v>
      </c>
      <c r="K4" s="170" t="n">
        <f aca="true">INDIRECT(ADDRESS(ROW(Proz)+MATCH(MIN(ABS(J4-Proz)),ABS(J4-Proz),0)-1,COLUMN(Proz)+1))</f>
        <v>6</v>
      </c>
      <c r="L4" s="171" t="n">
        <f aca="false">(G4-E4)/K4</f>
        <v>0</v>
      </c>
      <c r="M4" s="171" t="n">
        <f aca="false">L4^2</f>
        <v>0</v>
      </c>
    </row>
    <row r="5" customFormat="false" ht="12.75" hidden="false" customHeight="false" outlineLevel="0" collapsed="false">
      <c r="A5" s="172" t="s">
        <v>301</v>
      </c>
      <c r="B5" s="168"/>
      <c r="C5" s="148" t="s">
        <v>302</v>
      </c>
      <c r="D5" s="0"/>
      <c r="E5" s="0"/>
      <c r="F5" s="0"/>
      <c r="G5" s="0"/>
      <c r="I5" s="169" t="n">
        <f aca="false">(E5+(4*F5)+G5)/6</f>
        <v>0</v>
      </c>
      <c r="J5" s="151" t="n">
        <v>99.73</v>
      </c>
      <c r="K5" s="170" t="n">
        <f aca="true">INDIRECT(ADDRESS(ROW(Proz)+MATCH(MIN(ABS(J5-Proz)),ABS(J5-Proz),0)-1,COLUMN(Proz)+1))</f>
        <v>6</v>
      </c>
      <c r="L5" s="171" t="n">
        <f aca="false">(G5-E5)/K5</f>
        <v>0</v>
      </c>
      <c r="M5" s="171" t="n">
        <f aca="false">L5^2</f>
        <v>0</v>
      </c>
    </row>
    <row r="6" s="148" customFormat="true" ht="12.75" hidden="false" customHeight="false" outlineLevel="0" collapsed="false">
      <c r="A6" s="172" t="s">
        <v>303</v>
      </c>
      <c r="C6" s="148" t="s">
        <v>304</v>
      </c>
      <c r="D6" s="0"/>
      <c r="E6" s="0"/>
      <c r="F6" s="0"/>
      <c r="G6" s="0"/>
      <c r="I6" s="169" t="n">
        <f aca="false">(E6+(4*F6)+G6)/6</f>
        <v>0</v>
      </c>
      <c r="J6" s="151" t="n">
        <v>99.73</v>
      </c>
      <c r="K6" s="170" t="n">
        <f aca="true">INDIRECT(ADDRESS(ROW(Proz)+MATCH(MIN(ABS(J6-Proz)),ABS(J6-Proz),0)-1,COLUMN(Proz)+1))</f>
        <v>6</v>
      </c>
      <c r="L6" s="171" t="n">
        <f aca="false">(G6-E6)/K6</f>
        <v>0</v>
      </c>
      <c r="M6" s="171" t="n">
        <f aca="false">L6^2</f>
        <v>0</v>
      </c>
    </row>
    <row r="7" customFormat="false" ht="12.75" hidden="false" customHeight="false" outlineLevel="0" collapsed="false">
      <c r="A7" s="172" t="s">
        <v>305</v>
      </c>
      <c r="B7" s="168"/>
      <c r="C7" s="148" t="s">
        <v>306</v>
      </c>
      <c r="D7" s="0"/>
      <c r="E7" s="0"/>
      <c r="F7" s="0"/>
      <c r="G7" s="0"/>
      <c r="I7" s="169" t="n">
        <f aca="false">(E7+(4*F7)+G7)/6</f>
        <v>0</v>
      </c>
      <c r="J7" s="151" t="n">
        <v>99.73</v>
      </c>
      <c r="K7" s="170" t="n">
        <f aca="true">INDIRECT(ADDRESS(ROW(Proz)+MATCH(MIN(ABS(J7-Proz)),ABS(J7-Proz),0)-1,COLUMN(Proz)+1))</f>
        <v>6</v>
      </c>
      <c r="L7" s="171" t="n">
        <f aca="false">(G7-E7)/K7</f>
        <v>0</v>
      </c>
      <c r="M7" s="171" t="n">
        <f aca="false">L7^2</f>
        <v>0</v>
      </c>
    </row>
    <row r="8" customFormat="false" ht="12.75" hidden="false" customHeight="false" outlineLevel="0" collapsed="false">
      <c r="A8" s="172" t="s">
        <v>307</v>
      </c>
      <c r="B8" s="168"/>
      <c r="C8" s="148" t="s">
        <v>308</v>
      </c>
      <c r="D8" s="0"/>
      <c r="E8" s="0"/>
      <c r="F8" s="0"/>
      <c r="G8" s="0"/>
      <c r="I8" s="169" t="n">
        <f aca="false">(E8+(4*F8)+G8)/6</f>
        <v>0</v>
      </c>
      <c r="J8" s="151" t="n">
        <v>99.73</v>
      </c>
      <c r="K8" s="170" t="n">
        <f aca="true">INDIRECT(ADDRESS(ROW(Proz)+MATCH(MIN(ABS(J8-Proz)),ABS(J8-Proz),0)-1,COLUMN(Proz)+1))</f>
        <v>6</v>
      </c>
      <c r="L8" s="171" t="n">
        <f aca="false">(G8-E8)/K8</f>
        <v>0</v>
      </c>
      <c r="M8" s="171" t="n">
        <f aca="false">L8^2</f>
        <v>0</v>
      </c>
    </row>
    <row r="9" customFormat="false" ht="12.75" hidden="false" customHeight="false" outlineLevel="0" collapsed="false">
      <c r="A9" s="172" t="s">
        <v>309</v>
      </c>
      <c r="B9" s="168"/>
      <c r="C9" s="148" t="s">
        <v>310</v>
      </c>
      <c r="D9" s="0"/>
      <c r="E9" s="0"/>
      <c r="F9" s="0"/>
      <c r="G9" s="0"/>
      <c r="I9" s="169" t="n">
        <f aca="false">(E9+(4*F9)+G9)/6</f>
        <v>0</v>
      </c>
      <c r="J9" s="151" t="n">
        <v>99.73</v>
      </c>
      <c r="K9" s="170" t="n">
        <f aca="true">INDIRECT(ADDRESS(ROW(Proz)+MATCH(MIN(ABS(J9-Proz)),ABS(J9-Proz),0)-1,COLUMN(Proz)+1))</f>
        <v>6</v>
      </c>
      <c r="L9" s="171" t="n">
        <f aca="false">(G9-E9)/K9</f>
        <v>0</v>
      </c>
      <c r="M9" s="171" t="n">
        <f aca="false">L9^2</f>
        <v>0</v>
      </c>
    </row>
    <row r="10" customFormat="false" ht="12.75" hidden="false" customHeight="false" outlineLevel="0" collapsed="false">
      <c r="A10" s="172"/>
      <c r="B10" s="168"/>
      <c r="C10" s="0"/>
      <c r="D10" s="0"/>
      <c r="E10" s="0"/>
      <c r="F10" s="0"/>
      <c r="G10" s="0"/>
      <c r="I10" s="169" t="n">
        <f aca="false">(E10+(4*F10)+G10)/6</f>
        <v>0</v>
      </c>
      <c r="J10" s="151" t="n">
        <v>99.73</v>
      </c>
      <c r="K10" s="170" t="n">
        <f aca="true">INDIRECT(ADDRESS(ROW(Proz)+MATCH(MIN(ABS(J10-Proz)),ABS(J10-Proz),0)-1,COLUMN(Proz)+1))</f>
        <v>6</v>
      </c>
      <c r="L10" s="171" t="n">
        <f aca="false">(G10-E10)/K10</f>
        <v>0</v>
      </c>
      <c r="M10" s="171" t="n">
        <f aca="false">L10^2</f>
        <v>0</v>
      </c>
    </row>
    <row r="11" customFormat="false" ht="31.5" hidden="false" customHeight="true" outlineLevel="0" collapsed="false">
      <c r="A11" s="167" t="s">
        <v>311</v>
      </c>
      <c r="B11" s="168" t="s">
        <v>312</v>
      </c>
      <c r="C11" s="0"/>
      <c r="D11" s="0"/>
      <c r="E11" s="0"/>
      <c r="F11" s="0"/>
      <c r="G11" s="0"/>
      <c r="I11" s="169" t="n">
        <f aca="false">(E11+(4*F11)+G11)/6</f>
        <v>0</v>
      </c>
      <c r="J11" s="151" t="n">
        <v>99.73</v>
      </c>
      <c r="K11" s="170" t="n">
        <f aca="true">INDIRECT(ADDRESS(ROW(Proz)+MATCH(MIN(ABS(J11-Proz)),ABS(J11-Proz),0)-1,COLUMN(Proz)+1))</f>
        <v>6</v>
      </c>
      <c r="L11" s="171" t="n">
        <f aca="false">(G11-E11)/K11</f>
        <v>0</v>
      </c>
      <c r="M11" s="171" t="n">
        <f aca="false">L11^2</f>
        <v>0</v>
      </c>
    </row>
    <row r="12" customFormat="false" ht="12.75" hidden="false" customHeight="false" outlineLevel="0" collapsed="false">
      <c r="A12" s="172" t="s">
        <v>313</v>
      </c>
      <c r="B12" s="168"/>
      <c r="C12" s="148" t="s">
        <v>223</v>
      </c>
      <c r="D12" s="0"/>
      <c r="E12" s="0"/>
      <c r="F12" s="0"/>
      <c r="G12" s="0"/>
      <c r="I12" s="169" t="n">
        <f aca="false">(E12+(4*F12)+G12)/6</f>
        <v>0</v>
      </c>
      <c r="J12" s="151" t="n">
        <v>99.73</v>
      </c>
      <c r="K12" s="170" t="n">
        <f aca="true">INDIRECT(ADDRESS(ROW(Proz)+MATCH(MIN(ABS(J12-Proz)),ABS(J12-Proz),0)-1,COLUMN(Proz)+1))</f>
        <v>6</v>
      </c>
      <c r="L12" s="171" t="n">
        <f aca="false">(G12-E12)/K12</f>
        <v>0</v>
      </c>
      <c r="M12" s="171" t="n">
        <f aca="false">L12^2</f>
        <v>0</v>
      </c>
    </row>
    <row r="13" customFormat="false" ht="12.75" hidden="false" customHeight="false" outlineLevel="0" collapsed="false">
      <c r="A13" s="172"/>
      <c r="B13" s="168"/>
      <c r="C13" s="148" t="s">
        <v>308</v>
      </c>
      <c r="D13" s="0"/>
      <c r="E13" s="0"/>
      <c r="F13" s="0"/>
      <c r="G13" s="0"/>
      <c r="I13" s="169" t="n">
        <f aca="false">(E13+(4*F13)+G13)/6</f>
        <v>0</v>
      </c>
      <c r="J13" s="151" t="n">
        <v>99.73</v>
      </c>
      <c r="K13" s="170" t="n">
        <f aca="true">INDIRECT(ADDRESS(ROW(Proz)+MATCH(MIN(ABS(J13-Proz)),ABS(J13-Proz),0)-1,COLUMN(Proz)+1))</f>
        <v>6</v>
      </c>
      <c r="L13" s="171" t="n">
        <f aca="false">(G13-E13)/K13</f>
        <v>0</v>
      </c>
      <c r="M13" s="171" t="n">
        <f aca="false">L13^2</f>
        <v>0</v>
      </c>
    </row>
    <row r="14" customFormat="false" ht="12.75" hidden="false" customHeight="false" outlineLevel="0" collapsed="false">
      <c r="A14" s="172"/>
      <c r="B14" s="168"/>
      <c r="C14" s="148" t="s">
        <v>314</v>
      </c>
      <c r="D14" s="0"/>
      <c r="E14" s="0"/>
      <c r="F14" s="0"/>
      <c r="G14" s="0"/>
      <c r="I14" s="169" t="n">
        <f aca="false">(E14+(4*F14)+G14)/6</f>
        <v>0</v>
      </c>
      <c r="J14" s="151" t="n">
        <v>99.73</v>
      </c>
      <c r="K14" s="170" t="n">
        <f aca="true">INDIRECT(ADDRESS(ROW(Proz)+MATCH(MIN(ABS(J14-Proz)),ABS(J14-Proz),0)-1,COLUMN(Proz)+1))</f>
        <v>6</v>
      </c>
      <c r="L14" s="171" t="n">
        <f aca="false">(G14-E14)/K14</f>
        <v>0</v>
      </c>
      <c r="M14" s="171" t="n">
        <f aca="false">L14^2</f>
        <v>0</v>
      </c>
    </row>
    <row r="15" customFormat="false" ht="34.5" hidden="false" customHeight="true" outlineLevel="0" collapsed="false">
      <c r="A15" s="172"/>
      <c r="B15" s="168"/>
      <c r="C15" s="148" t="s">
        <v>315</v>
      </c>
      <c r="D15" s="0"/>
      <c r="E15" s="0"/>
      <c r="F15" s="0"/>
      <c r="G15" s="0"/>
      <c r="I15" s="169" t="n">
        <f aca="false">(E15+(4*F15)+G15)/6</f>
        <v>0</v>
      </c>
      <c r="J15" s="151" t="n">
        <v>99.73</v>
      </c>
      <c r="K15" s="170" t="n">
        <f aca="true">INDIRECT(ADDRESS(ROW(Proz)+MATCH(MIN(ABS(J15-Proz)),ABS(J15-Proz),0)-1,COLUMN(Proz)+1))</f>
        <v>6</v>
      </c>
      <c r="L15" s="171" t="n">
        <f aca="false">(G15-E15)/K15</f>
        <v>0</v>
      </c>
      <c r="M15" s="171" t="n">
        <f aca="false">L15^2</f>
        <v>0</v>
      </c>
    </row>
    <row r="16" customFormat="false" ht="12.75" hidden="false" customHeight="false" outlineLevel="0" collapsed="false">
      <c r="A16" s="0"/>
      <c r="B16" s="168"/>
      <c r="C16" s="0"/>
      <c r="D16" s="0"/>
      <c r="E16" s="0"/>
      <c r="F16" s="0"/>
      <c r="G16" s="0"/>
      <c r="I16" s="169" t="n">
        <f aca="false">(E16+(4*F16)+G16)/6</f>
        <v>0</v>
      </c>
      <c r="J16" s="151" t="n">
        <v>99.73</v>
      </c>
      <c r="K16" s="170" t="n">
        <f aca="true">INDIRECT(ADDRESS(ROW(Proz)+MATCH(MIN(ABS(J16-Proz)),ABS(J16-Proz),0)-1,COLUMN(Proz)+1))</f>
        <v>6</v>
      </c>
      <c r="L16" s="171" t="n">
        <f aca="false">(G16-E16)/K16</f>
        <v>0</v>
      </c>
      <c r="M16" s="171" t="n">
        <f aca="false">L16^2</f>
        <v>0</v>
      </c>
    </row>
    <row r="17" customFormat="false" ht="25.5" hidden="false" customHeight="false" outlineLevel="0" collapsed="false">
      <c r="A17" s="167" t="s">
        <v>316</v>
      </c>
      <c r="B17" s="168" t="s">
        <v>317</v>
      </c>
      <c r="C17" s="0"/>
      <c r="D17" s="0"/>
      <c r="E17" s="0"/>
      <c r="F17" s="0"/>
      <c r="G17" s="0"/>
      <c r="I17" s="169" t="n">
        <f aca="false">(E17+(4*F17)+G17)/6</f>
        <v>0</v>
      </c>
      <c r="J17" s="151" t="n">
        <v>99.73</v>
      </c>
      <c r="K17" s="170" t="n">
        <f aca="true">INDIRECT(ADDRESS(ROW(Proz)+MATCH(MIN(ABS(J17-Proz)),ABS(J17-Proz),0)-1,COLUMN(Proz)+1))</f>
        <v>6</v>
      </c>
      <c r="L17" s="171" t="n">
        <f aca="false">(G17-E17)/K17</f>
        <v>0</v>
      </c>
      <c r="M17" s="171" t="n">
        <f aca="false">L17^2</f>
        <v>0</v>
      </c>
    </row>
    <row r="18" customFormat="false" ht="12.75" hidden="false" customHeight="false" outlineLevel="0" collapsed="false">
      <c r="A18" s="172" t="s">
        <v>318</v>
      </c>
      <c r="B18" s="168"/>
      <c r="C18" s="148" t="s">
        <v>308</v>
      </c>
      <c r="D18" s="0"/>
      <c r="E18" s="174"/>
      <c r="F18" s="0"/>
      <c r="G18" s="0"/>
      <c r="I18" s="169" t="n">
        <f aca="false">(E18+(4*F18)+G18)/6</f>
        <v>0</v>
      </c>
      <c r="J18" s="151" t="n">
        <v>99.73</v>
      </c>
      <c r="K18" s="170" t="n">
        <f aca="true">INDIRECT(ADDRESS(ROW(Proz)+MATCH(MIN(ABS(J18-Proz)),ABS(J18-Proz),0)-1,COLUMN(Proz)+1))</f>
        <v>6</v>
      </c>
      <c r="L18" s="171" t="n">
        <f aca="false">(G18-E18)/K18</f>
        <v>0</v>
      </c>
      <c r="M18" s="171" t="n">
        <f aca="false">L18^2</f>
        <v>0</v>
      </c>
    </row>
    <row r="19" customFormat="false" ht="12.75" hidden="false" customHeight="false" outlineLevel="0" collapsed="false">
      <c r="A19" s="172" t="s">
        <v>319</v>
      </c>
      <c r="B19" s="168"/>
      <c r="C19" s="148" t="s">
        <v>320</v>
      </c>
      <c r="D19" s="0"/>
      <c r="E19" s="174"/>
      <c r="F19" s="0"/>
      <c r="G19" s="0"/>
      <c r="I19" s="169" t="n">
        <f aca="false">(E19+(4*F19)+G19)/6</f>
        <v>0</v>
      </c>
      <c r="J19" s="151" t="n">
        <v>99.73</v>
      </c>
      <c r="K19" s="170" t="n">
        <f aca="true">INDIRECT(ADDRESS(ROW(Proz)+MATCH(MIN(ABS(J19-Proz)),ABS(J19-Proz),0)-1,COLUMN(Proz)+1))</f>
        <v>6</v>
      </c>
      <c r="L19" s="171" t="n">
        <f aca="false">(G19-E19)/K19</f>
        <v>0</v>
      </c>
      <c r="M19" s="171" t="n">
        <f aca="false">L19^2</f>
        <v>0</v>
      </c>
    </row>
    <row r="20" customFormat="false" ht="12.75" hidden="false" customHeight="false" outlineLevel="0" collapsed="false">
      <c r="A20" s="172" t="s">
        <v>321</v>
      </c>
      <c r="B20" s="168"/>
      <c r="C20" s="148" t="s">
        <v>322</v>
      </c>
      <c r="D20" s="0"/>
      <c r="E20" s="0"/>
      <c r="F20" s="0"/>
      <c r="G20" s="0"/>
      <c r="I20" s="169" t="n">
        <f aca="false">(E20+(4*F20)+G20)/6</f>
        <v>0</v>
      </c>
      <c r="J20" s="151" t="n">
        <v>99.73</v>
      </c>
      <c r="K20" s="170" t="n">
        <f aca="true">INDIRECT(ADDRESS(ROW(Proz)+MATCH(MIN(ABS(J20-Proz)),ABS(J20-Proz),0)-1,COLUMN(Proz)+1))</f>
        <v>6</v>
      </c>
      <c r="L20" s="171" t="n">
        <f aca="false">(G20-E20)/K20</f>
        <v>0</v>
      </c>
      <c r="M20" s="171" t="n">
        <f aca="false">L20^2</f>
        <v>0</v>
      </c>
    </row>
    <row r="21" customFormat="false" ht="15" hidden="false" customHeight="false" outlineLevel="0" collapsed="false">
      <c r="A21" s="172" t="s">
        <v>323</v>
      </c>
      <c r="B21" s="168"/>
      <c r="C21" s="148" t="s">
        <v>209</v>
      </c>
      <c r="D21" s="0"/>
      <c r="E21" s="186"/>
      <c r="F21" s="0"/>
      <c r="G21" s="0"/>
      <c r="I21" s="169" t="n">
        <f aca="false">(E21+(4*F21)+G21)/6</f>
        <v>0</v>
      </c>
      <c r="J21" s="151" t="n">
        <v>99.73</v>
      </c>
      <c r="K21" s="170" t="n">
        <f aca="true">INDIRECT(ADDRESS(ROW(Proz)+MATCH(MIN(ABS(J21-Proz)),ABS(J21-Proz),0)-1,COLUMN(Proz)+1))</f>
        <v>6</v>
      </c>
      <c r="L21" s="171" t="n">
        <f aca="false">(G21-E21)/K21</f>
        <v>0</v>
      </c>
      <c r="M21" s="171" t="n">
        <f aca="false">L21^2</f>
        <v>0</v>
      </c>
    </row>
    <row r="22" customFormat="false" ht="15" hidden="false" customHeight="false" outlineLevel="0" collapsed="false">
      <c r="A22" s="172" t="s">
        <v>324</v>
      </c>
      <c r="B22" s="168"/>
      <c r="C22" s="148" t="s">
        <v>325</v>
      </c>
      <c r="D22" s="0"/>
      <c r="E22" s="186"/>
      <c r="F22" s="0"/>
      <c r="G22" s="0"/>
      <c r="I22" s="169" t="n">
        <f aca="false">(E22+(4*F22)+G22)/6</f>
        <v>0</v>
      </c>
      <c r="J22" s="151" t="n">
        <v>99.73</v>
      </c>
      <c r="K22" s="170" t="n">
        <f aca="true">INDIRECT(ADDRESS(ROW(Proz)+MATCH(MIN(ABS(J22-Proz)),ABS(J22-Proz),0)-1,COLUMN(Proz)+1))</f>
        <v>6</v>
      </c>
      <c r="L22" s="171" t="n">
        <f aca="false">(G22-E22)/K22</f>
        <v>0</v>
      </c>
      <c r="M22" s="171" t="n">
        <f aca="false">L22^2</f>
        <v>0</v>
      </c>
    </row>
    <row r="23" customFormat="false" ht="12.75" hidden="false" customHeight="false" outlineLevel="0" collapsed="false">
      <c r="A23" s="0"/>
      <c r="B23" s="168"/>
      <c r="C23" s="0"/>
      <c r="D23" s="0"/>
      <c r="E23" s="0"/>
      <c r="F23" s="0"/>
      <c r="G23" s="0"/>
      <c r="I23" s="169" t="n">
        <f aca="false">(E23+(4*F23)+G23)/6</f>
        <v>0</v>
      </c>
      <c r="J23" s="151" t="n">
        <v>99.73</v>
      </c>
      <c r="K23" s="170" t="n">
        <f aca="true">INDIRECT(ADDRESS(ROW(Proz)+MATCH(MIN(ABS(J23-Proz)),ABS(J23-Proz),0)-1,COLUMN(Proz)+1))</f>
        <v>6</v>
      </c>
      <c r="L23" s="171" t="n">
        <f aca="false">(G23-E23)/K23</f>
        <v>0</v>
      </c>
      <c r="M23" s="171" t="n">
        <f aca="false">L23^2</f>
        <v>0</v>
      </c>
    </row>
    <row r="24" customFormat="false" ht="42.75" hidden="false" customHeight="true" outlineLevel="0" collapsed="false">
      <c r="A24" s="167" t="s">
        <v>326</v>
      </c>
      <c r="B24" s="168" t="s">
        <v>327</v>
      </c>
      <c r="C24" s="148" t="s">
        <v>328</v>
      </c>
      <c r="D24" s="0"/>
      <c r="E24" s="0"/>
      <c r="F24" s="0"/>
      <c r="G24" s="0"/>
      <c r="I24" s="169" t="n">
        <f aca="false">(E24+(4*F24)+G24)/6</f>
        <v>0</v>
      </c>
      <c r="J24" s="151" t="n">
        <v>99.73</v>
      </c>
      <c r="K24" s="170" t="n">
        <f aca="true">INDIRECT(ADDRESS(ROW(Proz)+MATCH(MIN(ABS(J24-Proz)),ABS(J24-Proz),0)-1,COLUMN(Proz)+1))</f>
        <v>6</v>
      </c>
      <c r="L24" s="171" t="n">
        <f aca="false">(G24-E24)/K24</f>
        <v>0</v>
      </c>
      <c r="M24" s="171" t="n">
        <f aca="false">L24^2</f>
        <v>0</v>
      </c>
    </row>
    <row r="25" customFormat="false" ht="12.75" hidden="false" customHeight="false" outlineLevel="0" collapsed="false">
      <c r="A25" s="172" t="s">
        <v>329</v>
      </c>
      <c r="B25" s="168"/>
      <c r="C25" s="148" t="s">
        <v>330</v>
      </c>
      <c r="D25" s="0"/>
      <c r="E25" s="0"/>
      <c r="F25" s="0"/>
      <c r="G25" s="0"/>
      <c r="I25" s="169" t="n">
        <f aca="false">(E25+(4*F25)+G25)/6</f>
        <v>0</v>
      </c>
      <c r="J25" s="151" t="n">
        <v>99.73</v>
      </c>
      <c r="K25" s="170" t="n">
        <f aca="true">INDIRECT(ADDRESS(ROW(Proz)+MATCH(MIN(ABS(J25-Proz)),ABS(J25-Proz),0)-1,COLUMN(Proz)+1))</f>
        <v>6</v>
      </c>
      <c r="L25" s="171" t="n">
        <f aca="false">(G25-E25)/K25</f>
        <v>0</v>
      </c>
      <c r="M25" s="171" t="n">
        <f aca="false">L25^2</f>
        <v>0</v>
      </c>
    </row>
    <row r="26" customFormat="false" ht="12.75" hidden="false" customHeight="false" outlineLevel="0" collapsed="false">
      <c r="A26" s="172" t="s">
        <v>331</v>
      </c>
      <c r="B26" s="168"/>
      <c r="C26" s="148" t="s">
        <v>332</v>
      </c>
      <c r="D26" s="0"/>
      <c r="E26" s="0"/>
      <c r="F26" s="0"/>
      <c r="G26" s="0"/>
      <c r="I26" s="169" t="n">
        <f aca="false">(E26+(4*F26)+G26)/6</f>
        <v>0</v>
      </c>
      <c r="J26" s="151" t="n">
        <v>99.73</v>
      </c>
      <c r="K26" s="170" t="n">
        <f aca="true">INDIRECT(ADDRESS(ROW(Proz)+MATCH(MIN(ABS(J26-Proz)),ABS(J26-Proz),0)-1,COLUMN(Proz)+1))</f>
        <v>6</v>
      </c>
      <c r="L26" s="171" t="n">
        <f aca="false">(G26-E26)/K26</f>
        <v>0</v>
      </c>
      <c r="M26" s="171" t="n">
        <f aca="false">L26^2</f>
        <v>0</v>
      </c>
    </row>
    <row r="27" customFormat="false" ht="12.75" hidden="false" customHeight="false" outlineLevel="0" collapsed="false">
      <c r="A27" s="172" t="s">
        <v>333</v>
      </c>
      <c r="B27" s="168"/>
      <c r="C27" s="148" t="s">
        <v>334</v>
      </c>
      <c r="D27" s="0"/>
      <c r="E27" s="0"/>
      <c r="F27" s="0"/>
      <c r="G27" s="0"/>
      <c r="I27" s="169" t="n">
        <f aca="false">(E27+(4*F27)+G27)/6</f>
        <v>0</v>
      </c>
      <c r="J27" s="151" t="n">
        <v>99.73</v>
      </c>
      <c r="K27" s="170" t="n">
        <f aca="true">INDIRECT(ADDRESS(ROW(Proz)+MATCH(MIN(ABS(J27-Proz)),ABS(J27-Proz),0)-1,COLUMN(Proz)+1))</f>
        <v>6</v>
      </c>
      <c r="L27" s="171" t="n">
        <f aca="false">(G27-E27)/K27</f>
        <v>0</v>
      </c>
      <c r="M27" s="171" t="n">
        <f aca="false">L27^2</f>
        <v>0</v>
      </c>
    </row>
    <row r="28" customFormat="false" ht="12.75" hidden="false" customHeight="false" outlineLevel="0" collapsed="false">
      <c r="A28" s="172" t="s">
        <v>335</v>
      </c>
      <c r="B28" s="168"/>
      <c r="C28" s="148" t="s">
        <v>336</v>
      </c>
      <c r="D28" s="0"/>
      <c r="E28" s="0"/>
      <c r="F28" s="0"/>
      <c r="G28" s="0"/>
      <c r="I28" s="169" t="n">
        <f aca="false">(E28+(4*F28)+G28)/6</f>
        <v>0</v>
      </c>
      <c r="J28" s="151" t="n">
        <v>99.73</v>
      </c>
      <c r="K28" s="170" t="n">
        <f aca="true">INDIRECT(ADDRESS(ROW(Proz)+MATCH(MIN(ABS(J28-Proz)),ABS(J28-Proz),0)-1,COLUMN(Proz)+1))</f>
        <v>6</v>
      </c>
      <c r="L28" s="171" t="n">
        <f aca="false">(G28-E28)/K28</f>
        <v>0</v>
      </c>
      <c r="M28" s="171" t="n">
        <f aca="false">L28^2</f>
        <v>0</v>
      </c>
    </row>
    <row r="29" customFormat="false" ht="12.75" hidden="false" customHeight="false" outlineLevel="0" collapsed="false">
      <c r="A29" s="172" t="s">
        <v>337</v>
      </c>
      <c r="B29" s="168"/>
      <c r="C29" s="148" t="s">
        <v>314</v>
      </c>
      <c r="D29" s="0"/>
      <c r="E29" s="0"/>
      <c r="F29" s="0"/>
      <c r="G29" s="0"/>
      <c r="I29" s="169" t="n">
        <f aca="false">(E29+(4*F29)+G29)/6</f>
        <v>0</v>
      </c>
      <c r="J29" s="151" t="n">
        <v>99.73</v>
      </c>
      <c r="K29" s="170" t="n">
        <f aca="true">INDIRECT(ADDRESS(ROW(Proz)+MATCH(MIN(ABS(J29-Proz)),ABS(J29-Proz),0)-1,COLUMN(Proz)+1))</f>
        <v>6</v>
      </c>
      <c r="L29" s="171" t="n">
        <f aca="false">(G29-E29)/K29</f>
        <v>0</v>
      </c>
      <c r="M29" s="171" t="n">
        <f aca="false">L29^2</f>
        <v>0</v>
      </c>
    </row>
    <row r="30" customFormat="false" ht="12.75" hidden="false" customHeight="false" outlineLevel="0" collapsed="false">
      <c r="A30" s="0"/>
      <c r="B30" s="168"/>
      <c r="C30" s="0"/>
      <c r="D30" s="0"/>
      <c r="E30" s="0"/>
      <c r="F30" s="0"/>
      <c r="G30" s="0"/>
      <c r="I30" s="169" t="n">
        <f aca="false">(E30+(4*F30)+G30)/6</f>
        <v>0</v>
      </c>
      <c r="J30" s="151" t="n">
        <v>99.73</v>
      </c>
      <c r="K30" s="170" t="n">
        <f aca="true">INDIRECT(ADDRESS(ROW(Proz)+MATCH(MIN(ABS(J30-Proz)),ABS(J30-Proz),0)-1,COLUMN(Proz)+1))</f>
        <v>6</v>
      </c>
      <c r="L30" s="171" t="n">
        <f aca="false">(G30-E30)/K30</f>
        <v>0</v>
      </c>
      <c r="M30" s="171" t="n">
        <f aca="false">L30^2</f>
        <v>0</v>
      </c>
    </row>
    <row r="31" customFormat="false" ht="12.75" hidden="false" customHeight="false" outlineLevel="0" collapsed="false">
      <c r="A31" s="167"/>
      <c r="B31" s="168"/>
      <c r="C31" s="0"/>
      <c r="D31" s="0"/>
      <c r="E31" s="0"/>
      <c r="F31" s="0"/>
      <c r="G31" s="0"/>
      <c r="I31" s="169" t="n">
        <f aca="false">(E31+(4*F31)+G31)/6</f>
        <v>0</v>
      </c>
      <c r="J31" s="151" t="n">
        <v>99.73</v>
      </c>
      <c r="K31" s="170" t="n">
        <f aca="true">INDIRECT(ADDRESS(ROW(Proz)+MATCH(MIN(ABS(J31-Proz)),ABS(J31-Proz),0)-1,COLUMN(Proz)+1))</f>
        <v>6</v>
      </c>
      <c r="L31" s="171" t="n">
        <f aca="false">(G31-E31)/K31</f>
        <v>0</v>
      </c>
      <c r="M31" s="171" t="n">
        <f aca="false">L31^2</f>
        <v>0</v>
      </c>
    </row>
    <row r="32" customFormat="false" ht="12.75" hidden="false" customHeight="false" outlineLevel="0" collapsed="false">
      <c r="A32" s="172"/>
      <c r="B32" s="168"/>
      <c r="C32" s="0"/>
      <c r="D32" s="0"/>
      <c r="E32" s="0"/>
      <c r="F32" s="0"/>
      <c r="G32" s="0"/>
      <c r="I32" s="169" t="n">
        <f aca="false">(E32+(4*F32)+G32)/6</f>
        <v>0</v>
      </c>
      <c r="J32" s="151" t="n">
        <v>99.73</v>
      </c>
      <c r="K32" s="170" t="n">
        <f aca="true">INDIRECT(ADDRESS(ROW(Proz)+MATCH(MIN(ABS(J32-Proz)),ABS(J32-Proz),0)-1,COLUMN(Proz)+1))</f>
        <v>6</v>
      </c>
      <c r="L32" s="171" t="n">
        <f aca="false">(G32-E32)/K32</f>
        <v>0</v>
      </c>
      <c r="M32" s="171" t="n">
        <f aca="false">L32^2</f>
        <v>0</v>
      </c>
    </row>
    <row r="33" customFormat="false" ht="12.75" hidden="false" customHeight="false" outlineLevel="0" collapsed="false">
      <c r="A33" s="172"/>
      <c r="B33" s="168"/>
      <c r="C33" s="0"/>
      <c r="D33" s="0"/>
      <c r="E33" s="0"/>
      <c r="F33" s="0"/>
      <c r="G33" s="0"/>
      <c r="I33" s="169" t="n">
        <f aca="false">(E33+(4*F33)+G33)/6</f>
        <v>0</v>
      </c>
      <c r="J33" s="151" t="n">
        <v>99.73</v>
      </c>
      <c r="K33" s="170" t="n">
        <f aca="true">INDIRECT(ADDRESS(ROW(Proz)+MATCH(MIN(ABS(J33-Proz)),ABS(J33-Proz),0)-1,COLUMN(Proz)+1))</f>
        <v>6</v>
      </c>
      <c r="L33" s="171" t="n">
        <f aca="false">(G33-E33)/K33</f>
        <v>0</v>
      </c>
      <c r="M33" s="171" t="n">
        <f aca="false">L33^2</f>
        <v>0</v>
      </c>
    </row>
    <row r="34" customFormat="false" ht="12.75" hidden="false" customHeight="false" outlineLevel="0" collapsed="false">
      <c r="A34" s="172"/>
      <c r="B34" s="168"/>
      <c r="C34" s="0"/>
      <c r="D34" s="0"/>
      <c r="E34" s="0"/>
      <c r="F34" s="0"/>
      <c r="G34" s="0"/>
      <c r="I34" s="169" t="n">
        <f aca="false">(E34+(4*F34)+G34)/6</f>
        <v>0</v>
      </c>
      <c r="J34" s="151" t="n">
        <v>99.73</v>
      </c>
      <c r="K34" s="170" t="n">
        <f aca="true">INDIRECT(ADDRESS(ROW(Proz)+MATCH(MIN(ABS(J34-Proz)),ABS(J34-Proz),0)-1,COLUMN(Proz)+1))</f>
        <v>6</v>
      </c>
      <c r="L34" s="171" t="n">
        <f aca="false">(G34-E34)/K34</f>
        <v>0</v>
      </c>
      <c r="M34" s="171" t="n">
        <f aca="false">L34^2</f>
        <v>0</v>
      </c>
    </row>
    <row r="35" customFormat="false" ht="12.75" hidden="false" customHeight="false" outlineLevel="0" collapsed="false">
      <c r="A35" s="172"/>
      <c r="B35" s="168"/>
      <c r="C35" s="0"/>
      <c r="D35" s="0"/>
      <c r="E35" s="0"/>
      <c r="F35" s="0"/>
      <c r="G35" s="0"/>
      <c r="I35" s="169" t="n">
        <f aca="false">(E35+(4*F35)+G35)/6</f>
        <v>0</v>
      </c>
      <c r="J35" s="151" t="n">
        <v>99.73</v>
      </c>
      <c r="K35" s="170" t="n">
        <f aca="true">INDIRECT(ADDRESS(ROW(Proz)+MATCH(MIN(ABS(J35-Proz)),ABS(J35-Proz),0)-1,COLUMN(Proz)+1))</f>
        <v>6</v>
      </c>
      <c r="L35" s="171" t="n">
        <f aca="false">(G35-E35)/K35</f>
        <v>0</v>
      </c>
      <c r="M35" s="171" t="n">
        <f aca="false">L35^2</f>
        <v>0</v>
      </c>
    </row>
    <row r="36" customFormat="false" ht="12.75" hidden="false" customHeight="false" outlineLevel="0" collapsed="false">
      <c r="B36" s="0"/>
      <c r="C36" s="0"/>
      <c r="D36" s="0"/>
      <c r="E36" s="0"/>
      <c r="F36" s="0"/>
      <c r="G36" s="0"/>
      <c r="I36" s="169" t="n">
        <f aca="false">(E36+(4*F36)+G36)/6</f>
        <v>0</v>
      </c>
      <c r="J36" s="151" t="n">
        <v>99.73</v>
      </c>
      <c r="K36" s="170" t="n">
        <f aca="true">INDIRECT(ADDRESS(ROW(Proz)+MATCH(MIN(ABS(J36-Proz)),ABS(J36-Proz),0)-1,COLUMN(Proz)+1))</f>
        <v>6</v>
      </c>
      <c r="L36" s="171" t="n">
        <f aca="false">(G36-E36)/K36</f>
        <v>0</v>
      </c>
      <c r="M36" s="171" t="n">
        <f aca="false">L36^2</f>
        <v>0</v>
      </c>
    </row>
    <row r="37" customFormat="false" ht="12.75" hidden="false" customHeight="false" outlineLevel="0" collapsed="false">
      <c r="B37" s="168"/>
      <c r="C37" s="0"/>
      <c r="D37" s="0"/>
      <c r="E37" s="0"/>
      <c r="F37" s="0"/>
      <c r="G37" s="0"/>
      <c r="I37" s="169" t="n">
        <f aca="false">(E37+(4*F37)+G37)/6</f>
        <v>0</v>
      </c>
      <c r="J37" s="151" t="n">
        <v>99.73</v>
      </c>
      <c r="K37" s="170" t="n">
        <f aca="true">INDIRECT(ADDRESS(ROW(Proz)+MATCH(MIN(ABS(J37-Proz)),ABS(J37-Proz),0)-1,COLUMN(Proz)+1))</f>
        <v>6</v>
      </c>
      <c r="L37" s="171" t="n">
        <f aca="false">(G37-E37)/K37</f>
        <v>0</v>
      </c>
      <c r="M37" s="171" t="n">
        <f aca="false">L37^2</f>
        <v>0</v>
      </c>
    </row>
    <row r="38" customFormat="false" ht="12.75" hidden="false" customHeight="false" outlineLevel="0" collapsed="false">
      <c r="B38" s="168"/>
      <c r="C38" s="0"/>
      <c r="D38" s="0"/>
      <c r="E38" s="0"/>
      <c r="F38" s="0"/>
      <c r="G38" s="0"/>
      <c r="I38" s="169" t="n">
        <f aca="false">(E38+(4*F38)+G38)/6</f>
        <v>0</v>
      </c>
      <c r="J38" s="151" t="n">
        <v>99.73</v>
      </c>
      <c r="K38" s="170" t="n">
        <f aca="true">INDIRECT(ADDRESS(ROW(Proz)+MATCH(MIN(ABS(J38-Proz)),ABS(J38-Proz),0)-1,COLUMN(Proz)+1))</f>
        <v>6</v>
      </c>
      <c r="L38" s="171" t="n">
        <f aca="false">(G38-E38)/K38</f>
        <v>0</v>
      </c>
      <c r="M38" s="171" t="n">
        <f aca="false">L38^2</f>
        <v>0</v>
      </c>
    </row>
    <row r="39" customFormat="false" ht="12.75" hidden="false" customHeight="false" outlineLevel="0" collapsed="false">
      <c r="B39" s="168"/>
      <c r="C39" s="0"/>
      <c r="D39" s="0"/>
      <c r="E39" s="0"/>
      <c r="F39" s="0"/>
      <c r="G39" s="0"/>
      <c r="I39" s="169" t="n">
        <f aca="false">(E39+(4*F39)+G39)/6</f>
        <v>0</v>
      </c>
      <c r="J39" s="151" t="n">
        <v>99.73</v>
      </c>
      <c r="K39" s="170" t="n">
        <f aca="true">INDIRECT(ADDRESS(ROW(Proz)+MATCH(MIN(ABS(J39-Proz)),ABS(J39-Proz),0)-1,COLUMN(Proz)+1))</f>
        <v>6</v>
      </c>
      <c r="L39" s="171" t="n">
        <f aca="false">(G39-E39)/K39</f>
        <v>0</v>
      </c>
      <c r="M39" s="171" t="n">
        <f aca="false">L39^2</f>
        <v>0</v>
      </c>
    </row>
    <row r="40" customFormat="false" ht="12.75" hidden="false" customHeight="false" outlineLevel="0" collapsed="false">
      <c r="B40" s="0"/>
      <c r="C40" s="0"/>
      <c r="D40" s="0"/>
      <c r="E40" s="0"/>
      <c r="F40" s="0"/>
      <c r="G40" s="0"/>
      <c r="I40" s="169" t="n">
        <f aca="false">(E40+(4*F40)+G40)/6</f>
        <v>0</v>
      </c>
      <c r="J40" s="151" t="n">
        <v>99.73</v>
      </c>
      <c r="K40" s="170" t="n">
        <f aca="true">INDIRECT(ADDRESS(ROW(Proz)+MATCH(MIN(ABS(J40-Proz)),ABS(J40-Proz),0)-1,COLUMN(Proz)+1))</f>
        <v>6</v>
      </c>
      <c r="L40" s="171" t="n">
        <f aca="false">(G40-E40)/K40</f>
        <v>0</v>
      </c>
      <c r="M40" s="171" t="n">
        <f aca="false">L40^2</f>
        <v>0</v>
      </c>
    </row>
    <row r="41" customFormat="false" ht="12.75" hidden="false" customHeight="false" outlineLevel="0" collapsed="false">
      <c r="B41" s="168"/>
      <c r="C41" s="0"/>
      <c r="D41" s="0"/>
      <c r="E41" s="0"/>
      <c r="F41" s="0"/>
      <c r="G41" s="0"/>
      <c r="I41" s="169" t="n">
        <f aca="false">(E41+(4*F41)+G41)/6</f>
        <v>0</v>
      </c>
      <c r="J41" s="151" t="n">
        <v>99.73</v>
      </c>
      <c r="K41" s="170" t="n">
        <f aca="true">INDIRECT(ADDRESS(ROW(Proz)+MATCH(MIN(ABS(J41-Proz)),ABS(J41-Proz),0)-1,COLUMN(Proz)+1))</f>
        <v>6</v>
      </c>
      <c r="L41" s="171" t="n">
        <f aca="false">(G41-E41)/K41</f>
        <v>0</v>
      </c>
      <c r="M41" s="171" t="n">
        <f aca="false">L41^2</f>
        <v>0</v>
      </c>
    </row>
    <row r="42" customFormat="false" ht="12.75" hidden="false" customHeight="false" outlineLevel="0" collapsed="false">
      <c r="B42" s="168"/>
      <c r="C42" s="0"/>
      <c r="D42" s="0"/>
      <c r="E42" s="0"/>
      <c r="F42" s="0"/>
      <c r="G42" s="0"/>
      <c r="I42" s="169" t="n">
        <f aca="false">(E42+(4*F42)+G42)/6</f>
        <v>0</v>
      </c>
      <c r="J42" s="151" t="n">
        <v>99.73</v>
      </c>
      <c r="K42" s="170" t="n">
        <f aca="true">INDIRECT(ADDRESS(ROW(Proz)+MATCH(MIN(ABS(J42-Proz)),ABS(J42-Proz),0)-1,COLUMN(Proz)+1))</f>
        <v>6</v>
      </c>
      <c r="L42" s="171" t="n">
        <f aca="false">(G42-E42)/K42</f>
        <v>0</v>
      </c>
      <c r="M42" s="171" t="n">
        <f aca="false">L42^2</f>
        <v>0</v>
      </c>
    </row>
    <row r="43" customFormat="false" ht="12.75" hidden="false" customHeight="false" outlineLevel="0" collapsed="false">
      <c r="C43" s="0"/>
      <c r="D43" s="0"/>
      <c r="E43" s="0"/>
      <c r="F43" s="0"/>
      <c r="G43" s="0"/>
      <c r="I43" s="169" t="n">
        <f aca="false">(E43+(4*F43)+G43)/6</f>
        <v>0</v>
      </c>
      <c r="J43" s="151" t="n">
        <v>99.73</v>
      </c>
      <c r="K43" s="170" t="n">
        <f aca="true">INDIRECT(ADDRESS(ROW(Proz)+MATCH(MIN(ABS(J43-Proz)),ABS(J43-Proz),0)-1,COLUMN(Proz)+1))</f>
        <v>6</v>
      </c>
      <c r="L43" s="171" t="n">
        <f aca="false">(G43-E43)/K43</f>
        <v>0</v>
      </c>
      <c r="M43" s="171" t="n">
        <f aca="false">L43^2</f>
        <v>0</v>
      </c>
    </row>
    <row r="44" customFormat="false" ht="13.5" hidden="false" customHeight="false" outlineLevel="0" collapsed="false">
      <c r="C44" s="0"/>
      <c r="D44" s="0"/>
      <c r="E44" s="181"/>
      <c r="F44" s="181"/>
      <c r="G44" s="181"/>
      <c r="I44" s="169" t="n">
        <f aca="false">(E44+(4*F44)+G44)/6</f>
        <v>0</v>
      </c>
      <c r="J44" s="151" t="n">
        <v>99.73</v>
      </c>
      <c r="K44" s="170" t="n">
        <f aca="true">INDIRECT(ADDRESS(ROW(Proz)+MATCH(MIN(ABS(J44-Proz)),ABS(J44-Proz),0)-1,COLUMN(Proz)+1))</f>
        <v>6</v>
      </c>
      <c r="L44" s="171" t="n">
        <f aca="false">(G44-E44)/K44</f>
        <v>0</v>
      </c>
      <c r="M44" s="171" t="n">
        <f aca="false">L44^2</f>
        <v>0</v>
      </c>
    </row>
    <row r="45" customFormat="false" ht="38.25" hidden="false" customHeight="false" outlineLevel="0" collapsed="false">
      <c r="C45" s="182" t="s">
        <v>202</v>
      </c>
      <c r="D45" s="78" t="s">
        <v>203</v>
      </c>
      <c r="M45" s="152"/>
    </row>
    <row r="46" customFormat="false" ht="12.75" hidden="false" customHeight="false" outlineLevel="0" collapsed="false">
      <c r="C46" s="183" t="n">
        <v>10</v>
      </c>
      <c r="D46" s="123" t="n">
        <v>0.25</v>
      </c>
      <c r="M46" s="152"/>
    </row>
    <row r="47" customFormat="false" ht="12.75" hidden="false" customHeight="false" outlineLevel="0" collapsed="false">
      <c r="C47" s="183" t="n">
        <v>20</v>
      </c>
      <c r="D47" s="123" t="n">
        <v>0.51</v>
      </c>
      <c r="M47" s="152"/>
    </row>
    <row r="48" customFormat="false" ht="12.75" hidden="false" customHeight="false" outlineLevel="0" collapsed="false">
      <c r="C48" s="183" t="n">
        <v>30</v>
      </c>
      <c r="D48" s="123" t="n">
        <v>0.77</v>
      </c>
      <c r="M48" s="152"/>
    </row>
    <row r="49" customFormat="false" ht="12.75" hidden="false" customHeight="false" outlineLevel="0" collapsed="false">
      <c r="C49" s="183" t="n">
        <v>40</v>
      </c>
      <c r="D49" s="123" t="n">
        <v>1</v>
      </c>
      <c r="M49" s="152"/>
    </row>
    <row r="50" customFormat="false" ht="12.75" hidden="false" customHeight="false" outlineLevel="0" collapsed="false">
      <c r="C50" s="183" t="n">
        <v>50</v>
      </c>
      <c r="D50" s="123" t="n">
        <v>1.4</v>
      </c>
      <c r="M50" s="152"/>
    </row>
    <row r="51" customFormat="false" ht="12.75" hidden="false" customHeight="false" outlineLevel="0" collapsed="false">
      <c r="C51" s="183" t="n">
        <v>60</v>
      </c>
      <c r="D51" s="123" t="n">
        <v>1.7</v>
      </c>
      <c r="M51" s="152"/>
    </row>
    <row r="52" customFormat="false" ht="12.75" hidden="false" customHeight="false" outlineLevel="0" collapsed="false">
      <c r="C52" s="183" t="n">
        <v>70</v>
      </c>
      <c r="D52" s="123" t="n">
        <v>2.1</v>
      </c>
      <c r="M52" s="152"/>
    </row>
    <row r="53" customFormat="false" ht="12.75" hidden="false" customHeight="false" outlineLevel="0" collapsed="false">
      <c r="C53" s="183" t="n">
        <v>80</v>
      </c>
      <c r="D53" s="123" t="n">
        <v>2.6</v>
      </c>
      <c r="M53" s="152"/>
    </row>
    <row r="54" customFormat="false" ht="12.75" hidden="false" customHeight="false" outlineLevel="0" collapsed="false">
      <c r="C54" s="183" t="n">
        <v>90</v>
      </c>
      <c r="D54" s="123" t="n">
        <v>3.3</v>
      </c>
      <c r="M54" s="152"/>
    </row>
    <row r="55" customFormat="false" ht="13.5" hidden="false" customHeight="false" outlineLevel="0" collapsed="false">
      <c r="C55" s="184" t="n">
        <v>100</v>
      </c>
      <c r="D55" s="185" t="n">
        <v>6</v>
      </c>
      <c r="M55" s="152"/>
    </row>
  </sheetData>
  <printOptions headings="false" gridLines="tru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&amp;C&amp;A&amp;RLV: Aufwandschätzverfahren für IKT Projekte</oddHeader>
    <oddFooter>&amp;L(c) 2006 DI(FH) Sven Schweiger&amp;R&amp;P / &amp;N</oddFooter>
  </headerFooter>
  <rowBreaks count="1" manualBreakCount="1">
    <brk id="532" man="true" max="16383" min="0"/>
  </rowBreaks>
</worksheet>
</file>

<file path=docProps/app.xml><?xml version="1.0" encoding="utf-8"?>
<Properties xmlns="http://schemas.openxmlformats.org/officeDocument/2006/extended-properties" xmlns:vt="http://schemas.openxmlformats.org/officeDocument/2006/docPropsVTypes">
  <TotalTime>544</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DI(FH) Sven Schweiger</dc:creator>
  <dc:language>de-DE</dc:language>
  <cp:lastPrinted>2006-10-28T20:10:34Z</cp:lastPrinted>
  <dcterms:modified xsi:type="dcterms:W3CDTF">2014-11-20T10:49:08Z</dcterms:modified>
  <cp:revision>1</cp:revision>
  <dc:title>Aufwandschätzverfahren für IKT Projekte</dc:title>
</cp:coreProperties>
</file>