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hidePivotFieldList="1"/>
  <xr:revisionPtr revIDLastSave="0" documentId="8_{389263AA-34D5-4D1F-BBA2-191B9860E01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2" sheetId="2" r:id="rId1"/>
    <sheet name="Projects" sheetId="4" r:id="rId2"/>
    <sheet name="Sheet3" sheetId="3" r:id="rId3"/>
    <sheet name="Portfolio" sheetId="1" r:id="rId4"/>
  </sheets>
  <definedNames>
    <definedName name="Slicer_Project_Code">#N/A</definedName>
  </definedNames>
  <calcPr calcId="191028"/>
  <pivotCaches>
    <pivotCache cacheId="18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5" i="1" l="1"/>
  <c r="Q35" i="1"/>
  <c r="X35" i="1" s="1"/>
  <c r="Y35" i="1" s="1"/>
  <c r="J35" i="1"/>
  <c r="K35" i="1" s="1"/>
  <c r="W34" i="1"/>
  <c r="Q34" i="1"/>
  <c r="X34" i="1" s="1"/>
  <c r="Y34" i="1" s="1"/>
  <c r="J34" i="1"/>
  <c r="K34" i="1" s="1"/>
  <c r="W33" i="1"/>
  <c r="Q33" i="1"/>
  <c r="X33" i="1" s="1"/>
  <c r="Y33" i="1" s="1"/>
  <c r="J33" i="1"/>
  <c r="K33" i="1" s="1"/>
  <c r="W32" i="1"/>
  <c r="Q32" i="1"/>
  <c r="X32" i="1" s="1"/>
  <c r="Y32" i="1" s="1"/>
  <c r="J32" i="1"/>
  <c r="K32" i="1" s="1"/>
  <c r="W31" i="1"/>
  <c r="Q31" i="1"/>
  <c r="X31" i="1" s="1"/>
  <c r="Y31" i="1" s="1"/>
  <c r="J31" i="1"/>
  <c r="K31" i="1" s="1"/>
  <c r="W30" i="1"/>
  <c r="Q30" i="1"/>
  <c r="X30" i="1" s="1"/>
  <c r="Y30" i="1" s="1"/>
  <c r="J30" i="1"/>
  <c r="K30" i="1" s="1"/>
  <c r="W29" i="1"/>
  <c r="Q29" i="1"/>
  <c r="X29" i="1" s="1"/>
  <c r="Y29" i="1" s="1"/>
  <c r="J29" i="1"/>
  <c r="K29" i="1" s="1"/>
  <c r="W28" i="1"/>
  <c r="Q28" i="1"/>
  <c r="X28" i="1" s="1"/>
  <c r="Y28" i="1" s="1"/>
  <c r="J28" i="1"/>
  <c r="K28" i="1" s="1"/>
  <c r="W27" i="1"/>
  <c r="Q27" i="1"/>
  <c r="X27" i="1" s="1"/>
  <c r="Y27" i="1" s="1"/>
  <c r="J27" i="1"/>
  <c r="K27" i="1" s="1"/>
  <c r="W26" i="1"/>
  <c r="Q26" i="1"/>
  <c r="X26" i="1" s="1"/>
  <c r="Y26" i="1" s="1"/>
  <c r="J26" i="1"/>
  <c r="K26" i="1" s="1"/>
  <c r="W25" i="1"/>
  <c r="Q25" i="1"/>
  <c r="X25" i="1" s="1"/>
  <c r="Y25" i="1" s="1"/>
  <c r="J25" i="1"/>
  <c r="K25" i="1" s="1"/>
  <c r="W24" i="1"/>
  <c r="Q24" i="1"/>
  <c r="X24" i="1" s="1"/>
  <c r="Y24" i="1" s="1"/>
  <c r="J24" i="1"/>
  <c r="K24" i="1" s="1"/>
  <c r="W23" i="1"/>
  <c r="Q23" i="1"/>
  <c r="X23" i="1" s="1"/>
  <c r="Y23" i="1" s="1"/>
  <c r="J23" i="1"/>
  <c r="K23" i="1" s="1"/>
  <c r="W22" i="1"/>
  <c r="Q22" i="1"/>
  <c r="X22" i="1" s="1"/>
  <c r="Y22" i="1" s="1"/>
  <c r="J22" i="1"/>
  <c r="K22" i="1" s="1"/>
  <c r="W21" i="1"/>
  <c r="Q21" i="1"/>
  <c r="X21" i="1" s="1"/>
  <c r="Y21" i="1" s="1"/>
  <c r="J21" i="1"/>
  <c r="K21" i="1" s="1"/>
  <c r="W20" i="1"/>
  <c r="Q20" i="1"/>
  <c r="X20" i="1" s="1"/>
  <c r="Y20" i="1" s="1"/>
  <c r="J20" i="1"/>
  <c r="K20" i="1" s="1"/>
  <c r="W19" i="1"/>
  <c r="Q19" i="1"/>
  <c r="X19" i="1" s="1"/>
  <c r="Y19" i="1" s="1"/>
  <c r="J19" i="1"/>
  <c r="K19" i="1" s="1"/>
  <c r="W18" i="1"/>
  <c r="Q18" i="1"/>
  <c r="X18" i="1" s="1"/>
  <c r="Y18" i="1" s="1"/>
  <c r="J18" i="1"/>
  <c r="K18" i="1" s="1"/>
  <c r="W17" i="1"/>
  <c r="Q17" i="1"/>
  <c r="X17" i="1" s="1"/>
  <c r="Y17" i="1" s="1"/>
  <c r="J17" i="1"/>
  <c r="K17" i="1" s="1"/>
  <c r="W16" i="1"/>
  <c r="Q16" i="1"/>
  <c r="X16" i="1" s="1"/>
  <c r="Y16" i="1" s="1"/>
  <c r="J16" i="1"/>
  <c r="K16" i="1" s="1"/>
  <c r="W15" i="1"/>
  <c r="Q15" i="1"/>
  <c r="X15" i="1" s="1"/>
  <c r="Y15" i="1" s="1"/>
  <c r="J15" i="1"/>
  <c r="K15" i="1" s="1"/>
  <c r="W14" i="1"/>
  <c r="Q14" i="1"/>
  <c r="X14" i="1" s="1"/>
  <c r="Y14" i="1" s="1"/>
  <c r="J14" i="1"/>
  <c r="K14" i="1" s="1"/>
  <c r="W13" i="1"/>
  <c r="Q13" i="1"/>
  <c r="X13" i="1" s="1"/>
  <c r="Y13" i="1" s="1"/>
  <c r="J13" i="1"/>
  <c r="K13" i="1" s="1"/>
  <c r="W12" i="1"/>
  <c r="Q12" i="1"/>
  <c r="X12" i="1" s="1"/>
  <c r="Y12" i="1" s="1"/>
  <c r="J12" i="1"/>
  <c r="K12" i="1" s="1"/>
  <c r="W11" i="1"/>
  <c r="Q11" i="1"/>
  <c r="X11" i="1" s="1"/>
  <c r="Y11" i="1" s="1"/>
  <c r="J11" i="1"/>
  <c r="K11" i="1" s="1"/>
  <c r="W10" i="1"/>
  <c r="Q10" i="1"/>
  <c r="X10" i="1" s="1"/>
  <c r="Y10" i="1" s="1"/>
  <c r="J10" i="1"/>
  <c r="K10" i="1" s="1"/>
  <c r="W9" i="1"/>
  <c r="Q9" i="1"/>
  <c r="X9" i="1" s="1"/>
  <c r="Y9" i="1" s="1"/>
  <c r="J9" i="1"/>
  <c r="K9" i="1" s="1"/>
  <c r="W8" i="1"/>
  <c r="Q8" i="1"/>
  <c r="X8" i="1" s="1"/>
  <c r="Y8" i="1" s="1"/>
  <c r="J8" i="1"/>
  <c r="K8" i="1" s="1"/>
  <c r="W7" i="1"/>
  <c r="Q7" i="1"/>
  <c r="X7" i="1" s="1"/>
  <c r="Y7" i="1" s="1"/>
  <c r="J7" i="1"/>
  <c r="K7" i="1" s="1"/>
  <c r="W6" i="1"/>
  <c r="Q6" i="1"/>
  <c r="X6" i="1" s="1"/>
  <c r="Y6" i="1" s="1"/>
  <c r="J6" i="1"/>
  <c r="K6" i="1" s="1"/>
  <c r="W5" i="1"/>
  <c r="Q5" i="1"/>
  <c r="X5" i="1" s="1"/>
  <c r="Y5" i="1" s="1"/>
  <c r="J5" i="1"/>
  <c r="K5" i="1" s="1"/>
  <c r="W4" i="1"/>
  <c r="Q4" i="1"/>
  <c r="X4" i="1" s="1"/>
  <c r="Y4" i="1" s="1"/>
  <c r="J4" i="1"/>
  <c r="K4" i="1" s="1"/>
  <c r="W3" i="1"/>
  <c r="Q3" i="1"/>
  <c r="X3" i="1" s="1"/>
  <c r="Y3" i="1" s="1"/>
  <c r="J3" i="1"/>
  <c r="K3" i="1" s="1"/>
  <c r="W2" i="1"/>
  <c r="Q2" i="1"/>
  <c r="X2" i="1" s="1"/>
  <c r="Y2" i="1" s="1"/>
  <c r="J2" i="1"/>
  <c r="K2" i="1" s="1"/>
  <c r="F61" i="3"/>
  <c r="BH27" i="3"/>
  <c r="BH28" i="3"/>
  <c r="BH29" i="3"/>
  <c r="BH30" i="3"/>
  <c r="BH31" i="3"/>
  <c r="BH32" i="3"/>
  <c r="BH33" i="3"/>
  <c r="BH34" i="3"/>
  <c r="BH35" i="3"/>
  <c r="BH36" i="3"/>
  <c r="BH37" i="3"/>
  <c r="BH38" i="3"/>
  <c r="BH39" i="3"/>
  <c r="BH40" i="3"/>
  <c r="BH41" i="3"/>
  <c r="BH42" i="3"/>
  <c r="BH43" i="3"/>
  <c r="BH44" i="3"/>
  <c r="BH45" i="3"/>
  <c r="BH46" i="3"/>
  <c r="BH47" i="3"/>
  <c r="BH48" i="3"/>
  <c r="BH49" i="3"/>
  <c r="BH50" i="3"/>
  <c r="BH51" i="3"/>
  <c r="BH52" i="3"/>
  <c r="BH53" i="3"/>
  <c r="BH54" i="3"/>
  <c r="BH55" i="3"/>
  <c r="BH56" i="3"/>
  <c r="BH57" i="3"/>
  <c r="BH58" i="3"/>
  <c r="BH59" i="3"/>
  <c r="BH60" i="3"/>
  <c r="BH61" i="3"/>
  <c r="BH62" i="3"/>
  <c r="BH63" i="3"/>
  <c r="BH64" i="3"/>
  <c r="BH65" i="3"/>
  <c r="BH66" i="3"/>
  <c r="BH67" i="3"/>
  <c r="BH68" i="3"/>
  <c r="BH26" i="3"/>
  <c r="D1" i="3" a="1"/>
  <c r="D1" i="3" s="1"/>
  <c r="C1" i="3" a="1"/>
  <c r="C1" i="3" s="1"/>
  <c r="B1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27" i="3"/>
  <c r="A28" i="3"/>
  <c r="A29" i="3"/>
  <c r="A30" i="3"/>
  <c r="A31" i="3"/>
  <c r="A32" i="3"/>
  <c r="A33" i="3"/>
  <c r="A26" i="3"/>
  <c r="E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<sst xmlns="http://schemas.openxmlformats.org/spreadsheetml/2006/main" count="353" uniqueCount="178">
  <si>
    <t>Project Code</t>
  </si>
  <si>
    <t>Scope Completion.</t>
  </si>
  <si>
    <t>Time Completion.</t>
  </si>
  <si>
    <t>Sum of Scope Completion</t>
  </si>
  <si>
    <t>Grand Total</t>
  </si>
  <si>
    <t>Category</t>
  </si>
  <si>
    <t>Upcoming</t>
  </si>
  <si>
    <t>Late</t>
  </si>
  <si>
    <t>Task</t>
  </si>
  <si>
    <t>Finish Date.</t>
  </si>
  <si>
    <t>Start Date.</t>
  </si>
  <si>
    <t xml:space="preserve"> LT&amp; TT Installation</t>
  </si>
  <si>
    <t xml:space="preserve"> Team-1: Tank Instruments-Mechanical Fabrication Works</t>
  </si>
  <si>
    <t>Customs Clearance</t>
  </si>
  <si>
    <t>Construction</t>
  </si>
  <si>
    <t>Supply of Installation Materials(Cables,Junction box,computer equipment)</t>
  </si>
  <si>
    <t xml:space="preserve"> Shipment to Addis</t>
  </si>
  <si>
    <t>Delivery to Site</t>
  </si>
  <si>
    <t xml:space="preserve"> Delivery to Site</t>
  </si>
  <si>
    <t>Factory Acceptance Test &amp; Training</t>
  </si>
  <si>
    <t>Opening Manhole</t>
  </si>
  <si>
    <t>Shipment to Addis</t>
  </si>
  <si>
    <t>Item</t>
  </si>
  <si>
    <t>Description</t>
  </si>
  <si>
    <t>Owner</t>
  </si>
  <si>
    <t>Start Date</t>
  </si>
  <si>
    <t>Finish Date</t>
  </si>
  <si>
    <t>Percentage Complete</t>
  </si>
  <si>
    <t>Predecessor</t>
  </si>
  <si>
    <t>Status</t>
  </si>
  <si>
    <t>Column1</t>
  </si>
  <si>
    <t>Completion of Nairobi Site</t>
  </si>
  <si>
    <t>ELDORET</t>
  </si>
  <si>
    <t>Mobilization</t>
  </si>
  <si>
    <t>Site establishment</t>
  </si>
  <si>
    <t>Personnel mobilization</t>
  </si>
  <si>
    <t>Soft Soil excavation</t>
  </si>
  <si>
    <t>Civil Works</t>
  </si>
  <si>
    <t>Manhole construction</t>
  </si>
  <si>
    <t>MOMBASA</t>
  </si>
  <si>
    <t>Installation works</t>
  </si>
  <si>
    <t>Cabling works</t>
  </si>
  <si>
    <t>Commisioning</t>
  </si>
  <si>
    <t xml:space="preserve">On-job training </t>
  </si>
  <si>
    <t>Cleaning &amp; hand-over of site</t>
  </si>
  <si>
    <t>Completion of Mombasa site</t>
  </si>
  <si>
    <t>Installation of sounder/siren</t>
  </si>
  <si>
    <t>Installation of panel</t>
  </si>
  <si>
    <t>Installation of detection equipment</t>
  </si>
  <si>
    <t>Termination of cables</t>
  </si>
  <si>
    <t>Laying of cables</t>
  </si>
  <si>
    <t>Simulation of alarms</t>
  </si>
  <si>
    <t>Workstream</t>
  </si>
  <si>
    <t>Procurement</t>
  </si>
  <si>
    <t>Preliminaries</t>
  </si>
  <si>
    <t>Basemement 03</t>
  </si>
  <si>
    <t xml:space="preserve">Strucrural Works </t>
  </si>
  <si>
    <t>Horizontal Members (Column Base/Retaining Wall Base)</t>
  </si>
  <si>
    <t>BRC Mesh/DPM</t>
  </si>
  <si>
    <t xml:space="preserve">Blinding </t>
  </si>
  <si>
    <t>Surface Drain, Formwork and Sump</t>
  </si>
  <si>
    <t>Marking for Vertical Members - Column Base</t>
  </si>
  <si>
    <t xml:space="preserve">Shuttering </t>
  </si>
  <si>
    <t>Project Particulars &amp; Contract</t>
  </si>
  <si>
    <t>Mobilisation &amp; General</t>
  </si>
  <si>
    <t xml:space="preserve"> Provision for Temporary Water</t>
  </si>
  <si>
    <t xml:space="preserve"> Provision for Temporary Electricity</t>
  </si>
  <si>
    <t xml:space="preserve"> Hoarding</t>
  </si>
  <si>
    <t xml:space="preserve"> Mobilisation</t>
  </si>
  <si>
    <t>Ramp Construction</t>
  </si>
  <si>
    <t>Completion of preconstruction works</t>
  </si>
  <si>
    <t xml:space="preserve">Disconnection &amp; re-cabling of the density meters </t>
  </si>
  <si>
    <t>Termination of the cables</t>
  </si>
  <si>
    <t>COMMISSIONING</t>
  </si>
  <si>
    <t>System configuration</t>
  </si>
  <si>
    <t xml:space="preserve"> Fine tuning for the tanks</t>
  </si>
  <si>
    <t>TRAINING</t>
  </si>
  <si>
    <t>On-job training</t>
  </si>
  <si>
    <t>HAND-OVER</t>
  </si>
  <si>
    <t>PROCUREMENT</t>
  </si>
  <si>
    <t xml:space="preserve"> Laying of cables</t>
  </si>
  <si>
    <t>Foreign procurement</t>
  </si>
  <si>
    <t>Delivery to site</t>
  </si>
  <si>
    <t>Decommisioning of old cables</t>
  </si>
  <si>
    <t>CONSTRUCTION</t>
  </si>
  <si>
    <t>Priority</t>
  </si>
  <si>
    <t>Count of Priority</t>
  </si>
  <si>
    <t>Division</t>
  </si>
  <si>
    <t>Count of Division</t>
  </si>
  <si>
    <t>Performance Category</t>
  </si>
  <si>
    <t>Count of Performance Category</t>
  </si>
  <si>
    <t>Budget Status Category</t>
  </si>
  <si>
    <t>Count of Budget Status Category</t>
  </si>
  <si>
    <t>Civil</t>
  </si>
  <si>
    <t>Critical Delay</t>
  </si>
  <si>
    <t>Critically Over Budget</t>
  </si>
  <si>
    <t>Electrical</t>
  </si>
  <si>
    <t>On Track</t>
  </si>
  <si>
    <t>Over Budget</t>
  </si>
  <si>
    <t>Instrumentation</t>
  </si>
  <si>
    <t>Slightly Behind</t>
  </si>
  <si>
    <t>Under Budget</t>
  </si>
  <si>
    <t>Mechanical</t>
  </si>
  <si>
    <t>Within Budget</t>
  </si>
  <si>
    <t>Project Name</t>
  </si>
  <si>
    <t>Budget Spent.</t>
  </si>
  <si>
    <t>Performance index.</t>
  </si>
  <si>
    <t>Issues/Risks.</t>
  </si>
  <si>
    <t>Scope Completion</t>
  </si>
  <si>
    <t>Time Completion</t>
  </si>
  <si>
    <t>Performance index</t>
  </si>
  <si>
    <t>Issues/Risks</t>
  </si>
  <si>
    <t>Budget amount</t>
  </si>
  <si>
    <t>Total Amount Spent</t>
  </si>
  <si>
    <t>Budget Spent</t>
  </si>
  <si>
    <t>Budget Status</t>
  </si>
  <si>
    <t>Location</t>
  </si>
  <si>
    <t>Amount received</t>
  </si>
  <si>
    <t>CO Amount</t>
  </si>
  <si>
    <t>ProjectedGross Margin (%)</t>
  </si>
  <si>
    <t>Actual GrossMargin (%)</t>
  </si>
  <si>
    <t>% Deviation of the Profit Margin</t>
  </si>
  <si>
    <t>Supply of Pressure Gauges and Pressure Transmitters</t>
  </si>
  <si>
    <t>[(-1.2921, 36.8219), (-0.0917, 34.7680), (-0.3031, 36.0800)]</t>
  </si>
  <si>
    <t>Supply, Installation and Commissioning of Overfill Protection System</t>
  </si>
  <si>
    <t>[(-0.3031, 36.0800), (0.5143, 35.2698), (0.0167, 37.0728)]</t>
  </si>
  <si>
    <t>Special Stringing Works At Timau Sand Pro Farm Between Tower T97-T99 (Completion Of Nanyuki - Isiolo 132kv Transmission Line)</t>
  </si>
  <si>
    <t>[(0.5143, 35.2698), (-1.2921, 36.8219), (-3.3753, 36.8551)]</t>
  </si>
  <si>
    <t>Supply of ASCO Pilot Repair Kit</t>
  </si>
  <si>
    <t>[(-3.3753, 36.8551), (-2.5164, 32.9016), (-3.3869, 36.6829)]</t>
  </si>
  <si>
    <t>Supply and Installation of ATG for Lower Tank Farm</t>
  </si>
  <si>
    <t xml:space="preserve">
</t>
  </si>
  <si>
    <t>[(-6.7924, 39.2083), (-3.3869, 36.6829), (-2.5164, 32.9016)]</t>
  </si>
  <si>
    <t>Valve Service For Total Changamwe</t>
  </si>
  <si>
    <t>[(-3.3869, 36.6829), (-6.7924, 39.2083), (-8.5560, 34.9910)]</t>
  </si>
  <si>
    <t>Supply of Fisher spares</t>
  </si>
  <si>
    <t>[(-8.5560, 34.9910), (-3.3869, 36.6829), (-6.7924, 39.2083)]</t>
  </si>
  <si>
    <t xml:space="preserve"> Design, Supply and Installation of Radar Based Hybrid Tank Farm Management System (TFMS) / ATG</t>
  </si>
  <si>
    <t>[(9.0108, 38.7613), (7.6735, 36.8351), (11.5681, 37.3614)]</t>
  </si>
  <si>
    <t>Supply of Rosemount Pressure Transmitters on PS10 RTG System</t>
  </si>
  <si>
    <t>[(7.6735, 36.8351), (11.5681, 37.3614), (5.9667, 38.7167)]</t>
  </si>
  <si>
    <t>Proposed TG Riruta Apartments In Riruta</t>
  </si>
  <si>
    <t>[(11.5681, 37.3614), (9.0108, 38.7613), (5.9667, 38.7167)]</t>
  </si>
  <si>
    <t>Radar Level Gauge 3900s and Troubleshooting of three tanks at PS 10</t>
  </si>
  <si>
    <t>[(5.9667, 38.7167), (7.6735, 36.8351), (9.0108, 38.7613)]</t>
  </si>
  <si>
    <t>Supply and Installation of Electrical and Mechanical Solar System</t>
  </si>
  <si>
    <t>[(9.0108, 38.7613), (11.5681, 37.3614), (12.0360, 39.0433)]</t>
  </si>
  <si>
    <t>Supply , Installation and Commissioning of Intristically safe Gas Leak Detector, Flame Detector and Training at Nairobi, Eldoret and Mombasa LPG Terminals.</t>
  </si>
  <si>
    <t>[(12.0360, 39.0433), (11.5681, 37.3614), (7.6735, 36.8351)]</t>
  </si>
  <si>
    <t>Construction of New Burhani Engineers Ltd Office</t>
  </si>
  <si>
    <t>[(7.6735, 36.8351), (9.0108, 38.7613), (12.0360, 39.0433)]</t>
  </si>
  <si>
    <t>KWAL SLA 2024-2025</t>
  </si>
  <si>
    <t>[(12.0360, 39.0433), (5.9667, 38.7167), (9.0108, 38.7613)]</t>
  </si>
  <si>
    <t>Kimugu Powerhouse VCB Synchronizing Switchboard Replacement</t>
  </si>
  <si>
    <t>[(5.9667, 38.7167), (7.6735, 36.8351), (11.5681, 37.3614)]</t>
  </si>
  <si>
    <t>Supply, Installation and Commissioning of Receipt Mass flow Meters from Ship</t>
  </si>
  <si>
    <t>[(11.5681, 37.3614), (9.0108, 38.7613), (12.0360, 39.0433)]</t>
  </si>
  <si>
    <t>67500-KSL Boiler-PRV details for Servicing</t>
  </si>
  <si>
    <t>[(-6.7924, 39.2083), (-3.3869, 36.6829), (-8.5560, 34.9910)]</t>
  </si>
  <si>
    <t>Repair and Electrical Works</t>
  </si>
  <si>
    <t>[(-8.5560, 34.9910), (-2.5164, 32.9016), (-3.3869, 36.6829)]</t>
  </si>
  <si>
    <t xml:space="preserve"> Annual Testing of Sarasin RSBD Thermal Relief Valves</t>
  </si>
  <si>
    <t>[(-2.5164, 32.9016), (-6.7924, 39.2083), (-8.5560, 34.9910)]</t>
  </si>
  <si>
    <t>Tank Gauging Works at Nairobi LPG</t>
  </si>
  <si>
    <t>[(-1.2921, 36.8219), (-0.0917, 34.7680), (0.5143, 35.2698)]</t>
  </si>
  <si>
    <t>Renovation Works and Maintenance In Mombasa</t>
  </si>
  <si>
    <t>[(0.0167, 37.0728), (-0.3031, 36.0800), (-1.2921, 36.8219)]</t>
  </si>
  <si>
    <t>Fire Fighting System Upgrade at OLA Energy Ltd Mombasa Terminal</t>
  </si>
  <si>
    <t>[(-0.3031, 36.0800), (-0.0917, 34.7680), (0.0167, 37.0728)]</t>
  </si>
  <si>
    <t>Supply and Installation of 2X1MW Medium Speed Diesel Engines for Wajir Power Station.</t>
  </si>
  <si>
    <t>[(-0.0917, 34.7680), (0.5143, 35.2698), (-1.2921, 36.8219)]</t>
  </si>
  <si>
    <t>Supply, Install and Commission of Computer Based Solar System With Computer Work - Stations, Software Tracking System with Large Scale Solar PV Plant That Feeds To The National Grid</t>
  </si>
  <si>
    <t>[(0.0167, 37.0728), (-0.3031, 36.0800), (0.5143, 35.2698)]</t>
  </si>
  <si>
    <t>[(9.0108, 38.7613), (7.6735, 36.8351), (5.9667, 38.7167)]</t>
  </si>
  <si>
    <t>[(11.5681, 37.3614), (12.0360, 39.0433), (9.0108, 38.7613)]</t>
  </si>
  <si>
    <t>[(12.0360, 39.0433), (5.9667, 38.7167), (11.5681, 37.3614)]</t>
  </si>
  <si>
    <t>[(7.6735, 36.8351), (12.0360, 39.0433), (9.0108, 38.7613)]</t>
  </si>
  <si>
    <t>[(5.9667, 38.7167), (11.5681, 37.3614), (12.0360, 39.0433)]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</si>
</sst>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[$-409]dd\-mmm\-yy;@"/>
    <numFmt numFmtId="166" formatCode="_([$$-409]* #,##0_);_([$$-409]* \(#,##0\);_([$$-409]* &quot;-&quot;??_);_(@_)"/>
  </numFmts>
  <fonts count="8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FFFF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Garamond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6">
    <xf numFmtId="0" fontId="0" fillId="0" borderId="0" xfId="0"/>
    <xf numFmtId="9" fontId="0" fillId="0" borderId="0" xfId="0" applyNumberFormat="1"/>
    <xf numFmtId="0" fontId="0" fillId="0" borderId="0" xfId="0" pivotButton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6" fontId="4" fillId="0" borderId="0" xfId="0" applyNumberFormat="1" applyFont="1"/>
    <xf numFmtId="9" fontId="4" fillId="0" borderId="0" xfId="0" applyNumberFormat="1" applyFont="1"/>
    <xf numFmtId="0" fontId="6" fillId="0" borderId="1" xfId="0" applyFont="1" applyBorder="1" applyAlignment="1">
      <alignment wrapText="1"/>
    </xf>
    <xf numFmtId="43" fontId="6" fillId="0" borderId="1" xfId="1" applyFont="1" applyFill="1" applyBorder="1" applyAlignment="1">
      <alignment wrapText="1"/>
    </xf>
    <xf numFmtId="14" fontId="0" fillId="0" borderId="0" xfId="0" applyNumberFormat="1"/>
    <xf numFmtId="0" fontId="7" fillId="3" borderId="3" xfId="0" applyFont="1" applyFill="1" applyBorder="1"/>
    <xf numFmtId="0" fontId="7" fillId="3" borderId="4" xfId="0" applyFont="1" applyFill="1" applyBorder="1"/>
    <xf numFmtId="14" fontId="7" fillId="3" borderId="4" xfId="0" applyNumberFormat="1" applyFont="1" applyFill="1" applyBorder="1"/>
    <xf numFmtId="164" fontId="7" fillId="3" borderId="4" xfId="0" applyNumberFormat="1" applyFont="1" applyFill="1" applyBorder="1"/>
    <xf numFmtId="43" fontId="6" fillId="0" borderId="2" xfId="1" applyFont="1" applyFill="1" applyBorder="1" applyAlignment="1">
      <alignment wrapText="1"/>
    </xf>
    <xf numFmtId="9" fontId="7" fillId="3" borderId="4" xfId="0" applyNumberFormat="1" applyFont="1" applyFill="1" applyBorder="1"/>
    <xf numFmtId="0" fontId="7" fillId="3" borderId="0" xfId="0" applyFont="1" applyFill="1"/>
    <xf numFmtId="14" fontId="7" fillId="3" borderId="0" xfId="0" applyNumberFormat="1" applyFont="1" applyFill="1"/>
    <xf numFmtId="164" fontId="7" fillId="3" borderId="0" xfId="0" applyNumberFormat="1" applyFont="1" applyFill="1"/>
    <xf numFmtId="9" fontId="7" fillId="3" borderId="0" xfId="0" applyNumberFormat="1" applyFont="1" applyFill="1"/>
    <xf numFmtId="0" fontId="0" fillId="0" borderId="0" xfId="0" applyAlignment="1"/>
    <xf numFmtId="0" fontId="0" fillId="0" borderId="0" xfId="0" applyNumberFormat="1"/>
    <xf numFmtId="0" fontId="6" fillId="0" borderId="0" xfId="0" applyNumberFormat="1" applyFont="1" applyBorder="1" applyAlignment="1">
      <alignment wrapText="1"/>
    </xf>
    <xf numFmtId="43" fontId="6" fillId="0" borderId="0" xfId="1" applyFont="1" applyAlignment="1">
      <alignment wrapText="1"/>
    </xf>
    <xf numFmtId="0" fontId="6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64" formatCode="[$-409]d\-mmm\-yy;@"/>
    </dxf>
    <dxf>
      <numFmt numFmtId="164" formatCode="[$-409]d\-mmm\-yy;@"/>
    </dxf>
    <dxf>
      <alignment wrapText="0"/>
    </dxf>
    <dxf>
      <font>
        <color rgb="FF006100"/>
      </font>
    </dxf>
    <dxf>
      <font>
        <color rgb="FF9C0006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fill>
        <patternFill patternType="solid">
          <fgColor indexed="64"/>
          <bgColor theme="9" tint="-0.499984740745262"/>
        </patternFill>
      </fill>
    </dxf>
    <dxf>
      <fill>
        <patternFill patternType="solid">
          <fgColor indexed="64"/>
          <bgColor theme="9" tint="-0.499984740745262"/>
        </patternFill>
      </fill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numFmt numFmtId="165" formatCode="[$-409]dd\-mmm\-yy;@"/>
    </dxf>
    <dxf>
      <numFmt numFmtId="165" formatCode="[$-409]dd\-mmm\-yy;@"/>
    </dxf>
    <dxf>
      <font>
        <b/>
      </font>
    </dxf>
    <dxf>
      <font>
        <sz val="20"/>
      </font>
    </dxf>
    <dxf>
      <numFmt numFmtId="164" formatCode="[$-409]d\-mmm\-yy;@"/>
    </dxf>
    <dxf>
      <numFmt numFmtId="2" formatCode="0.00"/>
    </dxf>
    <dxf>
      <numFmt numFmtId="164" formatCode="[$-409]d\-mmm\-yy;@"/>
    </dxf>
    <dxf>
      <numFmt numFmtId="164" formatCode="[$-409]d\-mmm\-yy;@"/>
    </dxf>
    <dxf>
      <font>
        <b/>
      </font>
    </dxf>
    <dxf>
      <font>
        <sz val="20"/>
      </font>
    </dxf>
  </dxfs>
  <tableStyles count="0" defaultTableStyle="TableStyleMedium2" defaultPivotStyle="PivotStyleMedium9"/>
  <colors>
    <mruColors>
      <color rgb="FF145F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Dashboard.xlsx]Sheet2!PivotTable1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3AEE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15C9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Sheet2!$AB$1</c:f>
              <c:strCache>
                <c:ptCount val="1"/>
                <c:pt idx="0">
                  <c:v>Scope Completion.</c:v>
                </c:pt>
              </c:strCache>
            </c:strRef>
          </c:tx>
          <c:spPr>
            <a:solidFill>
              <a:srgbClr val="43AEE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Sheet2!$AA$2:$AA$3</c:f>
              <c:strCache>
                <c:ptCount val="1"/>
                <c:pt idx="0">
                  <c:v>51410</c:v>
                </c:pt>
              </c:strCache>
            </c:strRef>
          </c:cat>
          <c:val>
            <c:numRef>
              <c:f>Sheet2!$AB$2:$AB$3</c:f>
              <c:numCache>
                <c:formatCode>General</c:formatCode>
                <c:ptCount val="1"/>
                <c:pt idx="0">
                  <c:v>0.44000000000000017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7-4AFA-BCDB-8978A7DCFECF}"/>
            </c:ext>
          </c:extLst>
        </c:ser>
        <c:ser>
          <c:idx val="1"/>
          <c:order val="1"/>
          <c:tx>
            <c:strRef>
              <c:f>Sheet2!$AC$1</c:f>
              <c:strCache>
                <c:ptCount val="1"/>
                <c:pt idx="0">
                  <c:v>Time Completion.</c:v>
                </c:pt>
              </c:strCache>
            </c:strRef>
          </c:tx>
          <c:spPr>
            <a:solidFill>
              <a:srgbClr val="215C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Sheet2!$AA$2:$AA$3</c:f>
              <c:strCache>
                <c:ptCount val="1"/>
                <c:pt idx="0">
                  <c:v>51410</c:v>
                </c:pt>
              </c:strCache>
            </c:strRef>
          </c:cat>
          <c:val>
            <c:numRef>
              <c:f>Sheet2!$AC$2:$AC$3</c:f>
              <c:numCache>
                <c:formatCode>0.00</c:formatCode>
                <c:ptCount val="1"/>
                <c:pt idx="0">
                  <c:v>0.60576732673267297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17-4AFA-BCDB-8978A7DCFE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7092103"/>
        <c:axId val="605614599"/>
      </c:barChart>
      <c:catAx>
        <c:axId val="1857092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614599"/>
        <c:crosses val="autoZero"/>
        <c:auto val="1"/>
        <c:lblAlgn val="ctr"/>
        <c:lblOffset val="100"/>
        <c:noMultiLvlLbl val="0"/>
      </c:catAx>
      <c:valAx>
        <c:axId val="605614599"/>
        <c:scaling>
          <c:orientation val="minMax"/>
          <c:max val="1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092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Dashboard.xlsx]Sheet2!PivotTable4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Sheet2!$AF$1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57-4884-9BAB-796062B0AE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57-4884-9BAB-796062B0AE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57-4884-9BAB-796062B0AE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57-4884-9BAB-796062B0AE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57-4884-9BAB-796062B0AE9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362-4233-AC9C-FCE0CCAD9AE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F6E-4C25-9810-D40D662B43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F6E-4C25-9810-D40D662B43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F6E-4C25-9810-D40D662B43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F6E-4C25-9810-D40D662B43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F6E-4C25-9810-D40D662B432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F6E-4C25-9810-D40D662B432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F6E-4C25-9810-D40D662B432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F6E-4C25-9810-D40D662B432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F6E-4C25-9810-D40D662B432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F6E-4C25-9810-D40D662B432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F6E-4C25-9810-D40D662B432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F6E-4C25-9810-D40D662B432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F6E-4C25-9810-D40D662B432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F6E-4C25-9810-D40D662B432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F6E-4C25-9810-D40D662B432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F6E-4C25-9810-D40D662B432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EF6E-4C25-9810-D40D662B432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EF6E-4C25-9810-D40D662B432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EF6E-4C25-9810-D40D662B432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EF6E-4C25-9810-D40D662B432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EF6E-4C25-9810-D40D662B432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EF6E-4C25-9810-D40D662B432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EF6E-4C25-9810-D40D662B432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EF6E-4C25-9810-D40D662B432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EF6E-4C25-9810-D40D662B432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EF6E-4C25-9810-D40D662B432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EF6E-4C25-9810-D40D662B432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EF6E-4C25-9810-D40D662B4326}"/>
              </c:ext>
            </c:extLst>
          </c:dPt>
          <c:cat>
            <c:strRef>
              <c:f>Sheet2!$AE$2:$AE$36</c:f>
              <c:strCache>
                <c:ptCount val="34"/>
                <c:pt idx="0">
                  <c:v>51397</c:v>
                </c:pt>
                <c:pt idx="1">
                  <c:v>51410</c:v>
                </c:pt>
                <c:pt idx="2">
                  <c:v>51407</c:v>
                </c:pt>
                <c:pt idx="3">
                  <c:v>51382</c:v>
                </c:pt>
                <c:pt idx="4">
                  <c:v>51368</c:v>
                </c:pt>
                <c:pt idx="5">
                  <c:v>51268</c:v>
                </c:pt>
                <c:pt idx="6">
                  <c:v>51419</c:v>
                </c:pt>
                <c:pt idx="7">
                  <c:v>51280</c:v>
                </c:pt>
                <c:pt idx="8">
                  <c:v>51396</c:v>
                </c:pt>
                <c:pt idx="9">
                  <c:v>51345</c:v>
                </c:pt>
                <c:pt idx="10">
                  <c:v>51422</c:v>
                </c:pt>
                <c:pt idx="11">
                  <c:v>51415</c:v>
                </c:pt>
                <c:pt idx="12">
                  <c:v>51391</c:v>
                </c:pt>
                <c:pt idx="13">
                  <c:v>51411</c:v>
                </c:pt>
                <c:pt idx="14">
                  <c:v>51414</c:v>
                </c:pt>
                <c:pt idx="15">
                  <c:v>51413</c:v>
                </c:pt>
                <c:pt idx="16">
                  <c:v>51166</c:v>
                </c:pt>
                <c:pt idx="17">
                  <c:v>51095</c:v>
                </c:pt>
                <c:pt idx="18">
                  <c:v>51370</c:v>
                </c:pt>
                <c:pt idx="19">
                  <c:v>51373</c:v>
                </c:pt>
                <c:pt idx="20">
                  <c:v>51398</c:v>
                </c:pt>
                <c:pt idx="21">
                  <c:v>51307</c:v>
                </c:pt>
                <c:pt idx="22">
                  <c:v>51325</c:v>
                </c:pt>
                <c:pt idx="23">
                  <c:v>51366</c:v>
                </c:pt>
                <c:pt idx="24">
                  <c:v>51164</c:v>
                </c:pt>
                <c:pt idx="25">
                  <c:v>51260</c:v>
                </c:pt>
                <c:pt idx="26">
                  <c:v>51143</c:v>
                </c:pt>
                <c:pt idx="27">
                  <c:v>51395</c:v>
                </c:pt>
                <c:pt idx="28">
                  <c:v>51412</c:v>
                </c:pt>
                <c:pt idx="29">
                  <c:v>51212</c:v>
                </c:pt>
                <c:pt idx="30">
                  <c:v>51336</c:v>
                </c:pt>
                <c:pt idx="31">
                  <c:v>51408</c:v>
                </c:pt>
                <c:pt idx="32">
                  <c:v>51339</c:v>
                </c:pt>
                <c:pt idx="33">
                  <c:v>51406</c:v>
                </c:pt>
              </c:strCache>
            </c:strRef>
          </c:cat>
          <c:val>
            <c:numRef>
              <c:f>Sheet2!$AF$2:$AF$36</c:f>
              <c:numCache>
                <c:formatCode>General</c:formatCode>
                <c:ptCount val="34"/>
                <c:pt idx="0">
                  <c:v>19.749999999999989</c:v>
                </c:pt>
                <c:pt idx="1">
                  <c:v>7.0400000000000027</c:v>
                </c:pt>
                <c:pt idx="2">
                  <c:v>0.60000000000000031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4-407A-A6E4-D0A6483B8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by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7531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157000"/>
        <c:axId val="1849803784"/>
      </c:barChart>
      <c:catAx>
        <c:axId val="811157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03784"/>
        <c:crosses val="autoZero"/>
        <c:auto val="1"/>
        <c:lblAlgn val="ctr"/>
        <c:lblOffset val="100"/>
        <c:noMultiLvlLbl val="0"/>
      </c:catAx>
      <c:valAx>
        <c:axId val="1849803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5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Dashboard.xlsx]Sheet3!PivotTable3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by Division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7531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Sheet3!$BE$1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7531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Sheet3!$BD$2:$BD$6</c:f>
              <c:strCache>
                <c:ptCount val="4"/>
                <c:pt idx="0">
                  <c:v>Civil</c:v>
                </c:pt>
                <c:pt idx="1">
                  <c:v>Electrical</c:v>
                </c:pt>
                <c:pt idx="2">
                  <c:v>Instrumentation</c:v>
                </c:pt>
                <c:pt idx="3">
                  <c:v>Mechanical</c:v>
                </c:pt>
              </c:strCache>
            </c:strRef>
          </c:cat>
          <c:val>
            <c:numRef>
              <c:f>Sheet3!$BE$2:$BE$6</c:f>
              <c:numCache>
                <c:formatCode>General</c:formatCode>
                <c:ptCount val="4"/>
                <c:pt idx="0">
                  <c:v>3</c:v>
                </c:pt>
                <c:pt idx="1">
                  <c:v>12</c:v>
                </c:pt>
                <c:pt idx="2">
                  <c:v>14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2C-4C53-A28D-4A2E7E538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9778184"/>
        <c:axId val="1849796616"/>
      </c:barChart>
      <c:catAx>
        <c:axId val="1849778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796616"/>
        <c:crosses val="autoZero"/>
        <c:auto val="1"/>
        <c:lblAlgn val="ctr"/>
        <c:lblOffset val="100"/>
        <c:noMultiLvlLbl val="0"/>
      </c:catAx>
      <c:valAx>
        <c:axId val="184979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77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Dashboard.xlsx]Sheet3!PivotTable5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Sheet3!$BM$1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F2-4549-91FF-EFC0EB884F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F2-4549-91FF-EFC0EB884F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EF2-4549-91FF-EFC0EB884FCC}"/>
              </c:ext>
            </c:extLst>
          </c:dPt>
          <c:cat>
            <c:strRef>
              <c:f>Sheet3!$BL$2:$BL$5</c:f>
              <c:strCache>
                <c:ptCount val="3"/>
                <c:pt idx="0">
                  <c:v>Critical Delay</c:v>
                </c:pt>
                <c:pt idx="1">
                  <c:v>On Track</c:v>
                </c:pt>
                <c:pt idx="2">
                  <c:v>Slightly Behind</c:v>
                </c:pt>
              </c:strCache>
            </c:strRef>
          </c:cat>
          <c:val>
            <c:numRef>
              <c:f>Sheet3!$BM$2:$BM$5</c:f>
              <c:numCache>
                <c:formatCode>General</c:formatCode>
                <c:ptCount val="3"/>
                <c:pt idx="0">
                  <c:v>16</c:v>
                </c:pt>
                <c:pt idx="1">
                  <c:v>12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CB-466A-91F5-E7032A991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Dashboard.xlsx]Sheet3!PivotTable6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Sheet3!$BS$1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A8-4D93-84F1-0CA312087A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A8-4D93-84F1-0CA312087A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A8-4D93-84F1-0CA312087A5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A8-4D93-84F1-0CA312087A5D}"/>
              </c:ext>
            </c:extLst>
          </c:dPt>
          <c:cat>
            <c:strRef>
              <c:f>Sheet3!$BR$2:$BR$6</c:f>
              <c:strCache>
                <c:ptCount val="4"/>
                <c:pt idx="0">
                  <c:v>Critically Over Budget</c:v>
                </c:pt>
                <c:pt idx="1">
                  <c:v>Over Budget</c:v>
                </c:pt>
                <c:pt idx="2">
                  <c:v>Under Budget</c:v>
                </c:pt>
                <c:pt idx="3">
                  <c:v>Within Budget</c:v>
                </c:pt>
              </c:strCache>
            </c:strRef>
          </c:cat>
          <c:val>
            <c:numRef>
              <c:f>Sheet3!$BS$2:$BS$6</c:f>
              <c:numCache>
                <c:formatCode>General</c:formatCode>
                <c:ptCount val="4"/>
                <c:pt idx="0">
                  <c:v>22</c:v>
                </c:pt>
                <c:pt idx="1">
                  <c:v>1</c:v>
                </c:pt>
                <c:pt idx="2">
                  <c:v>1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8-480C-88D2-4D58AB7DE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695325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E60E2B-8716-EAA9-B788-AF0ED5E80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4048125</xdr:colOff>
      <xdr:row>0</xdr:row>
      <xdr:rowOff>0</xdr:rowOff>
    </xdr:from>
    <xdr:to>
      <xdr:col>8</xdr:col>
      <xdr:colOff>742950</xdr:colOff>
      <xdr:row>18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ject Code">
              <a:extLst>
                <a:ext uri="{FF2B5EF4-FFF2-40B4-BE49-F238E27FC236}">
                  <a16:creationId xmlns:a16="http://schemas.microsoft.com/office/drawing/2014/main" id="{FD660388-8946-50AF-F531-F9E4DE6BF9A0}"/>
                </a:ext>
                <a:ext uri="{147F2762-F138-4A5C-976F-8EAC2B608ADB}">
                  <a16:predDERef xmlns:a16="http://schemas.microsoft.com/office/drawing/2014/main" pred="{A2E60E2B-8716-EAA9-B788-AF0ED5E80A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ct C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11025" y="552450"/>
              <a:ext cx="1676400" cy="3438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15</xdr:col>
      <xdr:colOff>161925</xdr:colOff>
      <xdr:row>7</xdr:row>
      <xdr:rowOff>76200</xdr:rowOff>
    </xdr:from>
    <xdr:to>
      <xdr:col>22</xdr:col>
      <xdr:colOff>85725</xdr:colOff>
      <xdr:row>21</xdr:row>
      <xdr:rowOff>152400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DF48FDD3-BF19-45B7-D4DD-D00BF8FC5B3C}"/>
            </a:ext>
            <a:ext uri="{147F2762-F138-4A5C-976F-8EAC2B608ADB}">
              <a16:predDERef xmlns:a16="http://schemas.microsoft.com/office/drawing/2014/main" pred="{FD660388-8946-50AF-F531-F9E4DE6BF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133350</xdr:colOff>
      <xdr:row>0</xdr:row>
      <xdr:rowOff>0</xdr:rowOff>
    </xdr:from>
    <xdr:to>
      <xdr:col>28</xdr:col>
      <xdr:colOff>180975</xdr:colOff>
      <xdr:row>14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D8F733-424D-0538-C142-B7D13E007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266700</xdr:rowOff>
    </xdr:from>
    <xdr:to>
      <xdr:col>0</xdr:col>
      <xdr:colOff>4648200</xdr:colOff>
      <xdr:row>21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E5FBE3-4C5A-66FD-F79E-46DB34C8AF33}"/>
            </a:ext>
            <a:ext uri="{147F2762-F138-4A5C-976F-8EAC2B608ADB}">
              <a16:predDERef xmlns:a16="http://schemas.microsoft.com/office/drawing/2014/main" pred="{CFD8F733-424D-0538-C142-B7D13E007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4895850</xdr:colOff>
      <xdr:row>0</xdr:row>
      <xdr:rowOff>66675</xdr:rowOff>
    </xdr:from>
    <xdr:to>
      <xdr:col>2</xdr:col>
      <xdr:colOff>0</xdr:colOff>
      <xdr:row>1</xdr:row>
      <xdr:rowOff>180975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B4E2679-7B42-18B9-60D4-7C47DB44ED0C}"/>
            </a:ext>
            <a:ext uri="{147F2762-F138-4A5C-976F-8EAC2B608ADB}">
              <a16:predDERef xmlns:a16="http://schemas.microsoft.com/office/drawing/2014/main" pred="{60E5FBE3-4C5A-66FD-F79E-46DB34C8AF33}"/>
            </a:ext>
          </a:extLst>
        </xdr:cNvPr>
        <xdr:cNvSpPr/>
      </xdr:nvSpPr>
      <xdr:spPr>
        <a:xfrm>
          <a:off x="4895850" y="66675"/>
          <a:ext cx="1571625" cy="923925"/>
        </a:xfrm>
        <a:prstGeom prst="roundRect">
          <a:avLst/>
        </a:prstGeom>
        <a:solidFill>
          <a:schemeClr val="accent4">
            <a:lumMod val="50000"/>
            <a:alpha val="11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0" i="0" u="none" strike="noStrike">
              <a:solidFill>
                <a:schemeClr val="accent6">
                  <a:lumMod val="50000"/>
                </a:schemeClr>
              </a:solidFill>
              <a:latin typeface="Aptos Narrow" panose="020B0004020202020204" pitchFamily="34" charset="0"/>
            </a:rPr>
            <a:t>Live Projects</a:t>
          </a:r>
        </a:p>
      </xdr:txBody>
    </xdr:sp>
    <xdr:clientData/>
  </xdr:twoCellAnchor>
  <xdr:twoCellAnchor>
    <xdr:from>
      <xdr:col>2</xdr:col>
      <xdr:colOff>38100</xdr:colOff>
      <xdr:row>0</xdr:row>
      <xdr:rowOff>57150</xdr:rowOff>
    </xdr:from>
    <xdr:to>
      <xdr:col>2</xdr:col>
      <xdr:colOff>1457325</xdr:colOff>
      <xdr:row>1</xdr:row>
      <xdr:rowOff>180975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A2B865B8-35B9-41AD-A516-2C4F16C7BF7D}"/>
            </a:ext>
            <a:ext uri="{147F2762-F138-4A5C-976F-8EAC2B608ADB}">
              <a16:predDERef xmlns:a16="http://schemas.microsoft.com/office/drawing/2014/main" pred="{4B4E2679-7B42-18B9-60D4-7C47DB44ED0C}"/>
            </a:ext>
          </a:extLst>
        </xdr:cNvPr>
        <xdr:cNvSpPr/>
      </xdr:nvSpPr>
      <xdr:spPr>
        <a:xfrm>
          <a:off x="6505575" y="57150"/>
          <a:ext cx="1419225" cy="933450"/>
        </a:xfrm>
        <a:prstGeom prst="roundRect">
          <a:avLst/>
        </a:prstGeom>
        <a:solidFill>
          <a:schemeClr val="tx2">
            <a:lumMod val="90000"/>
            <a:lumOff val="10000"/>
            <a:alpha val="11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 b="0" i="0" u="none" strike="noStrike">
              <a:solidFill>
                <a:schemeClr val="accent6">
                  <a:lumMod val="50000"/>
                </a:schemeClr>
              </a:solidFill>
              <a:latin typeface="Aptos Narrow" panose="020B0004020202020204" pitchFamily="34" charset="0"/>
            </a:rPr>
            <a:t>Total Budget</a:t>
          </a:r>
        </a:p>
      </xdr:txBody>
    </xdr:sp>
    <xdr:clientData/>
  </xdr:twoCellAnchor>
  <xdr:twoCellAnchor>
    <xdr:from>
      <xdr:col>3</xdr:col>
      <xdr:colOff>19050</xdr:colOff>
      <xdr:row>0</xdr:row>
      <xdr:rowOff>66675</xdr:rowOff>
    </xdr:from>
    <xdr:to>
      <xdr:col>3</xdr:col>
      <xdr:colOff>1457325</xdr:colOff>
      <xdr:row>1</xdr:row>
      <xdr:rowOff>180975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0D89925-B37C-49FD-9C79-48FDDF70D260}"/>
            </a:ext>
            <a:ext uri="{147F2762-F138-4A5C-976F-8EAC2B608ADB}">
              <a16:predDERef xmlns:a16="http://schemas.microsoft.com/office/drawing/2014/main" pred="{A2B865B8-35B9-41AD-A516-2C4F16C7BF7D}"/>
            </a:ext>
          </a:extLst>
        </xdr:cNvPr>
        <xdr:cNvSpPr/>
      </xdr:nvSpPr>
      <xdr:spPr>
        <a:xfrm>
          <a:off x="7991475" y="66675"/>
          <a:ext cx="1438275" cy="923925"/>
        </a:xfrm>
        <a:prstGeom prst="roundRect">
          <a:avLst/>
        </a:prstGeom>
        <a:solidFill>
          <a:schemeClr val="tx2">
            <a:lumMod val="90000"/>
            <a:lumOff val="10000"/>
            <a:alpha val="11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 b="0" i="0" u="none" strike="noStrike">
              <a:solidFill>
                <a:schemeClr val="accent6">
                  <a:lumMod val="50000"/>
                </a:schemeClr>
              </a:solidFill>
              <a:latin typeface="Aptos Narrow" panose="020B0004020202020204" pitchFamily="34" charset="0"/>
            </a:rPr>
            <a:t>Total Spend</a:t>
          </a:r>
        </a:p>
      </xdr:txBody>
    </xdr:sp>
    <xdr:clientData/>
  </xdr:twoCellAnchor>
  <xdr:twoCellAnchor>
    <xdr:from>
      <xdr:col>4</xdr:col>
      <xdr:colOff>9525</xdr:colOff>
      <xdr:row>0</xdr:row>
      <xdr:rowOff>57150</xdr:rowOff>
    </xdr:from>
    <xdr:to>
      <xdr:col>5</xdr:col>
      <xdr:colOff>114300</xdr:colOff>
      <xdr:row>1</xdr:row>
      <xdr:rowOff>171450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D439A002-685F-4D1C-AC71-5B6EA9BBD3F2}"/>
            </a:ext>
            <a:ext uri="{147F2762-F138-4A5C-976F-8EAC2B608ADB}">
              <a16:predDERef xmlns:a16="http://schemas.microsoft.com/office/drawing/2014/main" pred="{C0D89925-B37C-49FD-9C79-48FDDF70D260}"/>
            </a:ext>
          </a:extLst>
        </xdr:cNvPr>
        <xdr:cNvSpPr/>
      </xdr:nvSpPr>
      <xdr:spPr>
        <a:xfrm>
          <a:off x="9496425" y="57150"/>
          <a:ext cx="1009650" cy="923925"/>
        </a:xfrm>
        <a:prstGeom prst="roundRect">
          <a:avLst/>
        </a:prstGeom>
        <a:solidFill>
          <a:schemeClr val="tx2">
            <a:lumMod val="90000"/>
            <a:lumOff val="10000"/>
            <a:alpha val="11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 b="0" i="0" u="none" strike="noStrike">
              <a:solidFill>
                <a:schemeClr val="accent6">
                  <a:lumMod val="50000"/>
                </a:schemeClr>
              </a:solidFill>
              <a:latin typeface="Aptos Narrow" panose="020B0004020202020204" pitchFamily="34" charset="0"/>
            </a:rPr>
            <a:t>Budget Variance</a:t>
          </a:r>
        </a:p>
      </xdr:txBody>
    </xdr:sp>
    <xdr:clientData/>
  </xdr:twoCellAnchor>
  <xdr:twoCellAnchor>
    <xdr:from>
      <xdr:col>0</xdr:col>
      <xdr:colOff>0</xdr:colOff>
      <xdr:row>0</xdr:row>
      <xdr:rowOff>66675</xdr:rowOff>
    </xdr:from>
    <xdr:to>
      <xdr:col>0</xdr:col>
      <xdr:colOff>4848225</xdr:colOff>
      <xdr:row>1</xdr:row>
      <xdr:rowOff>171450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316B5FA5-0BC1-A6A8-A292-A8838DF4CF0D}"/>
            </a:ext>
            <a:ext uri="{147F2762-F138-4A5C-976F-8EAC2B608ADB}">
              <a16:predDERef xmlns:a16="http://schemas.microsoft.com/office/drawing/2014/main" pred="{D439A002-685F-4D1C-AC71-5B6EA9BBD3F2}"/>
            </a:ext>
          </a:extLst>
        </xdr:cNvPr>
        <xdr:cNvSpPr/>
      </xdr:nvSpPr>
      <xdr:spPr>
        <a:xfrm>
          <a:off x="0" y="66675"/>
          <a:ext cx="4848225" cy="914400"/>
        </a:xfrm>
        <a:prstGeom prst="roundRect">
          <a:avLst/>
        </a:prstGeom>
        <a:solidFill>
          <a:schemeClr val="tx2">
            <a:lumMod val="90000"/>
            <a:lumOff val="10000"/>
            <a:alpha val="11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600" b="1" i="0" u="none" strike="noStrike">
            <a:solidFill>
              <a:schemeClr val="accent6">
                <a:lumMod val="50000"/>
              </a:schemeClr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0</xdr:col>
      <xdr:colOff>4724400</xdr:colOff>
      <xdr:row>2</xdr:row>
      <xdr:rowOff>247650</xdr:rowOff>
    </xdr:from>
    <xdr:to>
      <xdr:col>3</xdr:col>
      <xdr:colOff>219075</xdr:colOff>
      <xdr:row>21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662212D-8EE2-0BDB-16B3-1BCC5A043910}"/>
            </a:ext>
            <a:ext uri="{147F2762-F138-4A5C-976F-8EAC2B608ADB}">
              <a16:predDERef xmlns:a16="http://schemas.microsoft.com/office/drawing/2014/main" pred="{316B5FA5-0BC1-A6A8-A292-A8838DF4C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0</xdr:row>
      <xdr:rowOff>228600</xdr:rowOff>
    </xdr:from>
    <xdr:to>
      <xdr:col>0</xdr:col>
      <xdr:colOff>4419600</xdr:colOff>
      <xdr:row>0</xdr:row>
      <xdr:rowOff>733425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B2C047D-F618-1004-901D-DF80D15D16A6}"/>
            </a:ext>
            <a:ext uri="{147F2762-F138-4A5C-976F-8EAC2B608ADB}">
              <a16:predDERef xmlns:a16="http://schemas.microsoft.com/office/drawing/2014/main" pred="{B662212D-8EE2-0BDB-16B3-1BCC5A043910}"/>
            </a:ext>
          </a:extLst>
        </xdr:cNvPr>
        <xdr:cNvSpPr/>
      </xdr:nvSpPr>
      <xdr:spPr>
        <a:xfrm>
          <a:off x="342900" y="228600"/>
          <a:ext cx="4076700" cy="504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600" b="1" i="0" u="none" strike="noStrike">
              <a:solidFill>
                <a:schemeClr val="accent6">
                  <a:lumMod val="50000"/>
                </a:schemeClr>
              </a:solidFill>
              <a:latin typeface="Aptos Narrow" panose="020B0004020202020204" pitchFamily="34" charset="0"/>
            </a:rPr>
            <a:t> LIVE PROJECTS DASHBOARD</a:t>
          </a: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257175</xdr:colOff>
      <xdr:row>2</xdr:row>
      <xdr:rowOff>238125</xdr:rowOff>
    </xdr:from>
    <xdr:to>
      <xdr:col>8</xdr:col>
      <xdr:colOff>28575</xdr:colOff>
      <xdr:row>21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9846BD-6758-E5CE-80EC-B79C3FF14F37}"/>
            </a:ext>
            <a:ext uri="{147F2762-F138-4A5C-976F-8EAC2B608ADB}">
              <a16:predDERef xmlns:a16="http://schemas.microsoft.com/office/drawing/2014/main" pred="{CB2C047D-F618-1004-901D-DF80D15D1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4.614632291668" createdVersion="8" refreshedVersion="8" minRefreshableVersion="3" recordCount="95" xr:uid="{2F601EFF-CEB2-476A-9E02-6B62C7FC2208}">
  <cacheSource type="worksheet">
    <worksheetSource name="Table1"/>
  </cacheSource>
  <cacheFields count="19">
    <cacheField name="Project Code" numFmtId="0">
      <sharedItems containsSemiMixedTypes="0" containsString="0" containsNumber="1" containsInteger="1" minValue="51095" maxValue="51433" count="37">
        <n v="51422"/>
        <n v="51419"/>
        <n v="51415"/>
        <n v="51414"/>
        <n v="51413"/>
        <n v="51412"/>
        <n v="51411"/>
        <n v="51410"/>
        <n v="51408"/>
        <n v="51407"/>
        <n v="51406"/>
        <n v="51398"/>
        <n v="51397"/>
        <n v="51396"/>
        <n v="51395"/>
        <n v="51391"/>
        <n v="51382"/>
        <n v="51373"/>
        <n v="51370"/>
        <n v="51368"/>
        <n v="51366"/>
        <n v="51345"/>
        <n v="51339"/>
        <n v="51336"/>
        <n v="51325"/>
        <n v="51307"/>
        <n v="51280"/>
        <n v="51268"/>
        <n v="51260"/>
        <n v="51212"/>
        <n v="51166"/>
        <n v="51164"/>
        <n v="51143"/>
        <n v="51095"/>
        <n v="51402" u="1"/>
        <n v="51424" u="1"/>
        <n v="51433" u="1"/>
      </sharedItems>
    </cacheField>
    <cacheField name="Description" numFmtId="0">
      <sharedItems containsBlank="1"/>
    </cacheField>
    <cacheField name="Task" numFmtId="0">
      <sharedItems containsBlank="1" count="179">
        <m/>
        <s v="Completion of Nairobi Site"/>
        <s v="ELDORET"/>
        <s v="Mobilization"/>
        <s v="Site establishment"/>
        <s v="Personnel mobilization"/>
        <s v="Soft Soil excavation"/>
        <s v="Civil Works"/>
        <s v="Manhole construction"/>
        <s v="MOMBASA"/>
        <s v="Installation works"/>
        <s v="Cabling works"/>
        <s v="Commisioning"/>
        <s v="On-job training "/>
        <s v="Cleaning &amp; hand-over of site"/>
        <s v="Completion of Mombasa site"/>
        <s v="Installation of sounder/siren"/>
        <s v="Installation of panel"/>
        <s v="Installation of detection equipment"/>
        <s v="Termination of cables"/>
        <s v="Laying of cables"/>
        <s v="Simulation of alarms"/>
        <s v="Preliminaries"/>
        <s v="Construction"/>
        <s v="Procurement"/>
        <s v="Basemement 03"/>
        <s v="Strucrural Works "/>
        <s v="Horizontal Members (Column Base/Retaining Wall Base)"/>
        <s v="BRC Mesh/DPM"/>
        <s v="Blinding "/>
        <s v="Surface Drain, Formwork and Sump"/>
        <s v="Marking for Vertical Members - Column Base"/>
        <s v="Shuttering "/>
        <s v="Project Particulars &amp; Contract"/>
        <s v="Mobilisation &amp; General"/>
        <s v=" Provision for Temporary Water"/>
        <s v=" Provision for Temporary Electricity"/>
        <s v=" Hoarding"/>
        <s v=" Mobilisation"/>
        <s v="Ramp Construction"/>
        <s v="Completion of preconstruction works"/>
        <s v="Factory Acceptance Test &amp; Training"/>
        <s v="Shipment to Addis"/>
        <s v="Customs Clearance"/>
        <s v="Delivery to Site"/>
        <s v=" Team-1: Tank Instruments-Mechanical Fabrication Works"/>
        <s v=" LT&amp; TT Installation"/>
        <s v="Opening Manhole"/>
        <s v="Supply of Installation Materials(Cables,Junction box,computer equipment)"/>
        <s v=" Shipment to Addis"/>
        <s v=" Delivery to Site"/>
        <s v="Commisoning and training" u="1"/>
        <s v="On-job training" u="1"/>
        <s v="TRAINING" u="1"/>
        <s v="HAND-OVER" u="1"/>
        <s v="Cleaning and handover of site" u="1"/>
        <s v="Purchase Order Receipt" u="1"/>
        <s v="Excavation of trenches between tanks " u="1"/>
        <s v=" Laying of cables" u="1"/>
        <s v="Decommisioning of existing tank gauges" u="1"/>
        <s v="Foreign procurement" u="1"/>
        <s v=" Installation of ATG" u="1"/>
        <s v="Installation of temperature transmitter on existing temperature probes" u="1"/>
        <s v="Disconnection &amp; re-cabling of the density meters " u="1"/>
        <s v="Termination of the cables" u="1"/>
        <s v="System configuration" u="1"/>
        <s v="Send PO to supplier of ATG equipment" u="1"/>
        <s v="Kick off meeting" u="1"/>
        <s v="Order acceptance by supplier of ATG equipment" u="1"/>
        <s v="Manufacturing" u="1"/>
        <s v="PVOC inspection of goods " u="1"/>
        <s v="Shipment of goods" u="1"/>
        <s v="Clearance" u="1"/>
        <s v="Installation of new tank gauges" u="1"/>
        <s v="Approval of modification drawings" u="1"/>
        <s v="Shipment for detection Level gauge" u="1"/>
        <s v="Clearance for Level Gauge equipment" u="1"/>
        <s v="Delivery to site for Level Gauge equipment" u="1"/>
        <s v="Cabling works &amp; Installation of Level Gauge" u="1"/>
        <s v="Site works" u="1"/>
        <s v="Wet calibration of bullet" u="1"/>
        <s v="Preliminary Safety Measures" u="1"/>
        <s v="Conduct job safety survey and induction" u="1"/>
        <s v="Position warning signs and fire equipment" u="1"/>
        <s v="Fence off and tag out all inlet/outlet valves" u="1"/>
        <s v="Degassing the Tank" u="1"/>
        <s v="Open vapor line from TK1 to the sphere and back to TK2 via receiving line" u="1"/>
        <s v="Close TK2 vapor line and activate compressor to vacuum TK1 into TK2" u="1"/>
        <s v="Disjoint and blank (spade) both liquid and vapor lines" u="1"/>
        <s v="Order Acceptance" u="1"/>
        <s v="Submit modification drawing" u="1"/>
        <s v="Mechanical fabrication" u="1"/>
        <s v="PVOC inspection of goods" u="1"/>
        <s v="Induction" u="1"/>
        <s v="Mobilization of personnel" u="1"/>
        <s v="Request for shutdown" u="1"/>
        <s v="Decommision of existing autoreclosure" u="1"/>
        <s v="Completion of Eldoret Site" u="1"/>
        <s v="SCALE-UP PHASE" u="1"/>
        <s v="POC VALIDATION" u="1"/>
        <s v="Calibration" u="1"/>
        <s v="Tank Preparation for Calibration" u="1"/>
        <s v="Remove excess flow valves and spool to access filling point" u="1"/>
        <s v="Spade vapor and liquid lines to fully isolate TK2" u="1"/>
        <s v="Check dial gauge and remove high-level alarm flange to vent" u="1"/>
        <s v="Fill tank 100% with water using hydrant hose and fire pump" u="1"/>
        <s v="Remove 100 liters of water at a time using certified meter and prover tank." u="1"/>
        <s v="Post-Calibration " u="1"/>
        <s v="Introduce methanol into the tank for at least 12 hours" u="1"/>
        <s v="Remove all spades, drain methanol, and box up valves and manhole" u="1"/>
        <s v="Purge tank with vapor and recommission for use" u="1"/>
        <s v="PRE-HANDOVER ACTIVITIES" u="1"/>
        <s v="Pretesting and precommisioning" u="1"/>
        <s v="Invite client for validation" u="1"/>
        <s v="COMMISSIONING" u="1"/>
        <s v="Order acceptance by supplier for panel" u="1"/>
        <s v="Order acceptance by supplier for ATG &amp; HLA equipment" u="1"/>
        <s v="NAIROBI" u="1"/>
        <s v="Clearance for panel" u="1"/>
        <s v="Clearance for ATG &amp; HLA equipment" u="1"/>
        <s v="Shipment for panel" u="1"/>
        <s v="Shipment for detection ATG &amp; HLA equipment" u="1"/>
        <s v="PVOC inspection of goods for panel" u="1"/>
        <s v="PVOC inspection of goods for ATG &amp; HLA equipment" u="1"/>
        <s v="Delivery to site for panel" u="1"/>
        <s v="Delivery to site for ATG &amp; HLA equipment" u="1"/>
        <s v="Cabling works &amp; Installation of ATG/HLA" u="1"/>
        <s v="Simulation of alarms in the panel" u="1"/>
        <s v="Installation in tank master software" u="1"/>
        <s v="Wet calibration of bullets" u="1"/>
        <s v="Submission of drawings " u="1"/>
        <s v="Installation of tank master software" u="1"/>
        <s v="Fine tuning" u="1"/>
        <s v="Customer to avail product for fine tuning" u="1"/>
        <s v="POC ASSESSMENT/MONITORING" u="1"/>
        <s v="Installation of new Level Gauge" u="1"/>
        <s v="POC APPROVAL" u="1"/>
        <s v="Installation of software" u="1"/>
        <s v="Installation of new HLA &amp; ATG" u="1"/>
        <s v="100% payment for delivery of the items" u="1"/>
        <s v="Installation of autoreclosure" u="1"/>
        <s v="Testing of autoclosure" u="1"/>
        <s v="100% payment for testing and commisioning" u="1"/>
        <s v="Tank-1" u="1"/>
        <s v="Manhole covers Modification-1" u="1"/>
        <s v="Tank-2" u="1"/>
        <s v="Manhole covers Modification-2" u="1"/>
        <s v="Tank-3" u="1"/>
        <s v="Manhole covers Modification-21" u="1"/>
        <s v="Tank-4" u="1"/>
        <s v=" Opening Manhole" u="1"/>
        <s v="Manhole covers Modification-22" u="1"/>
        <s v=" Tank-5" u="1"/>
        <s v="Manhole covers Modification-23" u="1"/>
        <s v="Tank-6" u="1"/>
        <s v="Manhole covers Modification-24" u="1"/>
        <s v="Team 2:- Instrumentation Installation Works" u="1"/>
        <s v="LT,TT&amp; PT" u="1"/>
        <s v="Cable Pulling" u="1"/>
        <s v="Cable Termination and Glanding" u="1"/>
        <s v="Tank-5" u="1"/>
        <s v="Team-3: Trenching" u="1"/>
        <s v=" Trenching from tank farm to control room" u="1"/>
        <s v="Team-2: GI Pipe Works" u="1"/>
        <s v=" Tank 1" u="1"/>
        <s v=" Tank 2" u="1"/>
        <s v=" Tank 3" u="1"/>
        <s v=" Tank 4" u="1"/>
        <s v=" Tank 5" u="1"/>
        <s v=" Tank 6" u="1"/>
        <s v="Conduiting and Refilling of Trenches" u="1"/>
        <s v="Cable Pits" u="1"/>
        <s v="Team-4: System Configuration &amp; Commissioning" u="1"/>
        <s v="Tankmaster configuration" u="1"/>
        <s v="ATG Training" u="1"/>
        <s v="Precommissioning" u="1"/>
        <s v="COMMISIONING " u="1"/>
        <s v="Site handover" u="1"/>
        <s v="Practical Completion" u="1"/>
      </sharedItems>
    </cacheField>
    <cacheField name="Start Date" numFmtId="164">
      <sharedItems containsNonDate="0" containsDate="1" containsString="0" containsBlank="1" minDate="2021-09-09T00:00:00" maxDate="2025-09-30T00:00:00"/>
    </cacheField>
    <cacheField name="Finish Date" numFmtId="164">
      <sharedItems containsNonDate="0" containsDate="1" containsString="0" containsBlank="1" minDate="2022-09-09T00:00:00" maxDate="2026-07-01T00:00:00"/>
    </cacheField>
    <cacheField name="Percentage Complete" numFmtId="0">
      <sharedItems containsString="0" containsBlank="1" containsNumber="1" minValue="0" maxValue="1"/>
    </cacheField>
    <cacheField name="Category" numFmtId="0">
      <sharedItems containsBlank="1" count="5">
        <m/>
        <s v="Upcoming"/>
        <s v="Late"/>
        <s v="Workstream"/>
        <s v="Metrics" u="1"/>
      </sharedItems>
    </cacheField>
    <cacheField name="Scope Completion" numFmtId="10">
      <sharedItems containsString="0" containsBlank="1" containsNumber="1" minValue="0.03" maxValue="0.79"/>
    </cacheField>
    <cacheField name="Time Completion" numFmtId="10">
      <sharedItems containsString="0" containsBlank="1" containsNumber="1" minValue="-1.8829380939692698E-2" maxValue="12.633333333333301"/>
    </cacheField>
    <cacheField name="Performance index" numFmtId="0">
      <sharedItems containsString="0" containsBlank="1" containsNumber="1" minValue="0.1" maxValue="0.9"/>
    </cacheField>
    <cacheField name="Performance Category" numFmtId="0">
      <sharedItems containsBlank="1" count="4">
        <m/>
        <s v="Slightly Behind"/>
        <s v="Critical Delay"/>
        <s v="On Track"/>
      </sharedItems>
    </cacheField>
    <cacheField name="Priority" numFmtId="0">
      <sharedItems containsNonDate="0" containsBlank="1" count="4">
        <m/>
        <s v="High" u="1"/>
        <s v="Medium" u="1"/>
        <s v="Low" u="1"/>
      </sharedItems>
    </cacheField>
    <cacheField name="Issues/Risks" numFmtId="0">
      <sharedItems containsNonDate="0" containsString="0" containsBlank="1"/>
    </cacheField>
    <cacheField name="Division" numFmtId="0">
      <sharedItems containsBlank="1" count="5">
        <s v="Instrumentation"/>
        <s v="Electrical"/>
        <s v="Mechanical"/>
        <s v="Civil"/>
        <m/>
      </sharedItems>
    </cacheField>
    <cacheField name="Budget amount" numFmtId="0">
      <sharedItems containsBlank="1" containsMixedTypes="1" containsNumber="1" minValue="17049.16" maxValue="262006557.63999999"/>
    </cacheField>
    <cacheField name="Total Amount Spent" numFmtId="0">
      <sharedItems containsBlank="1" containsMixedTypes="1" containsNumber="1" minValue="-159265468.81" maxValue="254060633.96827599"/>
    </cacheField>
    <cacheField name="Budget Spent" numFmtId="0">
      <sharedItems containsMixedTypes="1" containsNumber="1" minValue="-0.95174035861364692" maxValue="331.51116800000045"/>
    </cacheField>
    <cacheField name="Budget Status" numFmtId="0">
      <sharedItems containsBlank="1"/>
    </cacheField>
    <cacheField name="Budget Status Category" numFmtId="0">
      <sharedItems containsBlank="1" count="5">
        <s v="Within Budget"/>
        <s v="Over Budget"/>
        <s v="Critically Over Budget"/>
        <s v="Under Budget"/>
        <m/>
      </sharedItems>
    </cacheField>
  </cacheFields>
  <extLst>
    <ext xmlns:x14="http://schemas.microsoft.com/office/spreadsheetml/2009/9/main" uri="{725AE2AE-9491-48be-B2B4-4EB974FC3084}">
      <x14:pivotCacheDefinition pivotCacheId="6235593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  <s v="Supply of Pressure Gauges and Pressure Transmitters"/>
    <x v="0"/>
    <d v="2025-04-17T00:00:00"/>
    <d v="2025-06-30T00:00:00"/>
    <m/>
    <x v="0"/>
    <m/>
    <n v="1.6216216216216199"/>
    <m/>
    <x v="0"/>
    <x v="0"/>
    <m/>
    <x v="0"/>
    <n v="1644805.4104615401"/>
    <n v="4961.5384615384601"/>
    <n v="331.51116800000045"/>
    <s v="_x000a_"/>
    <x v="0"/>
  </r>
  <r>
    <x v="1"/>
    <s v="Supply, Installation and Commissioning of Overfill Protection System"/>
    <x v="0"/>
    <d v="2025-04-12T00:00:00"/>
    <d v="2025-08-31T00:00:00"/>
    <m/>
    <x v="0"/>
    <m/>
    <n v="0.88652482269503496"/>
    <m/>
    <x v="0"/>
    <x v="0"/>
    <m/>
    <x v="0"/>
    <n v="1308312.45563077"/>
    <n v="101075"/>
    <n v="12.943976805646994"/>
    <s v="_x000a_"/>
    <x v="1"/>
  </r>
  <r>
    <x v="2"/>
    <s v="Special Stringing Works At Timau Sand Pro Farm Between Tower T97-T99 (Completion Of Nanyuki - Isiolo 132kv Transmission Line)"/>
    <x v="0"/>
    <d v="2025-04-15T00:00:00"/>
    <d v="2025-07-31T00:00:00"/>
    <m/>
    <x v="0"/>
    <m/>
    <n v="1.1401869158878499"/>
    <m/>
    <x v="0"/>
    <x v="0"/>
    <m/>
    <x v="1"/>
    <n v="3355000"/>
    <n v="2805000"/>
    <n v="1.196078431372549"/>
    <s v="_x000a_"/>
    <x v="2"/>
  </r>
  <r>
    <x v="3"/>
    <s v="Supply of ASCO Pilot Repair Kit"/>
    <x v="0"/>
    <d v="2025-04-10T00:00:00"/>
    <d v="2025-07-17T00:00:00"/>
    <m/>
    <x v="0"/>
    <m/>
    <n v="1.2959183673469401"/>
    <m/>
    <x v="0"/>
    <x v="0"/>
    <m/>
    <x v="2"/>
    <n v="271617.96999999997"/>
    <n v="0"/>
    <s v=""/>
    <s v="_x000a_"/>
    <x v="0"/>
  </r>
  <r>
    <x v="4"/>
    <s v="Supply and Installation of ATG for Lower Tank Farm"/>
    <x v="0"/>
    <d v="2025-04-01T00:00:00"/>
    <d v="2025-08-18T00:00:00"/>
    <m/>
    <x v="0"/>
    <m/>
    <n v="0.97841726618705005"/>
    <m/>
    <x v="0"/>
    <x v="0"/>
    <m/>
    <x v="0"/>
    <n v="15961819.54978"/>
    <n v="14343197.35"/>
    <n v="1.1128494686563035"/>
    <s v="_x000a_"/>
    <x v="2"/>
  </r>
  <r>
    <x v="5"/>
    <s v="Valve Service For Total Changamwe"/>
    <x v="0"/>
    <d v="2025-03-28T00:00:00"/>
    <d v="2025-04-11T00:00:00"/>
    <m/>
    <x v="0"/>
    <m/>
    <n v="10"/>
    <m/>
    <x v="0"/>
    <x v="0"/>
    <m/>
    <x v="2"/>
    <n v="17049.16"/>
    <n v="17049.16"/>
    <n v="1"/>
    <s v="_x000a_"/>
    <x v="2"/>
  </r>
  <r>
    <x v="6"/>
    <s v="Supply of Fisher spares"/>
    <x v="0"/>
    <d v="2025-01-27T00:00:00"/>
    <d v="2025-03-26T00:00:00"/>
    <m/>
    <x v="0"/>
    <m/>
    <n v="3.4482758620689702"/>
    <m/>
    <x v="0"/>
    <x v="0"/>
    <m/>
    <x v="2"/>
    <n v="328804.37199999997"/>
    <n v="220075.8"/>
    <n v="1.494050558943782"/>
    <s v="_x000a_"/>
    <x v="2"/>
  </r>
  <r>
    <x v="7"/>
    <s v=" Design, Supply and Installation of Radar Based Hybrid Tank Farm Management System (TFMS) / ATG"/>
    <x v="0"/>
    <d v="2025-03-12T00:00:00"/>
    <d v="2025-09-30T00:00:00"/>
    <m/>
    <x v="0"/>
    <m/>
    <n v="0.77227722772277196"/>
    <m/>
    <x v="0"/>
    <x v="0"/>
    <m/>
    <x v="0"/>
    <n v="38226214.753846198"/>
    <n v="29147711"/>
    <n v="1.3114654098857437"/>
    <s v="_x000a_"/>
    <x v="2"/>
  </r>
  <r>
    <x v="8"/>
    <s v="Supply of Rosemount Pressure Transmitters on PS10 RTG System"/>
    <x v="0"/>
    <d v="2025-02-24T00:00:00"/>
    <d v="2025-05-31T00:00:00"/>
    <m/>
    <x v="0"/>
    <m/>
    <n v="1.7916666666666701"/>
    <m/>
    <x v="0"/>
    <x v="0"/>
    <m/>
    <x v="0"/>
    <n v="1659827.52"/>
    <n v="1588893.15"/>
    <n v="1.044643889364115"/>
    <s v="_x000a_"/>
    <x v="2"/>
  </r>
  <r>
    <x v="9"/>
    <s v="Proposed TG Riruta Apartments In Riruta"/>
    <x v="0"/>
    <d v="2025-02-01T00:00:00"/>
    <d v="2026-06-30T00:00:00"/>
    <m/>
    <x v="0"/>
    <m/>
    <n v="0.37937743190661499"/>
    <m/>
    <x v="0"/>
    <x v="0"/>
    <m/>
    <x v="3"/>
    <e v="#REF!"/>
    <e v="#REF!"/>
    <s v=""/>
    <s v="_x000a_"/>
    <x v="0"/>
  </r>
  <r>
    <x v="10"/>
    <s v="Radar Level Gauge 3900s and Troubleshooting of three tanks at PS 10"/>
    <x v="0"/>
    <d v="2025-01-27T00:00:00"/>
    <d v="2025-04-30T00:00:00"/>
    <m/>
    <x v="0"/>
    <m/>
    <n v="2.1505376344085998"/>
    <m/>
    <x v="0"/>
    <x v="0"/>
    <m/>
    <x v="0"/>
    <n v="5840781.25"/>
    <n v="5543902.7692307699"/>
    <n v="1.0535504486869676"/>
    <s v="_x000a_"/>
    <x v="2"/>
  </r>
  <r>
    <x v="11"/>
    <s v="Supply and Installation of Electrical and Mechanical Solar System"/>
    <x v="0"/>
    <d v="2024-12-18T00:00:00"/>
    <d v="2025-03-31T00:00:00"/>
    <m/>
    <x v="0"/>
    <m/>
    <n v="2.3300970873786402"/>
    <m/>
    <x v="0"/>
    <x v="0"/>
    <m/>
    <x v="1"/>
    <n v="1702885.2"/>
    <n v="0"/>
    <s v=""/>
    <s v="_x000a_"/>
    <x v="0"/>
  </r>
  <r>
    <x v="12"/>
    <s v="Supply , Installation and Commissioning of Intristically safe Gas Leak Detector, Flame Detector and Training at Nairobi, Eldoret and Mombasa LPG Terminals."/>
    <x v="0"/>
    <d v="2024-12-12T00:00:00"/>
    <d v="2025-03-12T00:00:00"/>
    <m/>
    <x v="0"/>
    <m/>
    <n v="2.7333333333333298"/>
    <m/>
    <x v="0"/>
    <x v="0"/>
    <m/>
    <x v="0"/>
    <n v="6634370.8300000001"/>
    <n v="7821059.5775862103"/>
    <n v="0.8482700795443302"/>
    <s v="_x000a_"/>
    <x v="2"/>
  </r>
  <r>
    <x v="13"/>
    <s v="Construction of New Burhani Engineers Ltd Office"/>
    <x v="0"/>
    <d v="2024-11-01T00:00:00"/>
    <d v="2025-01-31T00:00:00"/>
    <m/>
    <x v="0"/>
    <m/>
    <n v="3.1538461538461502"/>
    <m/>
    <x v="0"/>
    <x v="0"/>
    <m/>
    <x v="1"/>
    <e v="#REF!"/>
    <e v="#REF!"/>
    <s v=""/>
    <s v="_x000a_"/>
    <x v="0"/>
  </r>
  <r>
    <x v="14"/>
    <s v="KWAL SLA 2024-2025"/>
    <x v="0"/>
    <d v="2024-12-03T00:00:00"/>
    <d v="2025-06-30T00:00:00"/>
    <m/>
    <x v="0"/>
    <m/>
    <n v="1.2200956937798999"/>
    <m/>
    <x v="0"/>
    <x v="0"/>
    <m/>
    <x v="0"/>
    <n v="112000"/>
    <n v="0"/>
    <s v=""/>
    <s v="_x000a_"/>
    <x v="0"/>
  </r>
  <r>
    <x v="15"/>
    <s v="Kimugu Powerhouse VCB Synchronizing Switchboard Replacement"/>
    <x v="0"/>
    <d v="2024-10-17T00:00:00"/>
    <d v="2025-01-09T00:00:00"/>
    <m/>
    <x v="0"/>
    <m/>
    <n v="3.5952380952380998"/>
    <m/>
    <x v="0"/>
    <x v="0"/>
    <m/>
    <x v="1"/>
    <n v="4874356.1366029996"/>
    <n v="5105476"/>
    <n v="0.95473098622008989"/>
    <s v="_x000a_"/>
    <x v="2"/>
  </r>
  <r>
    <x v="16"/>
    <s v="Supply, Installation and Commissioning of Receipt Mass flow Meters from Ship"/>
    <x v="0"/>
    <d v="2024-09-25T00:00:00"/>
    <d v="2025-04-30T00:00:00"/>
    <m/>
    <x v="0"/>
    <m/>
    <n v="1.4930875576036899"/>
    <m/>
    <x v="0"/>
    <x v="0"/>
    <m/>
    <x v="0"/>
    <n v="84899826.758750796"/>
    <n v="87316966.328644902"/>
    <n v="0.97231764144443089"/>
    <s v="_x000a_"/>
    <x v="2"/>
  </r>
  <r>
    <x v="17"/>
    <s v="67500-KSL Boiler-PRV details for Servicing"/>
    <x v="0"/>
    <d v="2024-02-25T00:00:00"/>
    <d v="2024-08-08T00:00:00"/>
    <m/>
    <x v="0"/>
    <m/>
    <n v="3.25454545454545"/>
    <m/>
    <x v="0"/>
    <x v="0"/>
    <m/>
    <x v="2"/>
    <n v="89249.16"/>
    <n v="60612.636363636397"/>
    <n v="1.472451379025375"/>
    <s v="_x000a_"/>
    <x v="2"/>
  </r>
  <r>
    <x v="18"/>
    <s v="Repair and Electrical Works"/>
    <x v="0"/>
    <d v="2024-08-01T00:00:00"/>
    <d v="2024-08-31T00:00:00"/>
    <m/>
    <x v="0"/>
    <m/>
    <n v="12.633333333333301"/>
    <m/>
    <x v="0"/>
    <x v="0"/>
    <m/>
    <x v="1"/>
    <n v="916329.5"/>
    <n v="916329.5"/>
    <n v="1"/>
    <s v="_x000a_"/>
    <x v="2"/>
  </r>
  <r>
    <x v="19"/>
    <s v=" Annual Testing of Sarasin RSBD Thermal Relief Valves"/>
    <x v="0"/>
    <d v="2024-07-25T00:00:00"/>
    <d v="2024-11-30T00:00:00"/>
    <m/>
    <x v="0"/>
    <m/>
    <n v="3.015625"/>
    <m/>
    <x v="0"/>
    <x v="0"/>
    <m/>
    <x v="2"/>
    <n v="191166.4"/>
    <n v="162632.32000000001"/>
    <n v="1.1754514723764624"/>
    <s v="_x000a_"/>
    <x v="2"/>
  </r>
  <r>
    <x v="20"/>
    <s v="Tank Gauging Works at Nairobi LPG"/>
    <x v="0"/>
    <d v="2024-07-01T00:00:00"/>
    <d v="2024-10-31T00:00:00"/>
    <m/>
    <x v="0"/>
    <m/>
    <n v="3.3606557377049202"/>
    <m/>
    <x v="0"/>
    <x v="0"/>
    <m/>
    <x v="0"/>
    <n v="741000"/>
    <n v="338100"/>
    <n v="2.191659272404614"/>
    <s v="_x000a_"/>
    <x v="2"/>
  </r>
  <r>
    <x v="21"/>
    <s v="Renovation Works and Maintenance In Mombasa"/>
    <x v="0"/>
    <d v="2024-01-01T00:00:00"/>
    <m/>
    <m/>
    <x v="0"/>
    <m/>
    <n v="-1.30707409697077E-2"/>
    <m/>
    <x v="0"/>
    <x v="0"/>
    <m/>
    <x v="1"/>
    <e v="#REF!"/>
    <n v="8631035.9600000009"/>
    <s v=""/>
    <s v="_x000a_"/>
    <x v="0"/>
  </r>
  <r>
    <x v="22"/>
    <s v="Fire Fighting System Upgrade at OLA Energy Ltd Mombasa Terminal"/>
    <x v="0"/>
    <d v="2023-11-30T00:00:00"/>
    <d v="2024-02-29T00:00:00"/>
    <m/>
    <x v="0"/>
    <m/>
    <n v="6.8571428571428603"/>
    <m/>
    <x v="0"/>
    <x v="0"/>
    <m/>
    <x v="1"/>
    <n v="3821812"/>
    <n v="4112477.0706896498"/>
    <n v="0.92932116928717456"/>
    <s v="_x000a_"/>
    <x v="2"/>
  </r>
  <r>
    <x v="23"/>
    <s v="Supply and Installation of 2X1MW Medium Speed Diesel Engines for Wajir Power Station."/>
    <x v="0"/>
    <d v="2023-10-16T00:00:00"/>
    <d v="2024-11-02T00:00:00"/>
    <m/>
    <x v="0"/>
    <m/>
    <n v="1.7467362924281999"/>
    <m/>
    <x v="0"/>
    <x v="0"/>
    <m/>
    <x v="1"/>
    <n v="140980192.171253"/>
    <n v="149198399.466207"/>
    <n v="0.94491759077606319"/>
    <s v="_x000a_"/>
    <x v="2"/>
  </r>
  <r>
    <x v="24"/>
    <s v="Supply, Install and Commission of Computer Based Solar System With Computer Work - Stations, Software Tracking System with Large Scale Solar PV Plant That Feeds To The National Grid"/>
    <x v="0"/>
    <d v="2023-10-05T00:00:00"/>
    <m/>
    <m/>
    <x v="0"/>
    <m/>
    <n v="-1.5042916556057001E-2"/>
    <m/>
    <x v="0"/>
    <x v="0"/>
    <m/>
    <x v="1"/>
    <n v="44681155.149999999"/>
    <n v="75019436.257241398"/>
    <n v="0.59559438699043887"/>
    <s v="_x000a_"/>
    <x v="2"/>
  </r>
  <r>
    <x v="25"/>
    <m/>
    <x v="0"/>
    <d v="2023-07-01T00:00:00"/>
    <m/>
    <m/>
    <x v="0"/>
    <m/>
    <n v="-1.7203156867961301E-2"/>
    <m/>
    <x v="0"/>
    <x v="0"/>
    <m/>
    <x v="3"/>
    <n v="13734076.271587299"/>
    <n v="13121160.199999999"/>
    <n v="1.0467120332535305"/>
    <s v="_x000a_"/>
    <x v="2"/>
  </r>
  <r>
    <x v="26"/>
    <m/>
    <x v="0"/>
    <d v="2023-06-01T00:00:00"/>
    <m/>
    <m/>
    <x v="0"/>
    <m/>
    <n v="-1.7880118905009099E-2"/>
    <m/>
    <x v="0"/>
    <x v="0"/>
    <m/>
    <x v="0"/>
    <n v="254400"/>
    <n v="2450"/>
    <n v="103.83673469387755"/>
    <s v="_x000a_"/>
    <x v="0"/>
  </r>
  <r>
    <x v="27"/>
    <m/>
    <x v="0"/>
    <d v="2023-04-20T00:00:00"/>
    <m/>
    <m/>
    <x v="0"/>
    <m/>
    <n v="-1.8829380939692698E-2"/>
    <m/>
    <x v="0"/>
    <x v="0"/>
    <m/>
    <x v="0"/>
    <e v="#REF!"/>
    <e v="#REF!"/>
    <s v=""/>
    <s v="_x000a_"/>
    <x v="0"/>
  </r>
  <r>
    <x v="28"/>
    <m/>
    <x v="0"/>
    <m/>
    <m/>
    <m/>
    <x v="0"/>
    <m/>
    <n v="0"/>
    <m/>
    <x v="0"/>
    <x v="0"/>
    <m/>
    <x v="0"/>
    <n v="41400"/>
    <n v="0"/>
    <s v=""/>
    <s v="_x000a_"/>
    <x v="0"/>
  </r>
  <r>
    <x v="29"/>
    <m/>
    <x v="0"/>
    <d v="2022-09-01T00:00:00"/>
    <d v="2023-09-01T00:00:00"/>
    <m/>
    <x v="0"/>
    <m/>
    <n v="2.95616438356164"/>
    <m/>
    <x v="0"/>
    <x v="0"/>
    <m/>
    <x v="3"/>
    <n v="151579374.40000001"/>
    <n v="-159265468.81"/>
    <n v="-0.95174035861364692"/>
    <s v="_x000a_"/>
    <x v="3"/>
  </r>
  <r>
    <x v="30"/>
    <m/>
    <x v="0"/>
    <d v="2024-04-16T00:00:00"/>
    <d v="2025-04-16T00:00:00"/>
    <m/>
    <x v="0"/>
    <m/>
    <n v="1.3315068493150699"/>
    <m/>
    <x v="0"/>
    <x v="0"/>
    <m/>
    <x v="1"/>
    <n v="262006557.63999999"/>
    <n v="254060633.96827599"/>
    <n v="1.0312756980395326"/>
    <s v="_x000a_"/>
    <x v="2"/>
  </r>
  <r>
    <x v="31"/>
    <m/>
    <x v="0"/>
    <m/>
    <m/>
    <m/>
    <x v="0"/>
    <m/>
    <n v="0"/>
    <m/>
    <x v="0"/>
    <x v="0"/>
    <m/>
    <x v="0"/>
    <n v="3519978.91"/>
    <n v="3153560.69"/>
    <n v="1.1161919036985459"/>
    <s v="_x000a_"/>
    <x v="2"/>
  </r>
  <r>
    <x v="32"/>
    <m/>
    <x v="0"/>
    <d v="2022-01-01T00:00:00"/>
    <d v="2024-12-31T00:00:00"/>
    <m/>
    <x v="0"/>
    <m/>
    <n v="1.20730593607306"/>
    <m/>
    <x v="0"/>
    <x v="0"/>
    <m/>
    <x v="1"/>
    <n v="182000"/>
    <n v="54000"/>
    <n v="3.3703703703703702"/>
    <s v="_x000a_"/>
    <x v="2"/>
  </r>
  <r>
    <x v="33"/>
    <m/>
    <x v="0"/>
    <d v="2021-09-09T00:00:00"/>
    <d v="2022-09-09T00:00:00"/>
    <m/>
    <x v="0"/>
    <m/>
    <n v="3.93424657534247"/>
    <m/>
    <x v="0"/>
    <x v="0"/>
    <m/>
    <x v="1"/>
    <n v="193170669.37"/>
    <n v="155979250.27275899"/>
    <n v="1.238438247601555"/>
    <s v="_x000a_"/>
    <x v="2"/>
  </r>
  <r>
    <x v="12"/>
    <s v="Supply , Installation and Commissioning of Intristically safe Gas Leak Detector, Flame Detector and Training at Nairobi, Eldoret and Mombasa LPG Terminals._x000a_"/>
    <x v="1"/>
    <d v="2025-08-14T00:00:00"/>
    <d v="2025-08-14T00:00:00"/>
    <n v="1"/>
    <x v="1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2"/>
    <d v="2025-08-19T00:00:00"/>
    <d v="2025-09-15T00:00:00"/>
    <n v="0"/>
    <x v="1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3"/>
    <d v="2025-08-19T00:00:00"/>
    <d v="2025-08-19T00:00:00"/>
    <n v="0"/>
    <x v="1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4"/>
    <d v="2025-08-19T00:00:00"/>
    <d v="2025-08-19T00:00:00"/>
    <n v="0"/>
    <x v="1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5"/>
    <d v="2025-08-19T00:00:00"/>
    <d v="2025-08-19T00:00:00"/>
    <n v="0"/>
    <x v="1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6"/>
    <d v="2025-08-20T00:00:00"/>
    <d v="2025-08-21T00:00:00"/>
    <n v="0"/>
    <x v="1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7"/>
    <d v="2025-08-20T00:00:00"/>
    <d v="2025-08-28T00:00:00"/>
    <n v="0"/>
    <x v="1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8"/>
    <d v="2025-08-22T00:00:00"/>
    <d v="2025-08-26T00:00:00"/>
    <n v="0"/>
    <x v="1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9"/>
    <d v="2025-06-03T00:00:00"/>
    <d v="2025-07-22T00:00:00"/>
    <n v="0.18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0"/>
    <d v="2025-07-15T00:00:00"/>
    <d v="2025-07-18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1"/>
    <d v="2025-06-03T00:00:00"/>
    <d v="2025-06-05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2"/>
    <d v="2025-07-21T00:00:00"/>
    <d v="2025-07-22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3"/>
    <d v="2025-07-22T00:00:00"/>
    <d v="2025-07-22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4"/>
    <d v="2025-07-22T00:00:00"/>
    <d v="2025-07-22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5"/>
    <d v="2025-07-22T00:00:00"/>
    <d v="2025-07-22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6"/>
    <d v="2025-07-18T00:00:00"/>
    <d v="2025-07-18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7"/>
    <d v="2025-07-17T00:00:00"/>
    <d v="2025-07-17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8"/>
    <d v="2025-07-15T00:00:00"/>
    <d v="2025-07-16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19"/>
    <d v="2025-06-05T00:00:00"/>
    <d v="2025-06-05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20"/>
    <d v="2025-06-03T00:00:00"/>
    <d v="2025-06-04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21"/>
    <d v="2025-07-21T00:00:00"/>
    <d v="2025-07-21T00:00:00"/>
    <n v="0"/>
    <x v="2"/>
    <n v="0.79"/>
    <n v="1.0344827586206899"/>
    <n v="0.8"/>
    <x v="1"/>
    <x v="0"/>
    <m/>
    <x v="4"/>
    <m/>
    <m/>
    <s v=""/>
    <m/>
    <x v="4"/>
  </r>
  <r>
    <x v="12"/>
    <s v="Supply , Installation and Commissioning of Intristically safe Gas Leak Detector, Flame Detector and Training at Nairobi, Eldoret and Mombasa LPG Terminals._x000a_"/>
    <x v="22"/>
    <m/>
    <m/>
    <m/>
    <x v="3"/>
    <n v="0.79"/>
    <m/>
    <n v="0.8"/>
    <x v="0"/>
    <x v="0"/>
    <m/>
    <x v="4"/>
    <m/>
    <m/>
    <s v=""/>
    <m/>
    <x v="4"/>
  </r>
  <r>
    <x v="12"/>
    <m/>
    <x v="23"/>
    <m/>
    <m/>
    <n v="0.77"/>
    <x v="3"/>
    <n v="0.79"/>
    <n v="1"/>
    <n v="0.8"/>
    <x v="0"/>
    <x v="0"/>
    <m/>
    <x v="4"/>
    <m/>
    <m/>
    <s v=""/>
    <m/>
    <x v="4"/>
  </r>
  <r>
    <x v="12"/>
    <m/>
    <x v="12"/>
    <m/>
    <m/>
    <m/>
    <x v="3"/>
    <n v="0.79"/>
    <n v="1"/>
    <n v="0.8"/>
    <x v="0"/>
    <x v="0"/>
    <m/>
    <x v="4"/>
    <m/>
    <m/>
    <s v=""/>
    <m/>
    <x v="4"/>
  </r>
  <r>
    <x v="12"/>
    <m/>
    <x v="24"/>
    <m/>
    <m/>
    <n v="1"/>
    <x v="3"/>
    <n v="0.79"/>
    <n v="1"/>
    <n v="0.8"/>
    <x v="0"/>
    <x v="0"/>
    <m/>
    <x v="4"/>
    <m/>
    <m/>
    <s v=""/>
    <m/>
    <x v="4"/>
  </r>
  <r>
    <x v="9"/>
    <s v="Proposed TG Riruta Apartments In Riruta"/>
    <x v="25"/>
    <d v="2025-08-11T00:00:00"/>
    <d v="2025-12-25T00:00:00"/>
    <n v="0"/>
    <x v="1"/>
    <n v="0.03"/>
    <n v="0.291304347826087"/>
    <n v="0.1"/>
    <x v="2"/>
    <x v="0"/>
    <m/>
    <x v="4"/>
    <m/>
    <m/>
    <s v=""/>
    <m/>
    <x v="4"/>
  </r>
  <r>
    <x v="9"/>
    <s v="Proposed TG Riruta Apartments In Riruta"/>
    <x v="26"/>
    <d v="2025-08-11T00:00:00"/>
    <d v="2025-11-13T00:00:00"/>
    <n v="0"/>
    <x v="1"/>
    <n v="0.03"/>
    <n v="0.291304347826087"/>
    <n v="0.1"/>
    <x v="2"/>
    <x v="0"/>
    <m/>
    <x v="4"/>
    <m/>
    <m/>
    <s v=""/>
    <m/>
    <x v="4"/>
  </r>
  <r>
    <x v="9"/>
    <s v="Proposed TG Riruta Apartments In Riruta"/>
    <x v="27"/>
    <d v="2025-08-11T00:00:00"/>
    <d v="2025-09-10T00:00:00"/>
    <n v="0"/>
    <x v="1"/>
    <n v="0.03"/>
    <n v="0.291304347826087"/>
    <n v="0.1"/>
    <x v="2"/>
    <x v="0"/>
    <m/>
    <x v="4"/>
    <m/>
    <m/>
    <s v=""/>
    <m/>
    <x v="4"/>
  </r>
  <r>
    <x v="9"/>
    <s v="Proposed TG Riruta Apartments In Riruta"/>
    <x v="28"/>
    <d v="2025-08-11T00:00:00"/>
    <d v="2025-08-14T00:00:00"/>
    <n v="0"/>
    <x v="1"/>
    <n v="0.03"/>
    <n v="0.291304347826087"/>
    <n v="0.1"/>
    <x v="2"/>
    <x v="0"/>
    <m/>
    <x v="4"/>
    <m/>
    <m/>
    <s v=""/>
    <m/>
    <x v="4"/>
  </r>
  <r>
    <x v="9"/>
    <s v="Proposed TG Riruta Apartments In Riruta"/>
    <x v="29"/>
    <d v="2025-08-11T00:00:00"/>
    <d v="2025-08-11T00:00:00"/>
    <n v="0"/>
    <x v="1"/>
    <n v="0.03"/>
    <n v="0.291304347826087"/>
    <n v="0.1"/>
    <x v="2"/>
    <x v="0"/>
    <m/>
    <x v="4"/>
    <m/>
    <m/>
    <s v=""/>
    <m/>
    <x v="4"/>
  </r>
  <r>
    <x v="9"/>
    <s v="Proposed TG Riruta Apartments In Riruta"/>
    <x v="30"/>
    <d v="2025-08-12T00:00:00"/>
    <d v="2025-08-18T00:00:00"/>
    <n v="0"/>
    <x v="1"/>
    <n v="0.03"/>
    <n v="0.291304347826087"/>
    <n v="0.1"/>
    <x v="2"/>
    <x v="0"/>
    <m/>
    <x v="4"/>
    <m/>
    <m/>
    <s v=""/>
    <m/>
    <x v="4"/>
  </r>
  <r>
    <x v="9"/>
    <s v="Proposed TG Riruta Apartments In Riruta"/>
    <x v="31"/>
    <d v="2025-08-12T00:00:00"/>
    <d v="2025-08-12T00:00:00"/>
    <n v="0"/>
    <x v="1"/>
    <n v="0.03"/>
    <n v="0.291304347826087"/>
    <n v="0.1"/>
    <x v="2"/>
    <x v="0"/>
    <m/>
    <x v="4"/>
    <m/>
    <m/>
    <s v=""/>
    <m/>
    <x v="4"/>
  </r>
  <r>
    <x v="9"/>
    <s v="Proposed TG Riruta Apartments In Riruta"/>
    <x v="32"/>
    <d v="2025-08-19T00:00:00"/>
    <d v="2025-09-01T00:00:00"/>
    <n v="0"/>
    <x v="1"/>
    <n v="0.03"/>
    <n v="0.291304347826087"/>
    <n v="0.1"/>
    <x v="2"/>
    <x v="0"/>
    <m/>
    <x v="4"/>
    <m/>
    <m/>
    <s v=""/>
    <m/>
    <x v="4"/>
  </r>
  <r>
    <x v="9"/>
    <s v="Proposed TG Riruta Apartments In Riruta"/>
    <x v="33"/>
    <d v="2025-03-14T00:00:00"/>
    <d v="2025-05-19T00:00:00"/>
    <n v="0.33"/>
    <x v="2"/>
    <n v="0.03"/>
    <n v="0.291304347826087"/>
    <n v="0.1"/>
    <x v="2"/>
    <x v="0"/>
    <m/>
    <x v="4"/>
    <m/>
    <m/>
    <s v=""/>
    <m/>
    <x v="4"/>
  </r>
  <r>
    <x v="9"/>
    <s v="Proposed TG Riruta Apartments In Riruta"/>
    <x v="34"/>
    <d v="2025-03-14T00:00:00"/>
    <d v="2025-05-19T00:00:00"/>
    <n v="0.33"/>
    <x v="2"/>
    <n v="0.03"/>
    <n v="0.291304347826087"/>
    <n v="0.1"/>
    <x v="2"/>
    <x v="0"/>
    <m/>
    <x v="4"/>
    <m/>
    <m/>
    <s v=""/>
    <m/>
    <x v="4"/>
  </r>
  <r>
    <x v="9"/>
    <s v="Proposed TG Riruta Apartments In Riruta"/>
    <x v="35"/>
    <d v="2025-04-02T00:00:00"/>
    <d v="2025-05-12T00:00:00"/>
    <n v="0"/>
    <x v="2"/>
    <n v="0.03"/>
    <n v="0.291304347826087"/>
    <n v="0.1"/>
    <x v="2"/>
    <x v="0"/>
    <m/>
    <x v="4"/>
    <m/>
    <m/>
    <s v=""/>
    <m/>
    <x v="4"/>
  </r>
  <r>
    <x v="9"/>
    <s v="Proposed TG Riruta Apartments In Riruta"/>
    <x v="36"/>
    <d v="2025-04-02T00:00:00"/>
    <d v="2025-05-12T00:00:00"/>
    <n v="0"/>
    <x v="2"/>
    <n v="0.03"/>
    <n v="0.291304347826087"/>
    <n v="0.1"/>
    <x v="2"/>
    <x v="0"/>
    <m/>
    <x v="4"/>
    <m/>
    <m/>
    <s v=""/>
    <m/>
    <x v="4"/>
  </r>
  <r>
    <x v="9"/>
    <s v="Proposed TG Riruta Apartments In Riruta"/>
    <x v="37"/>
    <d v="2025-04-02T00:00:00"/>
    <d v="2025-05-19T00:00:00"/>
    <n v="0.6"/>
    <x v="2"/>
    <n v="0.03"/>
    <n v="0.291304347826087"/>
    <n v="0.1"/>
    <x v="2"/>
    <x v="0"/>
    <m/>
    <x v="4"/>
    <m/>
    <m/>
    <s v=""/>
    <m/>
    <x v="4"/>
  </r>
  <r>
    <x v="9"/>
    <s v="Proposed TG Riruta Apartments In Riruta"/>
    <x v="38"/>
    <d v="2025-04-09T00:00:00"/>
    <d v="2025-05-19T00:00:00"/>
    <n v="0.05"/>
    <x v="2"/>
    <n v="0.03"/>
    <n v="0.291304347826087"/>
    <n v="0.1"/>
    <x v="2"/>
    <x v="0"/>
    <m/>
    <x v="4"/>
    <m/>
    <m/>
    <s v=""/>
    <m/>
    <x v="4"/>
  </r>
  <r>
    <x v="9"/>
    <s v="Proposed TG Riruta Apartments In Riruta"/>
    <x v="39"/>
    <d v="2025-04-10T00:00:00"/>
    <d v="2025-05-13T00:00:00"/>
    <n v="0"/>
    <x v="2"/>
    <n v="0.03"/>
    <n v="0.291304347826087"/>
    <n v="0.1"/>
    <x v="2"/>
    <x v="0"/>
    <m/>
    <x v="4"/>
    <m/>
    <m/>
    <s v=""/>
    <m/>
    <x v="4"/>
  </r>
  <r>
    <x v="9"/>
    <s v="Proposed TG Riruta Apartments In Riruta"/>
    <x v="40"/>
    <d v="2025-05-13T00:00:00"/>
    <d v="2025-05-13T00:00:00"/>
    <n v="0"/>
    <x v="2"/>
    <n v="0.03"/>
    <n v="0.291304347826087"/>
    <n v="0.1"/>
    <x v="2"/>
    <x v="0"/>
    <m/>
    <x v="4"/>
    <m/>
    <m/>
    <s v=""/>
    <m/>
    <x v="4"/>
  </r>
  <r>
    <x v="9"/>
    <m/>
    <x v="24"/>
    <m/>
    <m/>
    <n v="0"/>
    <x v="3"/>
    <n v="0.03"/>
    <n v="0"/>
    <n v="0.1"/>
    <x v="0"/>
    <x v="0"/>
    <m/>
    <x v="4"/>
    <m/>
    <m/>
    <s v=""/>
    <m/>
    <x v="4"/>
  </r>
  <r>
    <x v="9"/>
    <m/>
    <x v="12"/>
    <m/>
    <m/>
    <n v="0"/>
    <x v="3"/>
    <n v="0.03"/>
    <n v="0"/>
    <n v="0.1"/>
    <x v="0"/>
    <x v="0"/>
    <m/>
    <x v="4"/>
    <m/>
    <m/>
    <s v=""/>
    <m/>
    <x v="4"/>
  </r>
  <r>
    <x v="9"/>
    <m/>
    <x v="23"/>
    <m/>
    <m/>
    <n v="0"/>
    <x v="3"/>
    <n v="0.03"/>
    <n v="0"/>
    <n v="0.1"/>
    <x v="0"/>
    <x v="0"/>
    <m/>
    <x v="4"/>
    <m/>
    <m/>
    <s v=""/>
    <m/>
    <x v="4"/>
  </r>
  <r>
    <x v="9"/>
    <s v="Proposed TG Riruta Apartments In Riruta"/>
    <x v="22"/>
    <m/>
    <m/>
    <m/>
    <x v="3"/>
    <n v="0.03"/>
    <m/>
    <n v="0.1"/>
    <x v="0"/>
    <x v="0"/>
    <m/>
    <x v="4"/>
    <m/>
    <m/>
    <s v=""/>
    <m/>
    <x v="4"/>
  </r>
  <r>
    <x v="7"/>
    <s v="EPSE Design, Supply and Installation of Radar Based Hybrid Tank Farm Management System (TFMS) / ATG"/>
    <x v="41"/>
    <d v="2025-08-25T00:00:00"/>
    <d v="2025-08-29T00:00:00"/>
    <n v="0"/>
    <x v="1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42"/>
    <d v="2025-09-01T00:00:00"/>
    <d v="2025-09-18T00:00:00"/>
    <n v="0"/>
    <x v="1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43"/>
    <d v="2025-09-19T00:00:00"/>
    <d v="2025-09-19T00:00:00"/>
    <n v="0"/>
    <x v="1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44"/>
    <d v="2025-09-22T00:00:00"/>
    <d v="2025-09-26T00:00:00"/>
    <n v="0"/>
    <x v="1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23"/>
    <d v="2025-09-29T00:00:00"/>
    <d v="2025-12-26T00:00:00"/>
    <n v="0"/>
    <x v="1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45"/>
    <d v="2025-09-29T00:00:00"/>
    <d v="2025-10-14T00:00:00"/>
    <n v="0"/>
    <x v="1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46"/>
    <d v="2025-09-29T00:00:00"/>
    <d v="2025-10-14T00:00:00"/>
    <n v="0"/>
    <x v="1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47"/>
    <d v="2025-09-29T00:00:00"/>
    <d v="2025-09-29T00:00:00"/>
    <n v="0"/>
    <x v="1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48"/>
    <d v="2025-06-07T00:00:00"/>
    <d v="2025-07-25T00:00:00"/>
    <n v="0.43"/>
    <x v="2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49"/>
    <d v="2025-06-30T00:00:00"/>
    <d v="2025-07-17T00:00:00"/>
    <n v="0"/>
    <x v="2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43"/>
    <d v="2025-07-18T00:00:00"/>
    <d v="2025-07-18T00:00:00"/>
    <n v="0"/>
    <x v="2"/>
    <n v="0.44"/>
    <n v="0.49333333333333301"/>
    <n v="0.9"/>
    <x v="3"/>
    <x v="0"/>
    <m/>
    <x v="4"/>
    <m/>
    <m/>
    <s v=""/>
    <m/>
    <x v="4"/>
  </r>
  <r>
    <x v="7"/>
    <s v="EPSE Design, Supply and Installation of Radar Based Hybrid Tank Farm Management System (TFMS) / ATG"/>
    <x v="50"/>
    <d v="2025-07-21T00:00:00"/>
    <d v="2025-07-25T00:00:00"/>
    <n v="0"/>
    <x v="2"/>
    <n v="0.44"/>
    <n v="0.49333333333333301"/>
    <n v="0.9"/>
    <x v="3"/>
    <x v="0"/>
    <m/>
    <x v="4"/>
    <m/>
    <m/>
    <s v=""/>
    <m/>
    <x v="4"/>
  </r>
  <r>
    <x v="7"/>
    <m/>
    <x v="23"/>
    <m/>
    <m/>
    <n v="0"/>
    <x v="3"/>
    <n v="0.44"/>
    <n v="1"/>
    <n v="0.9"/>
    <x v="0"/>
    <x v="0"/>
    <m/>
    <x v="4"/>
    <m/>
    <m/>
    <s v=""/>
    <m/>
    <x v="4"/>
  </r>
  <r>
    <x v="7"/>
    <s v="EPSE Design, Supply and Installation of Radar Based Hybrid Tank Farm Management System (TFMS) / ATG"/>
    <x v="22"/>
    <m/>
    <m/>
    <m/>
    <x v="3"/>
    <n v="0.44"/>
    <m/>
    <n v="0.9"/>
    <x v="0"/>
    <x v="0"/>
    <m/>
    <x v="4"/>
    <m/>
    <m/>
    <s v=""/>
    <m/>
    <x v="4"/>
  </r>
  <r>
    <x v="7"/>
    <m/>
    <x v="12"/>
    <m/>
    <m/>
    <n v="0"/>
    <x v="3"/>
    <n v="0.44"/>
    <n v="1"/>
    <n v="0.9"/>
    <x v="0"/>
    <x v="0"/>
    <m/>
    <x v="4"/>
    <m/>
    <m/>
    <s v=""/>
    <m/>
    <x v="4"/>
  </r>
  <r>
    <x v="7"/>
    <m/>
    <x v="24"/>
    <m/>
    <m/>
    <n v="0.69"/>
    <x v="3"/>
    <n v="0.44"/>
    <n v="1"/>
    <n v="0.9"/>
    <x v="0"/>
    <x v="0"/>
    <m/>
    <x v="4"/>
    <m/>
    <m/>
    <s v="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3359E-AE9C-4E41-A9EC-51566EBF03F3}" name="PivotTable2" cacheId="18" applyNumberFormats="0" applyBorderFormats="0" applyFontFormats="0" applyPatternFormats="0" applyAlignmentFormats="0" applyWidthHeightFormats="1" dataCaption="Values" showMissing="0" updatedVersion="8" minRefreshableVersion="3" showDrill="0" rowGrandTotals="0" colGrandTotals="0" itemPrintTitles="1" createdVersion="8" indent="0" compact="0" compactData="0" multipleFieldFilters="0">
  <location ref="A24:D32" firstHeaderRow="0" firstDataRow="1" firstDataCol="2" rowPageCount="1" colPageCount="1"/>
  <pivotFields count="19">
    <pivotField axis="axisRow" compact="0" outline="0" showAll="0" defaultSubtotal="0">
      <items count="37">
        <item h="1" x="12"/>
        <item h="1" m="1" x="34"/>
        <item x="7"/>
        <item h="1" m="1" x="35"/>
        <item h="1" m="1" x="36"/>
        <item h="1" x="9"/>
        <item h="1" x="16"/>
        <item h="1" x="19"/>
        <item h="1" x="27"/>
        <item h="1" x="1"/>
        <item h="1" x="26"/>
        <item h="1" x="13"/>
        <item h="1" x="21"/>
        <item h="1" x="0"/>
        <item h="1" x="2"/>
        <item h="1" x="15"/>
        <item h="1" x="6"/>
        <item h="1" x="3"/>
        <item h="1" x="4"/>
        <item h="1" x="30"/>
        <item h="1" x="33"/>
        <item h="1" x="18"/>
        <item h="1" x="17"/>
        <item h="1" x="11"/>
        <item h="1" x="25"/>
        <item h="1" x="24"/>
        <item h="1" x="20"/>
        <item h="1" x="31"/>
        <item h="1" x="28"/>
        <item h="1" x="32"/>
        <item h="1" x="14"/>
        <item h="1" x="5"/>
        <item h="1" x="29"/>
        <item h="1" x="23"/>
        <item h="1" x="8"/>
        <item h="1" x="22"/>
        <item h="1" x="10"/>
      </items>
    </pivotField>
    <pivotField compact="0" outline="0" showAll="0"/>
    <pivotField axis="axisRow" compact="0" outline="0" showAll="0" defaultSubtotal="0">
      <items count="179">
        <item x="46"/>
        <item m="1" x="150"/>
        <item m="1" x="164"/>
        <item m="1" x="165"/>
        <item m="1" x="166"/>
        <item m="1" x="167"/>
        <item m="1" x="168"/>
        <item m="1" x="169"/>
        <item m="1" x="152"/>
        <item x="45"/>
        <item m="1" x="162"/>
        <item m="1" x="139"/>
        <item m="1" x="142"/>
        <item m="1" x="74"/>
        <item m="1" x="174"/>
        <item m="1" x="171"/>
        <item m="1" x="158"/>
        <item m="1" x="159"/>
        <item x="11"/>
        <item m="1" x="126"/>
        <item m="1" x="78"/>
        <item m="1" x="100"/>
        <item m="1" x="104"/>
        <item x="14"/>
        <item m="1" x="55"/>
        <item m="1" x="72"/>
        <item m="1" x="119"/>
        <item m="1" x="76"/>
        <item m="1" x="118"/>
        <item x="12"/>
        <item m="1" x="176"/>
        <item m="1" x="51"/>
        <item m="1" x="114"/>
        <item m="1" x="97"/>
        <item x="1"/>
        <item m="1" x="170"/>
        <item x="23"/>
        <item m="1" x="133"/>
        <item x="43"/>
        <item m="1" x="96"/>
        <item x="44"/>
        <item m="1" x="125"/>
        <item m="1" x="77"/>
        <item m="1" x="124"/>
        <item x="2"/>
        <item x="41"/>
        <item m="1" x="105"/>
        <item m="1" x="132"/>
        <item m="1" x="54"/>
        <item m="1" x="93"/>
        <item m="1" x="128"/>
        <item m="1" x="140"/>
        <item x="18"/>
        <item m="1" x="138"/>
        <item m="1" x="135"/>
        <item x="17"/>
        <item m="1" x="137"/>
        <item x="16"/>
        <item m="1" x="131"/>
        <item x="10"/>
        <item m="1" x="108"/>
        <item m="1" x="113"/>
        <item x="20"/>
        <item m="1" x="157"/>
        <item m="1" x="144"/>
        <item m="1" x="146"/>
        <item m="1" x="148"/>
        <item m="1" x="151"/>
        <item m="1" x="153"/>
        <item m="1" x="155"/>
        <item m="1" x="69"/>
        <item x="3"/>
        <item m="1" x="94"/>
        <item x="9"/>
        <item m="1" x="117"/>
        <item m="1" x="52"/>
        <item x="13"/>
        <item x="47"/>
        <item m="1" x="116"/>
        <item m="1" x="115"/>
        <item x="5"/>
        <item m="1" x="136"/>
        <item m="1" x="134"/>
        <item m="1" x="99"/>
        <item m="1" x="107"/>
        <item m="1" x="178"/>
        <item m="1" x="175"/>
        <item m="1" x="111"/>
        <item m="1" x="112"/>
        <item x="24"/>
        <item m="1" x="110"/>
        <item m="1" x="92"/>
        <item m="1" x="123"/>
        <item m="1" x="122"/>
        <item m="1" x="106"/>
        <item m="1" x="109"/>
        <item m="1" x="102"/>
        <item m="1" x="95"/>
        <item m="1" x="98"/>
        <item m="1" x="121"/>
        <item m="1" x="75"/>
        <item m="1" x="120"/>
        <item m="1" x="71"/>
        <item x="42"/>
        <item x="21"/>
        <item m="1" x="127"/>
        <item x="4"/>
        <item m="1" x="177"/>
        <item m="1" x="79"/>
        <item m="1" x="103"/>
        <item m="1" x="130"/>
        <item m="1" x="90"/>
        <item m="1" x="101"/>
        <item m="1" x="143"/>
        <item m="1" x="145"/>
        <item m="1" x="147"/>
        <item m="1" x="149"/>
        <item m="1" x="160"/>
        <item m="1" x="154"/>
        <item m="1" x="173"/>
        <item m="1" x="156"/>
        <item m="1" x="163"/>
        <item m="1" x="161"/>
        <item m="1" x="172"/>
        <item x="19"/>
        <item m="1" x="141"/>
        <item m="1" x="53"/>
        <item m="1" x="80"/>
        <item m="1" x="129"/>
        <item x="22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70"/>
        <item m="1" x="73"/>
        <item x="15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1"/>
        <item x="48"/>
        <item x="49"/>
        <item x="50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0"/>
        <item x="6"/>
        <item x="7"/>
        <item x="8"/>
      </items>
    </pivotField>
    <pivotField dataField="1" compact="0" numFmtId="14" outline="0" showAll="0" defaultSubtotal="0"/>
    <pivotField dataField="1" compact="0" numFmtId="14" outline="0" showAll="0" defaultSubtotal="0"/>
    <pivotField compact="0" numFmtId="9" outline="0" showAll="0" defaultSubtotal="0"/>
    <pivotField axis="axisPage" compact="0" outline="0" showAll="0" defaultSubtotal="0">
      <items count="5">
        <item x="1"/>
        <item h="1" x="2"/>
        <item h="1" x="3"/>
        <item h="1" m="1" x="4"/>
        <item h="1" x="0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2"/>
  </rowFields>
  <rowItems count="8">
    <i>
      <x v="2"/>
      <x/>
    </i>
    <i r="1">
      <x v="9"/>
    </i>
    <i r="1">
      <x v="36"/>
    </i>
    <i r="1">
      <x v="38"/>
    </i>
    <i r="1">
      <x v="40"/>
    </i>
    <i r="1">
      <x v="45"/>
    </i>
    <i r="1">
      <x v="77"/>
    </i>
    <i r="1">
      <x v="103"/>
    </i>
  </rowItems>
  <colFields count="1">
    <field x="-2"/>
  </colFields>
  <colItems count="2">
    <i>
      <x/>
    </i>
    <i i="1">
      <x v="1"/>
    </i>
  </colItems>
  <pageFields count="1">
    <pageField fld="6" item="0" hier="-1"/>
  </pageFields>
  <dataFields count="2">
    <dataField name="Finish Date." fld="4" subtotal="average" baseField="0" baseItem="0" numFmtId="14"/>
    <dataField name="Start Date." fld="3" subtotal="average" baseField="0" baseItem="0" numFmtId="14"/>
  </dataFields>
  <formats count="4">
    <format dxfId="52">
      <pivotArea outline="0" collapsedLevelsAreSubtotals="1" fieldPosition="0"/>
    </format>
    <format dxfId="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">
      <pivotArea dataOnly="0" labelOnly="1" outline="0" fieldPosition="0">
        <references count="1">
          <reference field="6" count="1">
            <x v="0"/>
          </reference>
        </references>
      </pivotArea>
    </format>
    <format dxfId="55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A68048-B83B-474C-A8D1-F172B1585326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A1:AC3" firstHeaderRow="0" firstDataRow="1" firstDataCol="1"/>
  <pivotFields count="19">
    <pivotField axis="axisRow" compact="0" outline="0" showAll="0">
      <items count="38">
        <item h="1" x="12"/>
        <item h="1" m="1" x="34"/>
        <item x="7"/>
        <item h="1" m="1" x="35"/>
        <item h="1" m="1" x="36"/>
        <item h="1" x="9"/>
        <item h="1" x="16"/>
        <item h="1" x="19"/>
        <item h="1" x="27"/>
        <item h="1" x="1"/>
        <item h="1" x="26"/>
        <item h="1" x="13"/>
        <item h="1" x="21"/>
        <item h="1" x="0"/>
        <item h="1" x="2"/>
        <item h="1" x="15"/>
        <item h="1" x="6"/>
        <item h="1" x="3"/>
        <item h="1" x="4"/>
        <item h="1" x="30"/>
        <item h="1" x="33"/>
        <item h="1" x="18"/>
        <item h="1" x="17"/>
        <item h="1" x="11"/>
        <item h="1" x="25"/>
        <item h="1" x="24"/>
        <item h="1" x="20"/>
        <item h="1" x="31"/>
        <item h="1" x="28"/>
        <item h="1" x="32"/>
        <item h="1" x="14"/>
        <item h="1" x="5"/>
        <item h="1" x="29"/>
        <item h="1" x="23"/>
        <item h="1" x="8"/>
        <item h="1" x="22"/>
        <item h="1" x="10"/>
        <item t="default"/>
      </items>
    </pivotField>
    <pivotField compact="0" outline="0" showAll="0"/>
    <pivotField compact="0" outline="0" showAll="0"/>
    <pivotField compact="0" numFmtId="14" outline="0" showAll="0"/>
    <pivotField compact="0" numFmtId="14" outline="0" showAll="0"/>
    <pivotField compact="0" numFmtId="9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cope Completion." fld="7" subtotal="average" baseField="0" baseItem="0"/>
    <dataField name="Time Completion." fld="8" subtotal="average" baseField="0" baseItem="0" numFmtId="2"/>
  </dataFields>
  <formats count="2">
    <format dxfId="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1">
      <pivotArea outline="0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EB5EF-ED7C-4651-BC2D-F2F72C649EE1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E1:AF36" firstHeaderRow="1" firstDataRow="1" firstDataCol="1"/>
  <pivotFields count="19">
    <pivotField axis="axisRow" compact="0" outline="0" showAll="0">
      <items count="38">
        <item x="12"/>
        <item m="1" x="34"/>
        <item x="7"/>
        <item m="1" x="35"/>
        <item m="1" x="36"/>
        <item x="9"/>
        <item x="16"/>
        <item x="19"/>
        <item x="27"/>
        <item x="1"/>
        <item x="26"/>
        <item x="13"/>
        <item x="21"/>
        <item x="0"/>
        <item x="2"/>
        <item x="15"/>
        <item x="6"/>
        <item x="3"/>
        <item x="4"/>
        <item x="30"/>
        <item x="33"/>
        <item x="18"/>
        <item x="17"/>
        <item x="11"/>
        <item x="25"/>
        <item x="24"/>
        <item x="20"/>
        <item x="31"/>
        <item x="28"/>
        <item x="32"/>
        <item x="14"/>
        <item x="5"/>
        <item x="29"/>
        <item x="23"/>
        <item x="8"/>
        <item x="22"/>
        <item x="10"/>
        <item t="default"/>
      </items>
    </pivotField>
    <pivotField compact="0" outline="0" showAll="0"/>
    <pivotField compact="0" outline="0" showAll="0"/>
    <pivotField compact="0" numFmtId="164" outline="0" showAll="0"/>
    <pivotField compact="0" numFmtId="164" outline="0" showAll="0"/>
    <pivotField compact="0" numFmtId="9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5">
    <i>
      <x/>
    </i>
    <i>
      <x v="2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Sum of Scope Completion" fld="7" baseField="0" baseItem="0"/>
  </dataFields>
  <chartFormats count="38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67E661-FC20-44C1-9FEF-3087313B3B64}" name="PivotTable3" cacheId="18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F24:I29" firstHeaderRow="0" firstDataRow="1" firstDataCol="2" rowPageCount="1" colPageCount="1"/>
  <pivotFields count="19">
    <pivotField axis="axisRow" compact="0" showAll="0" defaultSubtotal="0">
      <items count="37">
        <item h="1" x="12"/>
        <item h="1" m="1" x="34"/>
        <item x="7"/>
        <item h="1" m="1" x="35"/>
        <item h="1" m="1" x="36"/>
        <item h="1" x="9"/>
        <item h="1" x="16"/>
        <item h="1" x="19"/>
        <item h="1" x="27"/>
        <item h="1" x="1"/>
        <item h="1" x="26"/>
        <item h="1" x="13"/>
        <item h="1" x="21"/>
        <item h="1" x="0"/>
        <item h="1" x="2"/>
        <item h="1" x="15"/>
        <item h="1" x="6"/>
        <item h="1" x="3"/>
        <item h="1" x="4"/>
        <item h="1" x="30"/>
        <item h="1" x="33"/>
        <item h="1" x="18"/>
        <item h="1" x="17"/>
        <item h="1" x="11"/>
        <item h="1" x="25"/>
        <item h="1" x="24"/>
        <item h="1" x="20"/>
        <item h="1" x="31"/>
        <item h="1" x="28"/>
        <item h="1" x="32"/>
        <item h="1" x="14"/>
        <item h="1" x="5"/>
        <item h="1" x="29"/>
        <item h="1" x="23"/>
        <item h="1" x="8"/>
        <item h="1" x="22"/>
        <item h="1" x="10"/>
      </items>
    </pivotField>
    <pivotField compact="0" outline="0" showAll="0"/>
    <pivotField axis="axisRow" compact="0" showAll="0" defaultSubtotal="0">
      <items count="179">
        <item x="46"/>
        <item m="1" x="150"/>
        <item m="1" x="164"/>
        <item m="1" x="165"/>
        <item m="1" x="166"/>
        <item m="1" x="167"/>
        <item m="1" x="168"/>
        <item m="1" x="169"/>
        <item m="1" x="152"/>
        <item x="45"/>
        <item m="1" x="162"/>
        <item m="1" x="139"/>
        <item m="1" x="142"/>
        <item m="1" x="74"/>
        <item m="1" x="174"/>
        <item m="1" x="171"/>
        <item m="1" x="158"/>
        <item m="1" x="159"/>
        <item x="11"/>
        <item m="1" x="126"/>
        <item m="1" x="78"/>
        <item m="1" x="100"/>
        <item m="1" x="104"/>
        <item x="14"/>
        <item m="1" x="55"/>
        <item m="1" x="72"/>
        <item m="1" x="119"/>
        <item m="1" x="76"/>
        <item m="1" x="118"/>
        <item x="12"/>
        <item m="1" x="176"/>
        <item m="1" x="51"/>
        <item m="1" x="114"/>
        <item m="1" x="97"/>
        <item x="1"/>
        <item m="1" x="170"/>
        <item x="23"/>
        <item m="1" x="133"/>
        <item x="43"/>
        <item m="1" x="96"/>
        <item x="44"/>
        <item m="1" x="125"/>
        <item m="1" x="77"/>
        <item m="1" x="124"/>
        <item x="2"/>
        <item x="41"/>
        <item m="1" x="105"/>
        <item m="1" x="132"/>
        <item m="1" x="54"/>
        <item m="1" x="93"/>
        <item m="1" x="128"/>
        <item m="1" x="140"/>
        <item x="18"/>
        <item m="1" x="138"/>
        <item m="1" x="135"/>
        <item x="17"/>
        <item m="1" x="137"/>
        <item x="16"/>
        <item m="1" x="131"/>
        <item x="10"/>
        <item m="1" x="108"/>
        <item m="1" x="113"/>
        <item x="20"/>
        <item m="1" x="157"/>
        <item m="1" x="144"/>
        <item m="1" x="146"/>
        <item m="1" x="148"/>
        <item m="1" x="151"/>
        <item m="1" x="153"/>
        <item m="1" x="155"/>
        <item m="1" x="69"/>
        <item x="3"/>
        <item m="1" x="94"/>
        <item x="9"/>
        <item m="1" x="117"/>
        <item m="1" x="52"/>
        <item x="13"/>
        <item x="47"/>
        <item m="1" x="116"/>
        <item m="1" x="115"/>
        <item x="5"/>
        <item m="1" x="136"/>
        <item m="1" x="134"/>
        <item m="1" x="99"/>
        <item m="1" x="107"/>
        <item m="1" x="178"/>
        <item m="1" x="175"/>
        <item m="1" x="111"/>
        <item m="1" x="112"/>
        <item x="24"/>
        <item m="1" x="110"/>
        <item m="1" x="92"/>
        <item m="1" x="123"/>
        <item m="1" x="122"/>
        <item m="1" x="106"/>
        <item m="1" x="109"/>
        <item m="1" x="102"/>
        <item m="1" x="95"/>
        <item m="1" x="98"/>
        <item m="1" x="121"/>
        <item m="1" x="75"/>
        <item m="1" x="120"/>
        <item m="1" x="71"/>
        <item x="42"/>
        <item x="21"/>
        <item m="1" x="127"/>
        <item x="4"/>
        <item m="1" x="177"/>
        <item m="1" x="79"/>
        <item m="1" x="103"/>
        <item m="1" x="130"/>
        <item m="1" x="90"/>
        <item m="1" x="101"/>
        <item m="1" x="143"/>
        <item m="1" x="145"/>
        <item m="1" x="147"/>
        <item m="1" x="149"/>
        <item m="1" x="160"/>
        <item m="1" x="154"/>
        <item m="1" x="173"/>
        <item m="1" x="156"/>
        <item m="1" x="163"/>
        <item m="1" x="161"/>
        <item m="1" x="172"/>
        <item x="19"/>
        <item m="1" x="141"/>
        <item m="1" x="53"/>
        <item m="1" x="80"/>
        <item m="1" x="129"/>
        <item x="22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70"/>
        <item m="1" x="73"/>
        <item x="15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1"/>
        <item x="48"/>
        <item x="49"/>
        <item x="50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0"/>
        <item x="6"/>
        <item x="7"/>
        <item x="8"/>
      </items>
    </pivotField>
    <pivotField dataField="1" compact="0" numFmtId="14" showAll="0" defaultSubtotal="0"/>
    <pivotField dataField="1" compact="0" numFmtId="14" showAll="0" defaultSubtotal="0"/>
    <pivotField compact="0" numFmtId="9" showAll="0" defaultSubtotal="0"/>
    <pivotField axis="axisPage" compact="0" showAll="0" defaultSubtotal="0">
      <items count="5">
        <item h="1" x="1"/>
        <item x="2"/>
        <item h="1" x="3"/>
        <item h="1" m="1" x="4"/>
        <item h="1" x="0"/>
      </items>
    </pivotField>
    <pivotField compact="0" showAll="0" defaultSubtotal="0"/>
    <pivotField compact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2"/>
  </rowFields>
  <rowItems count="5">
    <i>
      <x v="2"/>
    </i>
    <i r="1">
      <x v="38"/>
    </i>
    <i r="1">
      <x v="156"/>
    </i>
    <i r="1">
      <x v="157"/>
    </i>
    <i r="1">
      <x v="158"/>
    </i>
  </rowItems>
  <colFields count="1">
    <field x="-2"/>
  </colFields>
  <colItems count="2">
    <i>
      <x/>
    </i>
    <i i="1">
      <x v="1"/>
    </i>
  </colItems>
  <pageFields count="1">
    <pageField fld="6" item="1" hier="-1"/>
  </pageFields>
  <dataFields count="2">
    <dataField name="Start Date." fld="3" subtotal="average" baseField="0" baseItem="0" numFmtId="14"/>
    <dataField name="Finish Date." fld="4" subtotal="average" baseField="0" baseItem="0" numFmtId="14"/>
  </dataFields>
  <formats count="4">
    <format dxfId="46">
      <pivotArea outline="0" collapsedLevelsAreSubtotals="1" fieldPosition="0"/>
    </format>
    <format dxfId="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">
      <pivotArea dataOnly="0" labelOnly="1" outline="0" fieldPosition="0">
        <references count="1">
          <reference field="6" count="1">
            <x v="1"/>
          </reference>
        </references>
      </pivotArea>
    </format>
    <format dxfId="49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F0DA4-C188-49A0-85E0-D29C9F2A93D5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R1:BS6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6">
        <item x="2"/>
        <item x="1"/>
        <item x="3"/>
        <item x="0"/>
        <item h="1" x="4"/>
        <item t="default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Budget Status Category" fld="18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EA7947-F27B-4548-BA70-07D13D3DC39E}" name="PivotTable2" cacheId="18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multipleFieldFilters="0" chartFormat="3">
  <location ref="BA1:BB1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h="1" x="0"/>
        <item m="1" x="3"/>
        <item m="1"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1"/>
  </rowFields>
  <colItems count="1">
    <i/>
  </colItems>
  <dataFields count="1">
    <dataField name="Count of Priority" fld="11" subtotal="count" baseField="0" baseItem="0"/>
  </dataFields>
  <formats count="5">
    <format dxfId="41">
      <pivotArea type="all" dataOnly="0" outline="0" fieldPosition="0"/>
    </format>
    <format dxfId="42">
      <pivotArea outline="0" collapsedLevelsAreSubtotals="1" fieldPosition="0"/>
    </format>
    <format dxfId="43">
      <pivotArea field="11" type="button" dataOnly="0" labelOnly="1" outline="0" axis="axisRow" fieldPosition="0"/>
    </format>
    <format dxfId="44">
      <pivotArea dataOnly="0" labelOnly="1" outline="0" fieldPosition="0">
        <references count="1">
          <reference field="11" count="0"/>
        </references>
      </pivotArea>
    </format>
    <format dxfId="45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D4287D-EFF5-418F-ADFF-386A5209D305}" name="PivotTable1" cacheId="1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B25:G59" firstHeaderRow="0" firstDataRow="1" firstDataCol="1"/>
  <pivotFields count="19">
    <pivotField axis="axisRow" compact="0" outline="0" showAll="0">
      <items count="38">
        <item x="12"/>
        <item m="1" x="34"/>
        <item x="7"/>
        <item m="1" x="35"/>
        <item m="1" x="36"/>
        <item x="9"/>
        <item x="16"/>
        <item x="19"/>
        <item x="27"/>
        <item x="1"/>
        <item x="26"/>
        <item x="13"/>
        <item x="21"/>
        <item x="0"/>
        <item x="2"/>
        <item x="15"/>
        <item x="6"/>
        <item x="3"/>
        <item x="4"/>
        <item x="30"/>
        <item x="33"/>
        <item x="18"/>
        <item x="17"/>
        <item x="11"/>
        <item x="25"/>
        <item x="24"/>
        <item x="20"/>
        <item x="31"/>
        <item x="28"/>
        <item x="32"/>
        <item x="14"/>
        <item x="5"/>
        <item x="29"/>
        <item x="23"/>
        <item x="8"/>
        <item x="22"/>
        <item x="10"/>
        <item t="default"/>
      </items>
    </pivotField>
    <pivotField compact="0" outline="0" showAll="0"/>
    <pivotField compact="0" outline="0" showAll="0"/>
    <pivotField compact="0" numFmtId="164" outline="0" showAll="0"/>
    <pivotField compact="0" numFmtId="164" outline="0" showAll="0"/>
    <pivotField compact="0" numFmtId="9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0"/>
  </rowFields>
  <rowItems count="34">
    <i>
      <x/>
    </i>
    <i>
      <x v="2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cope Completion." fld="7" subtotal="average" baseField="0" baseItem="0"/>
    <dataField name="Time Completion." fld="8" subtotal="average" baseField="0" baseItem="0"/>
    <dataField name="Budget Spent." fld="16" subtotal="average" baseField="0" baseItem="0"/>
    <dataField name="Performance index." fld="9" subtotal="average" baseField="0" baseItem="0"/>
    <dataField name="Issues/Risks." fld="12" subtotal="average" baseField="0" baseItem="0"/>
  </dataFields>
  <formats count="13">
    <format dxfId="28">
      <pivotArea outline="0" fieldPosition="0">
        <references count="1">
          <reference field="0" count="0" selected="0"/>
        </references>
      </pivotArea>
    </format>
    <format dxfId="29">
      <pivotArea outline="0" fieldPosition="0">
        <references count="1">
          <reference field="4294967294" count="1" selected="0">
            <x v="4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1">
      <pivotArea outline="0" fieldPosition="0">
        <references count="2">
          <reference field="4294967294" count="1" selected="0">
            <x v="3"/>
          </reference>
          <reference field="0" count="0" selected="0"/>
        </references>
      </pivotArea>
    </format>
    <format dxfId="32">
      <pivotArea field="0" type="button" dataOnly="0" labelOnly="1" outline="0" axis="axisRow" fieldPosition="0"/>
    </format>
    <format dxfId="3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4">
      <pivotArea field="0" type="button" dataOnly="0" labelOnly="1" outline="0" axis="axisRow" fieldPosition="0"/>
    </format>
    <format dxfId="3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7">
      <pivotArea field="0" type="button" dataOnly="0" labelOnly="1" outline="0" axis="axisRow" fieldPosition="0"/>
    </format>
    <format dxfId="3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9">
      <pivotArea field="0" type="button" dataOnly="0" labelOnly="1" outline="0" axis="axisRow" fieldPosition="0"/>
    </format>
    <format dxfId="40">
      <pivotArea dataOnly="0" labelOnly="1" outline="0" fieldPosition="0">
        <references count="1">
          <reference field="0" count="0"/>
        </references>
      </pivotArea>
    </format>
  </formats>
  <conditionalFormats count="7">
    <conditionalFormat priority="10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3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14" id="{DCAF059F-6B8F-4DD0-B4DB-026CAEC8EA99}">
            <x14:pivotAreas count="1">
              <pivotArea type="data" outline="0" collapsedLevelsAreSubtotals="1" fieldPosition="0">
                <references count="2">
                  <reference field="4294967294" count="1" selected="0">
                    <x v="3"/>
                  </reference>
                  <reference field="0" count="6" selected="0">
                    <x v="0"/>
                    <x v="1"/>
                    <x v="2"/>
                    <x v="3"/>
                    <x v="4"/>
                    <x v="5"/>
                  </reference>
                </references>
              </pivotArea>
            </x14:pivotAreas>
          </x14:conditionalFormat>
          <x14:conditionalFormat priority="8" id="{30681715-A0C1-4F77-8AE3-8BB565D34223}">
            <x14:pivotAreas count="1">
              <pivotArea type="data" outline="0" collapsedLevelsAreSubtotals="1" fieldPosition="0">
                <references count="2">
                  <reference field="4294967294" count="1" selected="0">
                    <x v="2"/>
                  </reference>
                  <reference field="0" count="1" selected="0">
                    <x v="0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94D54-CBCB-459B-9288-B1D53059FEC5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L1:BM5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0" outline="0" showAll="0"/>
    <pivotField compact="0" outline="0" showAll="0"/>
    <pivotField compact="0" outline="0" showAll="0"/>
    <pivotField axis="axisRow" dataField="1" compact="0" outline="0" showAll="0">
      <items count="5">
        <item x="2"/>
        <item x="3"/>
        <item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formance Category" fld="10" subtotal="count" baseField="0" baseItem="0"/>
  </dataFields>
  <formats count="3">
    <format dxfId="25">
      <pivotArea type="all" dataOnly="0" outline="0" fieldPosition="0"/>
    </format>
    <format dxfId="26">
      <pivotArea outline="0" collapsedLevelsAreSubtotals="1" fieldPosition="0"/>
    </format>
    <format dxfId="27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A776F5-E41D-4741-BBE4-9C5D81D6728B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O1:BO36" firstHeaderRow="1" firstDataRow="1" firstDataCol="1"/>
  <pivotFields count="19">
    <pivotField axis="axisRow" compact="0" outline="0" showAll="0">
      <items count="38"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m="1" x="34"/>
        <item x="10"/>
        <item x="9"/>
        <item x="8"/>
        <item x="7"/>
        <item x="6"/>
        <item x="5"/>
        <item x="4"/>
        <item x="3"/>
        <item x="2"/>
        <item x="1"/>
        <item x="0"/>
        <item m="1" x="35"/>
        <item m="1" x="3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formats count="2">
    <format dxfId="23">
      <pivotArea field="0" type="button" dataOnly="0" labelOnly="1" outline="0" axis="axisRow" fieldPosition="0"/>
    </format>
    <format dxfId="24">
      <pivotArea dataOnly="0" labelOnly="1" outline="0" fieldPosition="0">
        <references count="1">
          <reference field="0" count="2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66560-DC51-4CD5-A8A6-60307C79E1A6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BD1:BE6" firstHeaderRow="1" firstDataRow="1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6">
        <item x="3"/>
        <item x="1"/>
        <item x="0"/>
        <item x="2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ivision" fld="13" subtotal="count" baseField="0" baseItem="0"/>
  </dataFields>
  <formats count="6">
    <format dxfId="17">
      <pivotArea type="all" dataOnly="0" outline="0" fieldPosition="0"/>
    </format>
    <format dxfId="18">
      <pivotArea outline="0" collapsedLevelsAreSubtotals="1" fieldPosition="0"/>
    </format>
    <format dxfId="19">
      <pivotArea field="13" type="button" dataOnly="0" labelOnly="1" outline="0" axis="axisRow" fieldPosition="0"/>
    </format>
    <format dxfId="20">
      <pivotArea dataOnly="0" labelOnly="1" outline="0" fieldPosition="0">
        <references count="1">
          <reference field="13" count="0"/>
        </references>
      </pivotArea>
    </format>
    <format dxfId="21">
      <pivotArea dataOnly="0" labelOnly="1" grandRow="1" outline="0" fieldPosition="0"/>
    </format>
    <format dxfId="22">
      <pivotArea dataOnly="0" labelOnly="1" outline="0" axis="axisValues" fieldPosition="0"/>
    </format>
  </formats>
  <chartFormats count="6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ject_Code" xr10:uid="{AE6C6351-625F-4BE6-A702-CCDAA4733E40}" sourceName="Project Code">
  <pivotTables>
    <pivotTable tabId="2" name="PivotTable1"/>
    <pivotTable tabId="2" name="PivotTable2"/>
    <pivotTable tabId="2" name="PivotTable3"/>
  </pivotTables>
  <data>
    <tabular pivotCacheId="623559389">
      <items count="37">
        <i x="33"/>
        <i x="32"/>
        <i x="31"/>
        <i x="30"/>
        <i x="29"/>
        <i x="28"/>
        <i x="27"/>
        <i x="26"/>
        <i x="25"/>
        <i x="24"/>
        <i x="23"/>
        <i x="22"/>
        <i x="21"/>
        <i x="20"/>
        <i x="19"/>
        <i x="18"/>
        <i x="17"/>
        <i x="16"/>
        <i x="15"/>
        <i x="14"/>
        <i x="13"/>
        <i x="12"/>
        <i x="11"/>
        <i x="10"/>
        <i x="9"/>
        <i x="8"/>
        <i x="7" s="1"/>
        <i x="6"/>
        <i x="5"/>
        <i x="4"/>
        <i x="3"/>
        <i x="2"/>
        <i x="1"/>
        <i x="0"/>
        <i x="34" nd="1"/>
        <i x="35" nd="1"/>
        <i x="36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ject Code" xr10:uid="{396A58D7-F85D-4731-9A4E-364016EFE3A7}" cache="Slicer_Project_Code" caption="Project Code" startItem="20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479A44-8099-48A0-8045-BC90798315B8}" name="ProjectData" displayName="ProjectData" ref="A1:K80" totalsRowShown="0" headerRowDxfId="16" headerRowBorderDxfId="14" tableBorderDxfId="15">
  <autoFilter ref="A1:K80" xr:uid="{44479A44-8099-48A0-8045-BC90798315B8}"/>
  <tableColumns count="11">
    <tableColumn id="1" xr3:uid="{A48587FC-E98A-4E1C-AFEB-DC3753BCE600}" name="Project Code"/>
    <tableColumn id="2" xr3:uid="{4DFE5209-6C64-4721-8960-987B4CC205D3}" name="Item"/>
    <tableColumn id="3" xr3:uid="{9456B596-3F73-46DD-99A4-DE1E62CB8BAD}" name="Description"/>
    <tableColumn id="4" xr3:uid="{7BA375CE-2F49-4825-81EF-35253AAB4DC3}" name="Owner"/>
    <tableColumn id="5" xr3:uid="{768052B6-C7F4-4AA8-8DE5-1847E06300A1}" name="Start Date"/>
    <tableColumn id="6" xr3:uid="{D68AAC14-E7B7-4387-90A3-A2369B5CBB9C}" name="Finish Date"/>
    <tableColumn id="7" xr3:uid="{0553EC29-52DA-46F6-A409-F6AB8BE86FAF}" name="Percentage Complete"/>
    <tableColumn id="8" xr3:uid="{995AA4A6-5AEB-485A-9518-15DCC4A36235}" name="Category"/>
    <tableColumn id="9" xr3:uid="{8A09E6CD-4D32-46D7-B0CE-26DDF756F9B8}" name="Predecessor"/>
    <tableColumn id="10" xr3:uid="{FE6F541A-6FC2-41AC-9763-E022F174ED53}" name="Status"/>
    <tableColumn id="11" xr3:uid="{D52E92D7-6344-429F-ACBA-2DE6278C8A80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C3673-C62A-4FF4-9D4C-4428BCBA6DA1}" name="Table1" displayName="Table1" ref="A1:Y35" totalsRowShown="0">
  <autoFilter ref="A1:Y35" xr:uid="{44EC3673-C62A-4FF4-9D4C-4428BCBA6DA1}"/>
  <tableColumns count="25">
    <tableColumn id="1" xr3:uid="{8E543C0A-F1EC-4A47-A1FA-BDB0ED4F8DFC}" name="Project Code"/>
    <tableColumn id="17" xr3:uid="{B06DC586-9F62-4387-BC88-3143A2575C05}" name="Description" dataDxfId="11"/>
    <tableColumn id="2" xr3:uid="{2458BF83-2A72-4FB7-8370-E6A9FF44E7C2}" name="Task"/>
    <tableColumn id="3" xr3:uid="{846AE3AF-38CF-4BF2-9EA9-A2A1C0CF188E}" name="Start Date" dataDxfId="10"/>
    <tableColumn id="4" xr3:uid="{E7E57677-C035-4EE4-8475-DDE23A516589}" name="Finish Date" dataDxfId="9"/>
    <tableColumn id="5" xr3:uid="{BC64C0DF-CB35-44CD-AA7E-7789A44DFAAF}" name="Percentage Complete"/>
    <tableColumn id="6" xr3:uid="{F784271A-D2F6-4651-864A-E16BD87CF96B}" name="Category"/>
    <tableColumn id="7" xr3:uid="{77CC0117-9E2A-45A9-835F-67EB231BAFB5}" name="Scope Completion" dataDxfId="8"/>
    <tableColumn id="8" xr3:uid="{D857A328-E09E-4465-9433-D04156C153E5}" name="Time Completion" dataDxfId="7"/>
    <tableColumn id="9" xr3:uid="{0C18FFDB-68B8-4F30-9BAB-6A46AAF8678F}" name="Performance index" dataDxfId="6">
      <calculatedColumnFormula>Table1[[#This Row],[Scope Completion]]/Table1[[#This Row],[Time Completion]]</calculatedColumnFormula>
    </tableColumn>
    <tableColumn id="10" xr3:uid="{FF9AD4C2-D68C-4649-ABB7-0F6376DA015E}" name="Performance Category" dataDxfId="5">
      <calculatedColumnFormula>IF(J2&gt;=1.1,"Ahead of Schedule",
   IF(AND(J2&gt;=0.9,J2&lt;1.1),"On Track",
      IF(AND(J2&gt;=0.75,J2&lt;0.9),"Slightly Behind",
         "Critical Delay")))</calculatedColumnFormula>
    </tableColumn>
    <tableColumn id="11" xr3:uid="{6CFC4FC6-DBC7-437A-9142-6370F0A9C398}" name="Priority"/>
    <tableColumn id="12" xr3:uid="{2DF139C9-368F-4422-8B03-42FBB8A31A0C}" name="Issues/Risks"/>
    <tableColumn id="13" xr3:uid="{E445DE2A-6037-44E4-B810-4C198AAF226F}" name="Division"/>
    <tableColumn id="14" xr3:uid="{CD2E53ED-8F58-413E-BBCC-DF8A7F33397A}" name="Budget amount"/>
    <tableColumn id="15" xr3:uid="{FD1185A5-0714-47DE-90A1-965E584EB249}" name="Total Amount Spent"/>
    <tableColumn id="16" xr3:uid="{7ECC418F-048D-4BCB-AB47-C2AEBD5D5214}" name="Budget Spent" dataDxfId="4">
      <calculatedColumnFormula>IFERROR(O2/P2, "")</calculatedColumnFormula>
    </tableColumn>
    <tableColumn id="18" xr3:uid="{459FCC17-EEE0-4EB8-92C9-DFD7421AF14F}" name="Budget Status" dataDxfId="3"/>
    <tableColumn id="19" xr3:uid="{14490F32-7EC5-49F4-899A-14892AEEA08C}" name="Budget Status Category"/>
    <tableColumn id="20" xr3:uid="{C4C7A0FF-6C11-4A90-822A-F8E78471E6DE}" name="Location"/>
    <tableColumn id="22" xr3:uid="{1566B707-82B1-4559-B2DE-2AD787C5413F}" name="Amount received"/>
    <tableColumn id="25" xr3:uid="{BF6B1862-8793-4F92-AFDD-D5B73C1127B5}" name="CO Amount"/>
    <tableColumn id="21" xr3:uid="{513149EE-CBD3-4996-BCC0-95F90CB0A4CB}" name="ProjectedGross Margin (%)" dataDxfId="2">
      <calculatedColumnFormula>(V2-O2)/V2</calculatedColumnFormula>
    </tableColumn>
    <tableColumn id="23" xr3:uid="{BE154E97-1EB2-4C91-A553-1E21B24B10AF}" name="Actual GrossMargin (%)" dataDxfId="1">
      <calculatedColumnFormula>(V2-Q2)/V2</calculatedColumnFormula>
    </tableColumn>
    <tableColumn id="24" xr3:uid="{57535E15-F4BA-4C38-81AF-B82360A0BEAD}" name="% Deviation of the Profit Margin" dataDxfId="0">
      <calculatedColumnFormula>Table1[[#This Row],[Actual GrossMargin (%)]]-Table1[[#This Row],[ProjectedGross Margin (%)]]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6E41-F3EB-4209-9F21-D2B6A9310DFE}">
  <dimension ref="A1:AF83"/>
  <sheetViews>
    <sheetView topLeftCell="A6" workbookViewId="0">
      <selection activeCell="L29" sqref="L29"/>
    </sheetView>
  </sheetViews>
  <sheetFormatPr defaultRowHeight="15"/>
  <cols>
    <col min="1" max="1" width="15.7109375" customWidth="1"/>
    <col min="2" max="2" width="50.28515625" customWidth="1"/>
    <col min="3" max="3" width="17" style="3" customWidth="1"/>
    <col min="4" max="4" width="10.5703125" style="3" customWidth="1"/>
    <col min="5" max="5" width="10.42578125" customWidth="1"/>
    <col min="6" max="6" width="20.140625" customWidth="1"/>
    <col min="7" max="7" width="61.28515625" customWidth="1"/>
    <col min="8" max="8" width="13.42578125" style="4" customWidth="1"/>
    <col min="9" max="9" width="11.5703125" style="4" customWidth="1"/>
    <col min="10" max="17" width="10.28515625" bestFit="1" customWidth="1"/>
    <col min="20" max="26" width="10.28515625" bestFit="1" customWidth="1"/>
    <col min="27" max="27" width="15.7109375" bestFit="1" customWidth="1"/>
    <col min="28" max="28" width="18.42578125" bestFit="1" customWidth="1"/>
    <col min="29" max="29" width="17" bestFit="1" customWidth="1"/>
    <col min="30" max="30" width="10.28515625" bestFit="1" customWidth="1"/>
    <col min="31" max="31" width="15.7109375" bestFit="1" customWidth="1"/>
    <col min="32" max="32" width="24.42578125" bestFit="1" customWidth="1"/>
    <col min="33" max="33" width="23.28515625" bestFit="1" customWidth="1"/>
    <col min="34" max="48" width="11.28515625" bestFit="1" customWidth="1"/>
    <col min="49" max="51" width="10.28515625" bestFit="1" customWidth="1"/>
    <col min="52" max="64" width="11.28515625" bestFit="1" customWidth="1"/>
    <col min="69" max="71" width="10.28515625" bestFit="1" customWidth="1"/>
    <col min="73" max="76" width="10.28515625" bestFit="1" customWidth="1"/>
    <col min="81" max="89" width="10.28515625" bestFit="1" customWidth="1"/>
    <col min="92" max="101" width="10.28515625" bestFit="1" customWidth="1"/>
    <col min="103" max="105" width="10.28515625" bestFit="1" customWidth="1"/>
    <col min="106" max="106" width="11.42578125" bestFit="1" customWidth="1"/>
  </cols>
  <sheetData>
    <row r="1" spans="27:32">
      <c r="AA1" s="2" t="s">
        <v>0</v>
      </c>
      <c r="AB1" t="s">
        <v>1</v>
      </c>
      <c r="AC1" s="3" t="s">
        <v>2</v>
      </c>
      <c r="AE1" s="2" t="s">
        <v>0</v>
      </c>
      <c r="AF1" t="s">
        <v>3</v>
      </c>
    </row>
    <row r="2" spans="27:32">
      <c r="AA2">
        <v>51410</v>
      </c>
      <c r="AB2">
        <v>0.44000000000000017</v>
      </c>
      <c r="AC2" s="6">
        <v>0.60576732673267297</v>
      </c>
      <c r="AE2">
        <v>51397</v>
      </c>
      <c r="AF2">
        <v>19.749999999999989</v>
      </c>
    </row>
    <row r="3" spans="27:32">
      <c r="AA3" t="s">
        <v>4</v>
      </c>
      <c r="AB3">
        <v>0.44000000000000017</v>
      </c>
      <c r="AC3" s="6">
        <v>0.60576732673267297</v>
      </c>
      <c r="AE3">
        <v>51410</v>
      </c>
      <c r="AF3">
        <v>7.0400000000000027</v>
      </c>
    </row>
    <row r="4" spans="27:32">
      <c r="AE4">
        <v>51407</v>
      </c>
      <c r="AF4">
        <v>0.60000000000000031</v>
      </c>
    </row>
    <row r="5" spans="27:32">
      <c r="AE5">
        <v>51382</v>
      </c>
    </row>
    <row r="6" spans="27:32">
      <c r="AE6">
        <v>51368</v>
      </c>
    </row>
    <row r="7" spans="27:32">
      <c r="AE7">
        <v>51268</v>
      </c>
    </row>
    <row r="8" spans="27:32">
      <c r="AE8">
        <v>51419</v>
      </c>
    </row>
    <row r="9" spans="27:32">
      <c r="AE9">
        <v>51280</v>
      </c>
    </row>
    <row r="10" spans="27:32">
      <c r="AE10">
        <v>51396</v>
      </c>
    </row>
    <row r="11" spans="27:32">
      <c r="AE11">
        <v>51345</v>
      </c>
    </row>
    <row r="12" spans="27:32">
      <c r="AE12">
        <v>51422</v>
      </c>
    </row>
    <row r="13" spans="27:32">
      <c r="AE13">
        <v>51415</v>
      </c>
    </row>
    <row r="14" spans="27:32">
      <c r="AE14">
        <v>51391</v>
      </c>
    </row>
    <row r="15" spans="27:32">
      <c r="AE15">
        <v>51411</v>
      </c>
    </row>
    <row r="16" spans="27:32">
      <c r="AE16">
        <v>51414</v>
      </c>
    </row>
    <row r="17" spans="1:31">
      <c r="AE17">
        <v>51413</v>
      </c>
    </row>
    <row r="18" spans="1:31">
      <c r="AE18">
        <v>51166</v>
      </c>
    </row>
    <row r="19" spans="1:31">
      <c r="AE19">
        <v>51095</v>
      </c>
    </row>
    <row r="20" spans="1:31">
      <c r="AE20">
        <v>51370</v>
      </c>
    </row>
    <row r="21" spans="1:31">
      <c r="AE21">
        <v>51373</v>
      </c>
    </row>
    <row r="22" spans="1:31" ht="26.25">
      <c r="A22" s="2" t="s">
        <v>5</v>
      </c>
      <c r="B22" s="5" t="s">
        <v>6</v>
      </c>
      <c r="F22" s="2" t="s">
        <v>5</v>
      </c>
      <c r="G22" s="5" t="s">
        <v>7</v>
      </c>
      <c r="AE22">
        <v>51398</v>
      </c>
    </row>
    <row r="23" spans="1:31">
      <c r="AE23">
        <v>51307</v>
      </c>
    </row>
    <row r="24" spans="1:31">
      <c r="A24" s="2" t="s">
        <v>0</v>
      </c>
      <c r="B24" s="2" t="s">
        <v>8</v>
      </c>
      <c r="C24" s="3" t="s">
        <v>9</v>
      </c>
      <c r="D24" s="3" t="s">
        <v>10</v>
      </c>
      <c r="F24" s="2" t="s">
        <v>0</v>
      </c>
      <c r="G24" s="2" t="s">
        <v>8</v>
      </c>
      <c r="H24" s="4" t="s">
        <v>10</v>
      </c>
      <c r="I24" s="4" t="s">
        <v>9</v>
      </c>
      <c r="AE24">
        <v>51325</v>
      </c>
    </row>
    <row r="25" spans="1:31">
      <c r="A25">
        <v>51410</v>
      </c>
      <c r="B25" t="s">
        <v>11</v>
      </c>
      <c r="C25" s="3">
        <v>45944</v>
      </c>
      <c r="D25" s="3">
        <v>45929</v>
      </c>
      <c r="F25">
        <v>51410</v>
      </c>
      <c r="AE25">
        <v>51366</v>
      </c>
    </row>
    <row r="26" spans="1:31">
      <c r="B26" t="s">
        <v>12</v>
      </c>
      <c r="C26" s="3">
        <v>45944</v>
      </c>
      <c r="D26" s="3">
        <v>45929</v>
      </c>
      <c r="G26" t="s">
        <v>13</v>
      </c>
      <c r="H26" s="4">
        <v>45856</v>
      </c>
      <c r="I26" s="4">
        <v>45856</v>
      </c>
      <c r="AE26">
        <v>51164</v>
      </c>
    </row>
    <row r="27" spans="1:31">
      <c r="B27" t="s">
        <v>14</v>
      </c>
      <c r="C27" s="3">
        <v>46017</v>
      </c>
      <c r="D27" s="3">
        <v>45929</v>
      </c>
      <c r="G27" t="s">
        <v>15</v>
      </c>
      <c r="H27" s="4">
        <v>45815</v>
      </c>
      <c r="I27" s="4">
        <v>45863</v>
      </c>
      <c r="AE27">
        <v>51260</v>
      </c>
    </row>
    <row r="28" spans="1:31">
      <c r="B28" t="s">
        <v>13</v>
      </c>
      <c r="C28" s="3">
        <v>45919</v>
      </c>
      <c r="D28" s="3">
        <v>45919</v>
      </c>
      <c r="G28" t="s">
        <v>16</v>
      </c>
      <c r="H28" s="4">
        <v>45838</v>
      </c>
      <c r="I28" s="4">
        <v>45855</v>
      </c>
      <c r="AE28">
        <v>51143</v>
      </c>
    </row>
    <row r="29" spans="1:31">
      <c r="B29" t="s">
        <v>17</v>
      </c>
      <c r="C29" s="3">
        <v>45926</v>
      </c>
      <c r="D29" s="3">
        <v>45922</v>
      </c>
      <c r="G29" t="s">
        <v>18</v>
      </c>
      <c r="H29" s="4">
        <v>45859</v>
      </c>
      <c r="I29" s="4">
        <v>45863</v>
      </c>
      <c r="AE29">
        <v>51395</v>
      </c>
    </row>
    <row r="30" spans="1:31">
      <c r="B30" t="s">
        <v>19</v>
      </c>
      <c r="C30" s="3">
        <v>45898</v>
      </c>
      <c r="D30" s="3">
        <v>45894</v>
      </c>
      <c r="H30"/>
      <c r="I30"/>
      <c r="AE30">
        <v>51412</v>
      </c>
    </row>
    <row r="31" spans="1:31">
      <c r="B31" t="s">
        <v>20</v>
      </c>
      <c r="C31" s="3">
        <v>45929</v>
      </c>
      <c r="D31" s="3">
        <v>45929</v>
      </c>
      <c r="H31"/>
      <c r="I31"/>
      <c r="AE31">
        <v>51212</v>
      </c>
    </row>
    <row r="32" spans="1:31">
      <c r="B32" t="s">
        <v>21</v>
      </c>
      <c r="C32" s="3">
        <v>45918</v>
      </c>
      <c r="D32" s="3">
        <v>45901</v>
      </c>
      <c r="H32"/>
      <c r="I32"/>
      <c r="AE32">
        <v>51336</v>
      </c>
    </row>
    <row r="33" spans="31:32" customFormat="1">
      <c r="AE33">
        <v>51408</v>
      </c>
    </row>
    <row r="34" spans="31:32" customFormat="1">
      <c r="AE34">
        <v>51339</v>
      </c>
    </row>
    <row r="35" spans="31:32" customFormat="1">
      <c r="AE35">
        <v>51406</v>
      </c>
    </row>
    <row r="36" spans="31:32" customFormat="1">
      <c r="AE36" t="s">
        <v>4</v>
      </c>
      <c r="AF36">
        <v>27.389999999999993</v>
      </c>
    </row>
    <row r="37" spans="31:32" customFormat="1"/>
    <row r="38" spans="31:32" customFormat="1"/>
    <row r="39" spans="31:32" customFormat="1"/>
    <row r="40" spans="31:32" customFormat="1"/>
    <row r="41" spans="31:32" customFormat="1"/>
    <row r="42" spans="31:32" customFormat="1"/>
    <row r="43" spans="31:32" customFormat="1"/>
    <row r="44" spans="31:32" customFormat="1"/>
    <row r="45" spans="31:32" customFormat="1"/>
    <row r="46" spans="31:32" customFormat="1"/>
    <row r="47" spans="31:32" customFormat="1"/>
    <row r="48" spans="31:32" customFormat="1"/>
    <row r="49" spans="3:9">
      <c r="C49"/>
      <c r="D49"/>
      <c r="H49"/>
      <c r="I49"/>
    </row>
    <row r="50" spans="3:9">
      <c r="C50"/>
      <c r="D50"/>
      <c r="H50"/>
      <c r="I50"/>
    </row>
    <row r="51" spans="3:9">
      <c r="C51"/>
      <c r="D51"/>
      <c r="H51"/>
      <c r="I51"/>
    </row>
    <row r="52" spans="3:9">
      <c r="C52"/>
      <c r="D52"/>
      <c r="H52"/>
      <c r="I52"/>
    </row>
    <row r="53" spans="3:9">
      <c r="C53"/>
      <c r="D53"/>
      <c r="H53"/>
      <c r="I53"/>
    </row>
    <row r="54" spans="3:9">
      <c r="C54"/>
      <c r="D54"/>
      <c r="H54"/>
      <c r="I54"/>
    </row>
    <row r="55" spans="3:9">
      <c r="C55"/>
      <c r="D55"/>
      <c r="H55"/>
      <c r="I55"/>
    </row>
    <row r="56" spans="3:9">
      <c r="C56"/>
      <c r="D56"/>
      <c r="H56"/>
      <c r="I56"/>
    </row>
    <row r="57" spans="3:9">
      <c r="C57"/>
      <c r="D57"/>
      <c r="H57"/>
      <c r="I57"/>
    </row>
    <row r="58" spans="3:9">
      <c r="C58"/>
      <c r="D58"/>
      <c r="H58"/>
      <c r="I58"/>
    </row>
    <row r="59" spans="3:9">
      <c r="C59"/>
      <c r="D59"/>
      <c r="H59"/>
      <c r="I59"/>
    </row>
    <row r="60" spans="3:9">
      <c r="C60"/>
      <c r="D60"/>
      <c r="H60"/>
      <c r="I60"/>
    </row>
    <row r="61" spans="3:9">
      <c r="H61"/>
      <c r="I61"/>
    </row>
    <row r="62" spans="3:9">
      <c r="H62"/>
      <c r="I62"/>
    </row>
    <row r="63" spans="3:9">
      <c r="H63"/>
      <c r="I63"/>
    </row>
    <row r="64" spans="3:9">
      <c r="H64"/>
      <c r="I64"/>
    </row>
    <row r="65" spans="8:9">
      <c r="H65"/>
      <c r="I65"/>
    </row>
    <row r="66" spans="8:9">
      <c r="H66"/>
      <c r="I66"/>
    </row>
    <row r="67" spans="8:9">
      <c r="H67"/>
      <c r="I67"/>
    </row>
    <row r="68" spans="8:9">
      <c r="H68"/>
      <c r="I68"/>
    </row>
    <row r="69" spans="8:9">
      <c r="H69"/>
      <c r="I69"/>
    </row>
    <row r="70" spans="8:9">
      <c r="H70"/>
      <c r="I70"/>
    </row>
    <row r="71" spans="8:9">
      <c r="H71"/>
      <c r="I71"/>
    </row>
    <row r="72" spans="8:9">
      <c r="H72"/>
      <c r="I72"/>
    </row>
    <row r="73" spans="8:9">
      <c r="H73"/>
      <c r="I73"/>
    </row>
    <row r="74" spans="8:9">
      <c r="H74"/>
      <c r="I74"/>
    </row>
    <row r="75" spans="8:9">
      <c r="H75"/>
      <c r="I75"/>
    </row>
    <row r="76" spans="8:9">
      <c r="H76"/>
      <c r="I76"/>
    </row>
    <row r="77" spans="8:9">
      <c r="H77"/>
      <c r="I77"/>
    </row>
    <row r="78" spans="8:9">
      <c r="H78"/>
      <c r="I78"/>
    </row>
    <row r="79" spans="8:9">
      <c r="H79"/>
      <c r="I79"/>
    </row>
    <row r="80" spans="8:9">
      <c r="H80"/>
      <c r="I80"/>
    </row>
    <row r="81" spans="8:9">
      <c r="H81"/>
      <c r="I81"/>
    </row>
    <row r="82" spans="8:9">
      <c r="H82"/>
      <c r="I82"/>
    </row>
    <row r="83" spans="8:9">
      <c r="H83"/>
      <c r="I83"/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2B8-A2C9-4C22-B64A-4DF8AEC3F28E}">
  <dimension ref="A1:K80"/>
  <sheetViews>
    <sheetView tabSelected="1" topLeftCell="A39" workbookViewId="0"/>
  </sheetViews>
  <sheetFormatPr defaultRowHeight="15"/>
  <cols>
    <col min="1" max="1" width="14.85546875" bestFit="1" customWidth="1"/>
    <col min="2" max="4" width="36.140625" customWidth="1"/>
    <col min="5" max="5" width="12.28515625" style="19" customWidth="1"/>
    <col min="6" max="6" width="13.28515625" customWidth="1"/>
    <col min="7" max="7" width="23" customWidth="1"/>
    <col min="8" max="8" width="14.5703125" customWidth="1"/>
    <col min="9" max="9" width="25.140625" customWidth="1"/>
    <col min="11" max="11" width="13.140625" customWidth="1"/>
  </cols>
  <sheetData>
    <row r="1" spans="1:11">
      <c r="A1" s="20" t="s">
        <v>0</v>
      </c>
      <c r="B1" s="21" t="s">
        <v>22</v>
      </c>
      <c r="C1" s="21" t="s">
        <v>23</v>
      </c>
      <c r="D1" s="21" t="s">
        <v>24</v>
      </c>
      <c r="E1" s="22" t="s">
        <v>25</v>
      </c>
      <c r="F1" s="23" t="s">
        <v>26</v>
      </c>
      <c r="G1" s="21" t="s">
        <v>27</v>
      </c>
      <c r="H1" s="21" t="s">
        <v>5</v>
      </c>
      <c r="I1" s="21" t="s">
        <v>28</v>
      </c>
      <c r="J1" s="21" t="s">
        <v>29</v>
      </c>
      <c r="K1" s="21" t="s">
        <v>30</v>
      </c>
    </row>
    <row r="2" spans="1:11">
      <c r="A2" s="20">
        <v>51397</v>
      </c>
      <c r="B2" s="21" t="s">
        <v>31</v>
      </c>
      <c r="C2" s="21"/>
      <c r="D2" s="21"/>
      <c r="E2" s="22">
        <v>45883</v>
      </c>
      <c r="F2" s="23">
        <v>45883</v>
      </c>
      <c r="G2" s="25">
        <v>1</v>
      </c>
      <c r="H2" s="21" t="s">
        <v>6</v>
      </c>
      <c r="I2" s="21"/>
      <c r="J2" s="21"/>
      <c r="K2" s="21"/>
    </row>
    <row r="3" spans="1:11">
      <c r="A3" s="26">
        <v>51397</v>
      </c>
      <c r="B3" s="26" t="s">
        <v>32</v>
      </c>
      <c r="C3" s="26"/>
      <c r="D3" s="26"/>
      <c r="E3" s="27">
        <v>45888</v>
      </c>
      <c r="F3" s="28">
        <v>45901</v>
      </c>
      <c r="G3" s="29">
        <v>0</v>
      </c>
      <c r="H3" s="26" t="s">
        <v>6</v>
      </c>
      <c r="I3" s="26"/>
      <c r="J3" s="26"/>
      <c r="K3" s="26"/>
    </row>
    <row r="4" spans="1:11">
      <c r="A4" s="26">
        <v>51397</v>
      </c>
      <c r="B4" s="26" t="s">
        <v>33</v>
      </c>
      <c r="C4" s="26"/>
      <c r="D4" s="26"/>
      <c r="E4" s="27">
        <v>45888</v>
      </c>
      <c r="F4" s="28">
        <v>45888</v>
      </c>
      <c r="G4" s="29">
        <v>0</v>
      </c>
      <c r="H4" s="26" t="s">
        <v>6</v>
      </c>
      <c r="I4" s="26"/>
      <c r="J4" s="26"/>
      <c r="K4" s="26"/>
    </row>
    <row r="5" spans="1:11">
      <c r="A5" s="26">
        <v>51397</v>
      </c>
      <c r="B5" s="26" t="s">
        <v>34</v>
      </c>
      <c r="C5" s="26"/>
      <c r="D5" s="26"/>
      <c r="E5" s="27">
        <v>45888</v>
      </c>
      <c r="F5" s="28">
        <v>45888</v>
      </c>
      <c r="G5" s="29">
        <v>0</v>
      </c>
      <c r="H5" s="26" t="s">
        <v>6</v>
      </c>
      <c r="I5" s="26"/>
      <c r="J5" s="26"/>
      <c r="K5" s="26"/>
    </row>
    <row r="6" spans="1:11">
      <c r="A6" s="26">
        <v>51397</v>
      </c>
      <c r="B6" s="26" t="s">
        <v>35</v>
      </c>
      <c r="C6" s="26"/>
      <c r="D6" s="26"/>
      <c r="E6" s="27">
        <v>45888</v>
      </c>
      <c r="F6" s="28">
        <v>45888</v>
      </c>
      <c r="G6" s="29">
        <v>0</v>
      </c>
      <c r="H6" s="26" t="s">
        <v>6</v>
      </c>
      <c r="I6" s="26"/>
      <c r="J6" s="26"/>
      <c r="K6" s="26"/>
    </row>
    <row r="7" spans="1:11">
      <c r="A7" s="26">
        <v>51397</v>
      </c>
      <c r="B7" s="26" t="s">
        <v>36</v>
      </c>
      <c r="C7" s="26"/>
      <c r="D7" s="26"/>
      <c r="E7" s="27">
        <v>45889</v>
      </c>
      <c r="F7" s="28">
        <v>45890</v>
      </c>
      <c r="G7" s="29">
        <v>0</v>
      </c>
      <c r="H7" s="26" t="s">
        <v>6</v>
      </c>
      <c r="I7" s="26"/>
      <c r="J7" s="26"/>
      <c r="K7" s="26"/>
    </row>
    <row r="8" spans="1:11">
      <c r="A8" s="26">
        <v>51397</v>
      </c>
      <c r="B8" s="26" t="s">
        <v>37</v>
      </c>
      <c r="C8" s="26"/>
      <c r="D8" s="26"/>
      <c r="E8" s="27">
        <v>45889</v>
      </c>
      <c r="F8" s="28">
        <v>45897</v>
      </c>
      <c r="G8" s="29">
        <v>0</v>
      </c>
      <c r="H8" s="26" t="s">
        <v>6</v>
      </c>
      <c r="I8" s="26"/>
      <c r="J8" s="26"/>
      <c r="K8" s="26"/>
    </row>
    <row r="9" spans="1:11">
      <c r="A9" s="26">
        <v>51397</v>
      </c>
      <c r="B9" s="26" t="s">
        <v>38</v>
      </c>
      <c r="C9" s="26"/>
      <c r="D9" s="26"/>
      <c r="E9" s="27">
        <v>45891</v>
      </c>
      <c r="F9" s="28">
        <v>45895</v>
      </c>
      <c r="G9" s="29">
        <v>0</v>
      </c>
      <c r="H9" s="26" t="s">
        <v>6</v>
      </c>
      <c r="I9" s="26"/>
      <c r="J9" s="26"/>
      <c r="K9" s="26"/>
    </row>
    <row r="10" spans="1:11">
      <c r="A10" s="26">
        <v>51397</v>
      </c>
      <c r="B10" s="26" t="s">
        <v>39</v>
      </c>
      <c r="C10" s="26"/>
      <c r="D10" s="26"/>
      <c r="E10" s="27">
        <v>45811</v>
      </c>
      <c r="F10" s="28">
        <v>45860</v>
      </c>
      <c r="G10" s="29">
        <v>0.18</v>
      </c>
      <c r="H10" s="26" t="s">
        <v>7</v>
      </c>
      <c r="I10" s="26"/>
      <c r="J10" s="26"/>
      <c r="K10" s="26"/>
    </row>
    <row r="11" spans="1:11">
      <c r="A11" s="26">
        <v>51397</v>
      </c>
      <c r="B11" s="26" t="s">
        <v>40</v>
      </c>
      <c r="C11" s="26"/>
      <c r="D11" s="26"/>
      <c r="E11" s="27">
        <v>45853</v>
      </c>
      <c r="F11" s="28">
        <v>45856</v>
      </c>
      <c r="G11" s="29">
        <v>0</v>
      </c>
      <c r="H11" s="26" t="s">
        <v>7</v>
      </c>
      <c r="I11" s="26"/>
      <c r="J11" s="26"/>
      <c r="K11" s="26"/>
    </row>
    <row r="12" spans="1:11">
      <c r="A12" s="26">
        <v>51397</v>
      </c>
      <c r="B12" s="26" t="s">
        <v>41</v>
      </c>
      <c r="C12" s="26"/>
      <c r="D12" s="26"/>
      <c r="E12" s="27">
        <v>45811</v>
      </c>
      <c r="F12" s="28">
        <v>45813</v>
      </c>
      <c r="G12" s="29">
        <v>0</v>
      </c>
      <c r="H12" s="26" t="s">
        <v>7</v>
      </c>
      <c r="I12" s="26"/>
      <c r="J12" s="26"/>
      <c r="K12" s="26"/>
    </row>
    <row r="13" spans="1:11">
      <c r="A13" s="26">
        <v>51397</v>
      </c>
      <c r="B13" s="26" t="s">
        <v>42</v>
      </c>
      <c r="C13" s="26"/>
      <c r="D13" s="26"/>
      <c r="E13" s="27">
        <v>45859</v>
      </c>
      <c r="F13" s="28">
        <v>45860</v>
      </c>
      <c r="G13" s="29">
        <v>0</v>
      </c>
      <c r="H13" s="26" t="s">
        <v>7</v>
      </c>
      <c r="I13" s="26"/>
      <c r="J13" s="26"/>
      <c r="K13" s="26"/>
    </row>
    <row r="14" spans="1:11">
      <c r="A14" s="26">
        <v>51397</v>
      </c>
      <c r="B14" s="26" t="s">
        <v>43</v>
      </c>
      <c r="C14" s="26"/>
      <c r="D14" s="26"/>
      <c r="E14" s="27">
        <v>45860</v>
      </c>
      <c r="F14" s="28">
        <v>45860</v>
      </c>
      <c r="G14" s="29">
        <v>0</v>
      </c>
      <c r="H14" s="26" t="s">
        <v>7</v>
      </c>
      <c r="I14" s="26"/>
      <c r="J14" s="26"/>
      <c r="K14" s="26"/>
    </row>
    <row r="15" spans="1:11">
      <c r="A15" s="26">
        <v>51397</v>
      </c>
      <c r="B15" s="26" t="s">
        <v>44</v>
      </c>
      <c r="C15" s="26"/>
      <c r="D15" s="26"/>
      <c r="E15" s="27">
        <v>45860</v>
      </c>
      <c r="F15" s="28">
        <v>45860</v>
      </c>
      <c r="G15" s="29">
        <v>0</v>
      </c>
      <c r="H15" s="26" t="s">
        <v>7</v>
      </c>
      <c r="I15" s="26"/>
      <c r="J15" s="26"/>
      <c r="K15" s="26"/>
    </row>
    <row r="16" spans="1:11">
      <c r="A16" s="26">
        <v>51397</v>
      </c>
      <c r="B16" s="26" t="s">
        <v>45</v>
      </c>
      <c r="C16" s="26"/>
      <c r="D16" s="26"/>
      <c r="E16" s="27">
        <v>45860</v>
      </c>
      <c r="F16" s="28">
        <v>45860</v>
      </c>
      <c r="G16" s="29">
        <v>0</v>
      </c>
      <c r="H16" s="26" t="s">
        <v>7</v>
      </c>
      <c r="I16" s="26"/>
      <c r="J16" s="26"/>
      <c r="K16" s="26"/>
    </row>
    <row r="17" spans="1:11">
      <c r="A17" s="26">
        <v>51397</v>
      </c>
      <c r="B17" s="26" t="s">
        <v>46</v>
      </c>
      <c r="C17" s="26"/>
      <c r="D17" s="26"/>
      <c r="E17" s="27">
        <v>45856</v>
      </c>
      <c r="F17" s="28">
        <v>45856</v>
      </c>
      <c r="G17" s="29">
        <v>0</v>
      </c>
      <c r="H17" s="26" t="s">
        <v>7</v>
      </c>
      <c r="I17" s="26"/>
      <c r="J17" s="26"/>
      <c r="K17" s="26"/>
    </row>
    <row r="18" spans="1:11">
      <c r="A18" s="26">
        <v>51397</v>
      </c>
      <c r="B18" s="26" t="s">
        <v>47</v>
      </c>
      <c r="C18" s="26"/>
      <c r="D18" s="26"/>
      <c r="E18" s="27">
        <v>45855</v>
      </c>
      <c r="F18" s="28">
        <v>45855</v>
      </c>
      <c r="G18" s="29">
        <v>0</v>
      </c>
      <c r="H18" s="26" t="s">
        <v>7</v>
      </c>
      <c r="I18" s="26"/>
      <c r="J18" s="26"/>
      <c r="K18" s="26"/>
    </row>
    <row r="19" spans="1:11">
      <c r="A19" s="26">
        <v>51397</v>
      </c>
      <c r="B19" s="26" t="s">
        <v>48</v>
      </c>
      <c r="C19" s="26"/>
      <c r="D19" s="26"/>
      <c r="E19" s="27">
        <v>45853</v>
      </c>
      <c r="F19" s="28">
        <v>45854</v>
      </c>
      <c r="G19" s="29">
        <v>0</v>
      </c>
      <c r="H19" s="26" t="s">
        <v>7</v>
      </c>
      <c r="I19" s="26"/>
      <c r="J19" s="26"/>
      <c r="K19" s="26"/>
    </row>
    <row r="20" spans="1:11">
      <c r="A20" s="26">
        <v>51397</v>
      </c>
      <c r="B20" s="26" t="s">
        <v>49</v>
      </c>
      <c r="C20" s="26"/>
      <c r="D20" s="26"/>
      <c r="E20" s="27">
        <v>45813</v>
      </c>
      <c r="F20" s="28">
        <v>45813</v>
      </c>
      <c r="G20" s="29">
        <v>0</v>
      </c>
      <c r="H20" s="26" t="s">
        <v>7</v>
      </c>
      <c r="I20" s="26"/>
      <c r="J20" s="26"/>
      <c r="K20" s="26"/>
    </row>
    <row r="21" spans="1:11">
      <c r="A21" s="26">
        <v>51397</v>
      </c>
      <c r="B21" s="26" t="s">
        <v>50</v>
      </c>
      <c r="C21" s="26"/>
      <c r="D21" s="26"/>
      <c r="E21" s="27">
        <v>45811</v>
      </c>
      <c r="F21" s="28">
        <v>45812</v>
      </c>
      <c r="G21" s="29">
        <v>0</v>
      </c>
      <c r="H21" s="26" t="s">
        <v>7</v>
      </c>
      <c r="I21" s="26"/>
      <c r="J21" s="26"/>
      <c r="K21" s="26"/>
    </row>
    <row r="22" spans="1:11">
      <c r="A22" s="26">
        <v>51397</v>
      </c>
      <c r="B22" s="26" t="s">
        <v>51</v>
      </c>
      <c r="C22" s="26"/>
      <c r="D22" s="26"/>
      <c r="E22" s="27">
        <v>45859</v>
      </c>
      <c r="F22" s="28">
        <v>45859</v>
      </c>
      <c r="G22" s="29">
        <v>0</v>
      </c>
      <c r="H22" s="26" t="s">
        <v>7</v>
      </c>
      <c r="I22" s="26"/>
      <c r="J22" s="26"/>
      <c r="K22" s="26"/>
    </row>
    <row r="23" spans="1:11">
      <c r="A23" s="26">
        <v>51397</v>
      </c>
      <c r="B23" s="26" t="s">
        <v>14</v>
      </c>
      <c r="C23" s="26"/>
      <c r="D23" s="26"/>
      <c r="E23" s="27"/>
      <c r="F23" s="28"/>
      <c r="G23" s="29">
        <v>0.77</v>
      </c>
      <c r="H23" s="26" t="s">
        <v>52</v>
      </c>
      <c r="I23" s="26"/>
      <c r="J23" s="26"/>
      <c r="K23" s="26"/>
    </row>
    <row r="24" spans="1:11">
      <c r="A24" s="26">
        <v>51397</v>
      </c>
      <c r="B24" s="26" t="s">
        <v>53</v>
      </c>
      <c r="C24" s="26"/>
      <c r="D24" s="26"/>
      <c r="E24" s="27"/>
      <c r="F24" s="28"/>
      <c r="G24" s="29">
        <v>1</v>
      </c>
      <c r="H24" s="26" t="s">
        <v>52</v>
      </c>
      <c r="I24" s="26"/>
      <c r="J24" s="26"/>
      <c r="K24" s="26"/>
    </row>
    <row r="25" spans="1:11">
      <c r="A25" s="26">
        <v>51397</v>
      </c>
      <c r="B25" s="26" t="s">
        <v>42</v>
      </c>
      <c r="C25" s="26"/>
      <c r="D25" s="26"/>
      <c r="E25" s="27"/>
      <c r="F25" s="28"/>
      <c r="G25" s="29"/>
      <c r="H25" s="26" t="s">
        <v>52</v>
      </c>
      <c r="I25" s="26"/>
      <c r="J25" s="26"/>
      <c r="K25" s="26"/>
    </row>
    <row r="26" spans="1:11">
      <c r="A26" s="26">
        <v>51397</v>
      </c>
      <c r="B26" s="26" t="s">
        <v>54</v>
      </c>
      <c r="C26" s="26"/>
      <c r="D26" s="26"/>
      <c r="E26" s="27"/>
      <c r="F26" s="28"/>
      <c r="G26" s="29">
        <v>1</v>
      </c>
      <c r="H26" s="26" t="s">
        <v>52</v>
      </c>
      <c r="I26" s="26"/>
      <c r="J26" s="26"/>
      <c r="K26" s="26"/>
    </row>
    <row r="27" spans="1:11">
      <c r="A27" s="26">
        <v>51407</v>
      </c>
      <c r="B27" s="26" t="s">
        <v>55</v>
      </c>
      <c r="C27" s="26"/>
      <c r="D27" s="26"/>
      <c r="E27" s="27">
        <v>45880</v>
      </c>
      <c r="F27" s="28">
        <v>46016</v>
      </c>
      <c r="G27" s="29">
        <v>0.02</v>
      </c>
      <c r="H27" s="26" t="s">
        <v>6</v>
      </c>
      <c r="I27" s="26"/>
      <c r="J27" s="26"/>
      <c r="K27" s="26"/>
    </row>
    <row r="28" spans="1:11">
      <c r="A28" s="26">
        <v>51407</v>
      </c>
      <c r="B28" s="26" t="s">
        <v>56</v>
      </c>
      <c r="C28" s="26"/>
      <c r="D28" s="26"/>
      <c r="E28" s="27">
        <v>45880</v>
      </c>
      <c r="F28" s="28">
        <v>45974</v>
      </c>
      <c r="G28" s="29">
        <v>0.06</v>
      </c>
      <c r="H28" s="26" t="s">
        <v>6</v>
      </c>
      <c r="I28" s="26"/>
      <c r="J28" s="26"/>
      <c r="K28" s="26"/>
    </row>
    <row r="29" spans="1:11">
      <c r="A29" s="26">
        <v>51407</v>
      </c>
      <c r="B29" s="26" t="s">
        <v>57</v>
      </c>
      <c r="C29" s="26"/>
      <c r="D29" s="26"/>
      <c r="E29" s="27">
        <v>45880</v>
      </c>
      <c r="F29" s="28">
        <v>45910</v>
      </c>
      <c r="G29" s="29">
        <v>0.15</v>
      </c>
      <c r="H29" s="26" t="s">
        <v>6</v>
      </c>
      <c r="I29" s="26"/>
      <c r="J29" s="26"/>
      <c r="K29" s="26"/>
    </row>
    <row r="30" spans="1:11">
      <c r="A30" s="26">
        <v>51407</v>
      </c>
      <c r="B30" s="26" t="s">
        <v>58</v>
      </c>
      <c r="C30" s="26"/>
      <c r="D30" s="26"/>
      <c r="E30" s="27">
        <v>45880</v>
      </c>
      <c r="F30" s="28">
        <v>45883</v>
      </c>
      <c r="G30" s="29">
        <v>0</v>
      </c>
      <c r="H30" s="26" t="s">
        <v>6</v>
      </c>
      <c r="I30" s="26"/>
      <c r="J30" s="26"/>
      <c r="K30" s="26"/>
    </row>
    <row r="31" spans="1:11">
      <c r="A31" s="26">
        <v>51407</v>
      </c>
      <c r="B31" s="26" t="s">
        <v>59</v>
      </c>
      <c r="C31" s="26"/>
      <c r="D31" s="26"/>
      <c r="E31" s="27">
        <v>45880</v>
      </c>
      <c r="F31" s="28">
        <v>45884</v>
      </c>
      <c r="G31" s="29">
        <v>1</v>
      </c>
      <c r="H31" s="26" t="s">
        <v>6</v>
      </c>
      <c r="I31" s="26"/>
      <c r="J31" s="26"/>
      <c r="K31" s="26"/>
    </row>
    <row r="32" spans="1:11">
      <c r="A32" s="26">
        <v>51407</v>
      </c>
      <c r="B32" s="26" t="s">
        <v>60</v>
      </c>
      <c r="C32" s="26"/>
      <c r="D32" s="26"/>
      <c r="E32" s="27">
        <v>45881</v>
      </c>
      <c r="F32" s="28">
        <v>45887</v>
      </c>
      <c r="G32" s="29">
        <v>0</v>
      </c>
      <c r="H32" s="26" t="s">
        <v>6</v>
      </c>
      <c r="I32" s="26"/>
      <c r="J32" s="26"/>
      <c r="K32" s="26"/>
    </row>
    <row r="33" spans="1:11">
      <c r="A33" s="26">
        <v>51407</v>
      </c>
      <c r="B33" s="26" t="s">
        <v>61</v>
      </c>
      <c r="C33" s="26"/>
      <c r="D33" s="26"/>
      <c r="E33" s="27">
        <v>45881</v>
      </c>
      <c r="F33" s="28">
        <v>45881</v>
      </c>
      <c r="G33" s="29">
        <v>0</v>
      </c>
      <c r="H33" s="26" t="s">
        <v>6</v>
      </c>
      <c r="I33" s="26"/>
      <c r="J33" s="26"/>
      <c r="K33" s="26"/>
    </row>
    <row r="34" spans="1:11">
      <c r="A34" s="26">
        <v>51407</v>
      </c>
      <c r="B34" s="26" t="s">
        <v>62</v>
      </c>
      <c r="C34" s="26"/>
      <c r="D34" s="26"/>
      <c r="E34" s="27">
        <v>45888</v>
      </c>
      <c r="F34" s="28">
        <v>45901</v>
      </c>
      <c r="G34" s="29">
        <v>0</v>
      </c>
      <c r="H34" s="26" t="s">
        <v>6</v>
      </c>
      <c r="I34" s="26"/>
      <c r="J34" s="26"/>
      <c r="K34" s="26"/>
    </row>
    <row r="35" spans="1:11">
      <c r="A35" s="26">
        <v>51407</v>
      </c>
      <c r="B35" s="26" t="s">
        <v>63</v>
      </c>
      <c r="C35" s="26"/>
      <c r="D35" s="26"/>
      <c r="E35" s="27">
        <v>45730</v>
      </c>
      <c r="F35" s="28">
        <v>45796</v>
      </c>
      <c r="G35" s="29">
        <v>0.33</v>
      </c>
      <c r="H35" s="26" t="s">
        <v>7</v>
      </c>
      <c r="I35" s="26"/>
      <c r="J35" s="26"/>
      <c r="K35" s="26"/>
    </row>
    <row r="36" spans="1:11">
      <c r="A36" s="26">
        <v>51407</v>
      </c>
      <c r="B36" s="26" t="s">
        <v>64</v>
      </c>
      <c r="C36" s="26"/>
      <c r="D36" s="26"/>
      <c r="E36" s="27">
        <v>45730</v>
      </c>
      <c r="F36" s="28">
        <v>45796</v>
      </c>
      <c r="G36" s="29">
        <v>0.33</v>
      </c>
      <c r="H36" s="26" t="s">
        <v>7</v>
      </c>
      <c r="I36" s="26"/>
      <c r="J36" s="26"/>
      <c r="K36" s="26"/>
    </row>
    <row r="37" spans="1:11">
      <c r="A37" s="26">
        <v>51407</v>
      </c>
      <c r="B37" s="26" t="s">
        <v>65</v>
      </c>
      <c r="C37" s="26"/>
      <c r="D37" s="26"/>
      <c r="E37" s="27">
        <v>45749</v>
      </c>
      <c r="F37" s="28">
        <v>45789</v>
      </c>
      <c r="G37" s="29">
        <v>0</v>
      </c>
      <c r="H37" s="26" t="s">
        <v>7</v>
      </c>
      <c r="I37" s="26"/>
      <c r="J37" s="26"/>
      <c r="K37" s="26"/>
    </row>
    <row r="38" spans="1:11">
      <c r="A38" s="26">
        <v>51407</v>
      </c>
      <c r="B38" s="26" t="s">
        <v>66</v>
      </c>
      <c r="C38" s="26"/>
      <c r="D38" s="26"/>
      <c r="E38" s="27">
        <v>45749</v>
      </c>
      <c r="F38" s="28">
        <v>45789</v>
      </c>
      <c r="G38" s="29">
        <v>0</v>
      </c>
      <c r="H38" s="26" t="s">
        <v>7</v>
      </c>
      <c r="I38" s="26"/>
      <c r="J38" s="26"/>
      <c r="K38" s="26"/>
    </row>
    <row r="39" spans="1:11">
      <c r="A39" s="26">
        <v>51407</v>
      </c>
      <c r="B39" s="26" t="s">
        <v>67</v>
      </c>
      <c r="C39" s="26"/>
      <c r="D39" s="26"/>
      <c r="E39" s="27">
        <v>45749</v>
      </c>
      <c r="F39" s="28">
        <v>45796</v>
      </c>
      <c r="G39" s="29">
        <v>0.6</v>
      </c>
      <c r="H39" s="26" t="s">
        <v>7</v>
      </c>
      <c r="I39" s="26"/>
      <c r="J39" s="26"/>
      <c r="K39" s="26"/>
    </row>
    <row r="40" spans="1:11">
      <c r="A40" s="26">
        <v>51407</v>
      </c>
      <c r="B40" s="26" t="s">
        <v>68</v>
      </c>
      <c r="C40" s="26"/>
      <c r="D40" s="26"/>
      <c r="E40" s="27">
        <v>45756</v>
      </c>
      <c r="F40" s="28">
        <v>45796</v>
      </c>
      <c r="G40" s="29">
        <v>0.05</v>
      </c>
      <c r="H40" s="26" t="s">
        <v>7</v>
      </c>
      <c r="I40" s="26"/>
      <c r="J40" s="26"/>
      <c r="K40" s="26"/>
    </row>
    <row r="41" spans="1:11">
      <c r="A41" s="26">
        <v>51407</v>
      </c>
      <c r="B41" s="26" t="s">
        <v>69</v>
      </c>
      <c r="C41" s="26"/>
      <c r="D41" s="26"/>
      <c r="E41" s="27">
        <v>45757</v>
      </c>
      <c r="F41" s="28">
        <v>45790</v>
      </c>
      <c r="G41" s="29">
        <v>0</v>
      </c>
      <c r="H41" s="26" t="s">
        <v>7</v>
      </c>
      <c r="I41" s="26"/>
      <c r="J41" s="26"/>
      <c r="K41" s="26"/>
    </row>
    <row r="42" spans="1:11">
      <c r="A42" s="26">
        <v>51407</v>
      </c>
      <c r="B42" s="26" t="s">
        <v>70</v>
      </c>
      <c r="C42" s="26"/>
      <c r="D42" s="26"/>
      <c r="E42" s="27">
        <v>45790</v>
      </c>
      <c r="F42" s="28">
        <v>45790</v>
      </c>
      <c r="G42" s="29">
        <v>0</v>
      </c>
      <c r="H42" s="26" t="s">
        <v>7</v>
      </c>
      <c r="I42" s="26"/>
      <c r="J42" s="26"/>
      <c r="K42" s="26"/>
    </row>
    <row r="43" spans="1:11">
      <c r="A43" s="26">
        <v>51407</v>
      </c>
      <c r="B43" s="26" t="s">
        <v>14</v>
      </c>
      <c r="C43" s="26"/>
      <c r="D43" s="26"/>
      <c r="E43" s="27"/>
      <c r="F43" s="28"/>
      <c r="G43" s="29">
        <v>0</v>
      </c>
      <c r="H43" s="26" t="s">
        <v>52</v>
      </c>
      <c r="I43" s="26"/>
      <c r="J43" s="26"/>
      <c r="K43" s="26"/>
    </row>
    <row r="44" spans="1:11">
      <c r="A44" s="26">
        <v>51407</v>
      </c>
      <c r="B44" s="26" t="s">
        <v>54</v>
      </c>
      <c r="C44" s="26"/>
      <c r="D44" s="26"/>
      <c r="E44" s="27"/>
      <c r="F44" s="28"/>
      <c r="G44" s="29">
        <v>0</v>
      </c>
      <c r="H44" s="26" t="s">
        <v>52</v>
      </c>
      <c r="I44" s="26"/>
      <c r="J44" s="26"/>
      <c r="K44" s="26"/>
    </row>
    <row r="45" spans="1:11">
      <c r="A45" s="26">
        <v>51407</v>
      </c>
      <c r="B45" s="26" t="s">
        <v>42</v>
      </c>
      <c r="C45" s="26"/>
      <c r="D45" s="26"/>
      <c r="E45" s="27"/>
      <c r="F45" s="28"/>
      <c r="G45" s="29">
        <v>0</v>
      </c>
      <c r="H45" s="26" t="s">
        <v>52</v>
      </c>
      <c r="I45" s="26"/>
      <c r="J45" s="26"/>
      <c r="K45" s="26"/>
    </row>
    <row r="46" spans="1:11">
      <c r="A46" s="26">
        <v>51407</v>
      </c>
      <c r="B46" s="26" t="s">
        <v>53</v>
      </c>
      <c r="C46" s="26"/>
      <c r="D46" s="26"/>
      <c r="E46" s="27"/>
      <c r="F46" s="28"/>
      <c r="G46" s="29">
        <v>0</v>
      </c>
      <c r="H46" s="26" t="s">
        <v>52</v>
      </c>
      <c r="I46" s="26"/>
      <c r="J46" s="26"/>
      <c r="K46" s="26"/>
    </row>
    <row r="47" spans="1:11">
      <c r="A47" s="26">
        <v>51413</v>
      </c>
      <c r="B47" s="26" t="s">
        <v>71</v>
      </c>
      <c r="C47" s="26"/>
      <c r="D47" s="26"/>
      <c r="E47" s="27">
        <v>45881</v>
      </c>
      <c r="F47" s="28">
        <v>45887</v>
      </c>
      <c r="G47" s="29">
        <v>0</v>
      </c>
      <c r="H47" s="26" t="s">
        <v>6</v>
      </c>
      <c r="I47" s="26"/>
      <c r="J47" s="26"/>
      <c r="K47" s="26"/>
    </row>
    <row r="48" spans="1:11">
      <c r="A48" s="26">
        <v>51413</v>
      </c>
      <c r="B48" s="26" t="s">
        <v>72</v>
      </c>
      <c r="C48" s="26"/>
      <c r="D48" s="26"/>
      <c r="E48" s="27">
        <v>45882</v>
      </c>
      <c r="F48" s="28">
        <v>45891</v>
      </c>
      <c r="G48" s="29">
        <v>0.5</v>
      </c>
      <c r="H48" s="26" t="s">
        <v>6</v>
      </c>
      <c r="I48" s="26"/>
      <c r="J48" s="26"/>
      <c r="K48" s="26"/>
    </row>
    <row r="49" spans="1:11">
      <c r="A49" s="26">
        <v>51413</v>
      </c>
      <c r="B49" s="26" t="s">
        <v>73</v>
      </c>
      <c r="C49" s="26"/>
      <c r="D49" s="26"/>
      <c r="E49" s="27">
        <v>45889</v>
      </c>
      <c r="F49" s="28">
        <v>45908</v>
      </c>
      <c r="G49" s="29">
        <v>0</v>
      </c>
      <c r="H49" s="26" t="s">
        <v>6</v>
      </c>
      <c r="I49" s="26"/>
      <c r="J49" s="26"/>
      <c r="K49" s="26"/>
    </row>
    <row r="50" spans="1:11">
      <c r="A50" s="26">
        <v>51413</v>
      </c>
      <c r="B50" s="26" t="s">
        <v>74</v>
      </c>
      <c r="C50" s="26"/>
      <c r="D50" s="26"/>
      <c r="E50" s="27">
        <v>45889</v>
      </c>
      <c r="F50" s="28">
        <v>45895</v>
      </c>
      <c r="G50" s="29">
        <v>0</v>
      </c>
      <c r="H50" s="26" t="s">
        <v>6</v>
      </c>
      <c r="I50" s="26"/>
      <c r="J50" s="26"/>
      <c r="K50" s="26"/>
    </row>
    <row r="51" spans="1:11">
      <c r="A51" s="26">
        <v>51413</v>
      </c>
      <c r="B51" s="26" t="s">
        <v>75</v>
      </c>
      <c r="C51" s="26"/>
      <c r="D51" s="26"/>
      <c r="E51" s="27">
        <v>45896</v>
      </c>
      <c r="F51" s="28">
        <v>45908</v>
      </c>
      <c r="G51" s="29">
        <v>0</v>
      </c>
      <c r="H51" s="26" t="s">
        <v>6</v>
      </c>
      <c r="I51" s="26"/>
      <c r="J51" s="26"/>
      <c r="K51" s="26"/>
    </row>
    <row r="52" spans="1:11">
      <c r="A52" s="26">
        <v>51413</v>
      </c>
      <c r="B52" s="26" t="s">
        <v>76</v>
      </c>
      <c r="C52" s="26"/>
      <c r="D52" s="26"/>
      <c r="E52" s="27">
        <v>45911</v>
      </c>
      <c r="F52" s="28">
        <v>45915</v>
      </c>
      <c r="G52" s="29">
        <v>0</v>
      </c>
      <c r="H52" s="26" t="s">
        <v>6</v>
      </c>
      <c r="I52" s="26"/>
      <c r="J52" s="26"/>
      <c r="K52" s="26"/>
    </row>
    <row r="53" spans="1:11">
      <c r="A53" s="26">
        <v>51413</v>
      </c>
      <c r="B53" s="26" t="s">
        <v>77</v>
      </c>
      <c r="C53" s="26"/>
      <c r="D53" s="26"/>
      <c r="E53" s="27">
        <v>45911</v>
      </c>
      <c r="F53" s="28">
        <v>45915</v>
      </c>
      <c r="G53" s="29">
        <v>0</v>
      </c>
      <c r="H53" s="26" t="s">
        <v>6</v>
      </c>
      <c r="I53" s="26"/>
      <c r="J53" s="26"/>
      <c r="K53" s="26"/>
    </row>
    <row r="54" spans="1:11">
      <c r="A54" s="26">
        <v>51413</v>
      </c>
      <c r="B54" s="26" t="s">
        <v>78</v>
      </c>
      <c r="C54" s="26"/>
      <c r="D54" s="26"/>
      <c r="E54" s="27">
        <v>45915</v>
      </c>
      <c r="F54" s="28">
        <v>45916</v>
      </c>
      <c r="G54" s="29">
        <v>0</v>
      </c>
      <c r="H54" s="26" t="s">
        <v>6</v>
      </c>
      <c r="I54" s="26"/>
      <c r="J54" s="26"/>
      <c r="K54" s="26"/>
    </row>
    <row r="55" spans="1:11">
      <c r="A55" s="26">
        <v>51413</v>
      </c>
      <c r="B55" s="26" t="s">
        <v>79</v>
      </c>
      <c r="C55" s="26"/>
      <c r="D55" s="26"/>
      <c r="E55" s="27">
        <v>45750</v>
      </c>
      <c r="F55" s="28">
        <v>45873</v>
      </c>
      <c r="G55" s="29">
        <v>0.96</v>
      </c>
      <c r="H55" s="26" t="s">
        <v>7</v>
      </c>
      <c r="I55" s="26"/>
      <c r="J55" s="26"/>
      <c r="K55" s="26"/>
    </row>
    <row r="56" spans="1:11">
      <c r="A56" s="26">
        <v>51413</v>
      </c>
      <c r="B56" s="26" t="s">
        <v>41</v>
      </c>
      <c r="C56" s="26"/>
      <c r="D56" s="26"/>
      <c r="E56" s="27">
        <v>45840</v>
      </c>
      <c r="F56" s="28">
        <v>45877</v>
      </c>
      <c r="G56" s="29">
        <v>0.61</v>
      </c>
      <c r="H56" s="26" t="s">
        <v>7</v>
      </c>
      <c r="I56" s="26"/>
      <c r="J56" s="26"/>
      <c r="K56" s="26"/>
    </row>
    <row r="57" spans="1:11">
      <c r="A57" s="26">
        <v>51413</v>
      </c>
      <c r="B57" s="26" t="s">
        <v>80</v>
      </c>
      <c r="C57" s="26"/>
      <c r="D57" s="26"/>
      <c r="E57" s="27">
        <v>45840</v>
      </c>
      <c r="F57" s="28">
        <v>45849</v>
      </c>
      <c r="G57" s="29">
        <v>0.7</v>
      </c>
      <c r="H57" s="26" t="s">
        <v>7</v>
      </c>
      <c r="I57" s="26"/>
      <c r="J57" s="26"/>
      <c r="K57" s="26"/>
    </row>
    <row r="58" spans="1:11">
      <c r="A58" s="26">
        <v>51413</v>
      </c>
      <c r="B58" s="26" t="s">
        <v>81</v>
      </c>
      <c r="C58" s="26"/>
      <c r="D58" s="26"/>
      <c r="E58" s="27">
        <v>45750</v>
      </c>
      <c r="F58" s="28">
        <v>45873</v>
      </c>
      <c r="G58" s="29">
        <v>0.96</v>
      </c>
      <c r="H58" s="26" t="s">
        <v>7</v>
      </c>
      <c r="I58" s="26"/>
      <c r="J58" s="26"/>
      <c r="K58" s="26"/>
    </row>
    <row r="59" spans="1:11">
      <c r="A59" s="26">
        <v>51413</v>
      </c>
      <c r="B59" s="26" t="s">
        <v>82</v>
      </c>
      <c r="C59" s="26"/>
      <c r="D59" s="26"/>
      <c r="E59" s="27">
        <v>45869</v>
      </c>
      <c r="F59" s="28">
        <v>45873</v>
      </c>
      <c r="G59" s="29">
        <v>0</v>
      </c>
      <c r="H59" s="26" t="s">
        <v>7</v>
      </c>
      <c r="I59" s="26"/>
      <c r="J59" s="26"/>
      <c r="K59" s="26"/>
    </row>
    <row r="60" spans="1:11">
      <c r="A60" s="26">
        <v>51413</v>
      </c>
      <c r="B60" s="26" t="s">
        <v>83</v>
      </c>
      <c r="C60" s="26"/>
      <c r="D60" s="26"/>
      <c r="E60" s="27">
        <v>45853</v>
      </c>
      <c r="F60" s="28">
        <v>45855</v>
      </c>
      <c r="G60" s="29">
        <v>0</v>
      </c>
      <c r="H60" s="26" t="s">
        <v>7</v>
      </c>
      <c r="I60" s="26"/>
      <c r="J60" s="26"/>
      <c r="K60" s="26"/>
    </row>
    <row r="61" spans="1:11">
      <c r="A61" s="26">
        <v>51413</v>
      </c>
      <c r="B61" s="26" t="s">
        <v>54</v>
      </c>
      <c r="C61" s="26"/>
      <c r="D61" s="26"/>
      <c r="E61" s="27"/>
      <c r="F61" s="28"/>
      <c r="G61" s="29">
        <v>1</v>
      </c>
      <c r="H61" s="26" t="s">
        <v>52</v>
      </c>
      <c r="I61" s="26"/>
      <c r="J61" s="26"/>
      <c r="K61" s="26"/>
    </row>
    <row r="62" spans="1:11">
      <c r="A62" s="26">
        <v>51413</v>
      </c>
      <c r="B62" s="26" t="s">
        <v>42</v>
      </c>
      <c r="C62" s="26"/>
      <c r="D62" s="26"/>
      <c r="E62" s="27"/>
      <c r="F62" s="28"/>
      <c r="G62" s="29">
        <v>0</v>
      </c>
      <c r="H62" s="26" t="s">
        <v>52</v>
      </c>
      <c r="I62" s="26"/>
      <c r="J62" s="26"/>
      <c r="K62" s="26"/>
    </row>
    <row r="63" spans="1:11">
      <c r="A63" s="26">
        <v>51413</v>
      </c>
      <c r="B63" s="26" t="s">
        <v>14</v>
      </c>
      <c r="C63" s="26"/>
      <c r="D63" s="26"/>
      <c r="E63" s="27"/>
      <c r="F63" s="28"/>
      <c r="G63" s="29">
        <v>0</v>
      </c>
      <c r="H63" s="26" t="s">
        <v>52</v>
      </c>
      <c r="I63" s="26"/>
      <c r="J63" s="26"/>
      <c r="K63" s="26"/>
    </row>
    <row r="64" spans="1:11">
      <c r="A64" s="26">
        <v>51413</v>
      </c>
      <c r="B64" s="26" t="s">
        <v>53</v>
      </c>
      <c r="C64" s="26"/>
      <c r="D64" s="26"/>
      <c r="E64" s="27"/>
      <c r="F64" s="28"/>
      <c r="G64" s="29">
        <v>0.96</v>
      </c>
      <c r="H64" s="26" t="s">
        <v>52</v>
      </c>
      <c r="I64" s="26"/>
      <c r="J64" s="26"/>
      <c r="K64" s="26"/>
    </row>
    <row r="65" spans="1:11">
      <c r="A65" s="26">
        <v>51410</v>
      </c>
      <c r="B65" s="26" t="s">
        <v>19</v>
      </c>
      <c r="C65" s="26"/>
      <c r="D65" s="26"/>
      <c r="E65" s="27">
        <v>45894</v>
      </c>
      <c r="F65" s="28">
        <v>45898</v>
      </c>
      <c r="G65" s="29">
        <v>0</v>
      </c>
      <c r="H65" s="26" t="s">
        <v>6</v>
      </c>
      <c r="I65" s="26"/>
      <c r="J65" s="26"/>
      <c r="K65" s="26"/>
    </row>
    <row r="66" spans="1:11">
      <c r="A66" s="26">
        <v>51410</v>
      </c>
      <c r="B66" s="26" t="s">
        <v>21</v>
      </c>
      <c r="C66" s="26"/>
      <c r="D66" s="26"/>
      <c r="E66" s="27">
        <v>45901</v>
      </c>
      <c r="F66" s="28">
        <v>45918</v>
      </c>
      <c r="G66" s="29">
        <v>0</v>
      </c>
      <c r="H66" s="26" t="s">
        <v>6</v>
      </c>
      <c r="I66" s="26"/>
      <c r="J66" s="26"/>
      <c r="K66" s="26"/>
    </row>
    <row r="67" spans="1:11">
      <c r="A67" s="26">
        <v>51410</v>
      </c>
      <c r="B67" s="26" t="s">
        <v>13</v>
      </c>
      <c r="C67" s="26"/>
      <c r="D67" s="26"/>
      <c r="E67" s="27">
        <v>45919</v>
      </c>
      <c r="F67" s="28">
        <v>45919</v>
      </c>
      <c r="G67" s="29">
        <v>0</v>
      </c>
      <c r="H67" s="26" t="s">
        <v>6</v>
      </c>
      <c r="I67" s="26"/>
      <c r="J67" s="26"/>
      <c r="K67" s="26"/>
    </row>
    <row r="68" spans="1:11">
      <c r="A68" s="26">
        <v>51410</v>
      </c>
      <c r="B68" s="26" t="s">
        <v>17</v>
      </c>
      <c r="C68" s="26"/>
      <c r="D68" s="26"/>
      <c r="E68" s="27">
        <v>45922</v>
      </c>
      <c r="F68" s="28">
        <v>45926</v>
      </c>
      <c r="G68" s="29">
        <v>0</v>
      </c>
      <c r="H68" s="26" t="s">
        <v>6</v>
      </c>
      <c r="I68" s="26"/>
      <c r="J68" s="26"/>
      <c r="K68" s="26"/>
    </row>
    <row r="69" spans="1:11">
      <c r="A69" s="26">
        <v>51410</v>
      </c>
      <c r="B69" s="26" t="s">
        <v>84</v>
      </c>
      <c r="C69" s="26"/>
      <c r="D69" s="26"/>
      <c r="E69" s="27">
        <v>45929</v>
      </c>
      <c r="F69" s="28">
        <v>46017</v>
      </c>
      <c r="G69" s="29">
        <v>0</v>
      </c>
      <c r="H69" s="26" t="s">
        <v>6</v>
      </c>
      <c r="I69" s="26"/>
      <c r="J69" s="26"/>
      <c r="K69" s="26"/>
    </row>
    <row r="70" spans="1:11">
      <c r="A70" s="26">
        <v>51410</v>
      </c>
      <c r="B70" s="26" t="s">
        <v>12</v>
      </c>
      <c r="C70" s="26"/>
      <c r="D70" s="26"/>
      <c r="E70" s="27">
        <v>45929</v>
      </c>
      <c r="F70" s="28">
        <v>45944</v>
      </c>
      <c r="G70" s="29">
        <v>0</v>
      </c>
      <c r="H70" s="26" t="s">
        <v>6</v>
      </c>
      <c r="I70" s="26"/>
      <c r="J70" s="26"/>
      <c r="K70" s="26"/>
    </row>
    <row r="71" spans="1:11">
      <c r="A71" s="26">
        <v>51410</v>
      </c>
      <c r="B71" s="26" t="s">
        <v>11</v>
      </c>
      <c r="C71" s="26"/>
      <c r="D71" s="26"/>
      <c r="E71" s="27">
        <v>45929</v>
      </c>
      <c r="F71" s="28">
        <v>45944</v>
      </c>
      <c r="G71" s="29">
        <v>0</v>
      </c>
      <c r="H71" s="26" t="s">
        <v>6</v>
      </c>
      <c r="I71" s="26"/>
      <c r="J71" s="26"/>
      <c r="K71" s="26"/>
    </row>
    <row r="72" spans="1:11">
      <c r="A72" s="26">
        <v>51410</v>
      </c>
      <c r="B72" s="26" t="s">
        <v>20</v>
      </c>
      <c r="C72" s="26"/>
      <c r="D72" s="26"/>
      <c r="E72" s="27">
        <v>45929</v>
      </c>
      <c r="F72" s="28">
        <v>45929</v>
      </c>
      <c r="G72" s="29">
        <v>0</v>
      </c>
      <c r="H72" s="26" t="s">
        <v>6</v>
      </c>
      <c r="I72" s="26"/>
      <c r="J72" s="26"/>
      <c r="K72" s="26"/>
    </row>
    <row r="73" spans="1:11">
      <c r="A73" s="26">
        <v>51410</v>
      </c>
      <c r="B73" s="26" t="s">
        <v>15</v>
      </c>
      <c r="C73" s="26"/>
      <c r="D73" s="26"/>
      <c r="E73" s="27">
        <v>45815</v>
      </c>
      <c r="F73" s="28">
        <v>45863</v>
      </c>
      <c r="G73" s="29">
        <v>0.43</v>
      </c>
      <c r="H73" s="26" t="s">
        <v>7</v>
      </c>
      <c r="I73" s="26"/>
      <c r="J73" s="26"/>
      <c r="K73" s="26"/>
    </row>
    <row r="74" spans="1:11">
      <c r="A74" s="26">
        <v>51410</v>
      </c>
      <c r="B74" s="26" t="s">
        <v>16</v>
      </c>
      <c r="C74" s="26"/>
      <c r="D74" s="26"/>
      <c r="E74" s="27">
        <v>45838</v>
      </c>
      <c r="F74" s="28">
        <v>45855</v>
      </c>
      <c r="G74" s="29">
        <v>0</v>
      </c>
      <c r="H74" s="26" t="s">
        <v>7</v>
      </c>
      <c r="I74" s="26"/>
      <c r="J74" s="26"/>
      <c r="K74" s="26"/>
    </row>
    <row r="75" spans="1:11">
      <c r="A75" s="26">
        <v>51410</v>
      </c>
      <c r="B75" s="26" t="s">
        <v>13</v>
      </c>
      <c r="C75" s="26"/>
      <c r="D75" s="26"/>
      <c r="E75" s="27">
        <v>45856</v>
      </c>
      <c r="F75" s="28">
        <v>45856</v>
      </c>
      <c r="G75" s="29">
        <v>0</v>
      </c>
      <c r="H75" s="26" t="s">
        <v>7</v>
      </c>
      <c r="I75" s="26"/>
      <c r="J75" s="26"/>
      <c r="K75" s="26"/>
    </row>
    <row r="76" spans="1:11">
      <c r="A76" s="26">
        <v>51410</v>
      </c>
      <c r="B76" s="26" t="s">
        <v>18</v>
      </c>
      <c r="C76" s="26"/>
      <c r="D76" s="26"/>
      <c r="E76" s="27">
        <v>45859</v>
      </c>
      <c r="F76" s="28">
        <v>45863</v>
      </c>
      <c r="G76" s="29">
        <v>0</v>
      </c>
      <c r="H76" s="26" t="s">
        <v>7</v>
      </c>
      <c r="I76" s="26"/>
      <c r="J76" s="26"/>
      <c r="K76" s="26"/>
    </row>
    <row r="77" spans="1:11">
      <c r="A77" s="26">
        <v>51410</v>
      </c>
      <c r="B77" s="26" t="s">
        <v>14</v>
      </c>
      <c r="C77" s="26"/>
      <c r="D77" s="26"/>
      <c r="E77" s="27"/>
      <c r="F77" s="28"/>
      <c r="G77" s="29">
        <v>0</v>
      </c>
      <c r="H77" s="26" t="s">
        <v>52</v>
      </c>
      <c r="I77" s="26"/>
      <c r="J77" s="26"/>
      <c r="K77" s="26"/>
    </row>
    <row r="78" spans="1:11">
      <c r="A78" s="26">
        <v>51410</v>
      </c>
      <c r="B78" s="26" t="s">
        <v>42</v>
      </c>
      <c r="C78" s="26"/>
      <c r="D78" s="26"/>
      <c r="E78" s="27"/>
      <c r="F78" s="28"/>
      <c r="G78" s="29">
        <v>0</v>
      </c>
      <c r="H78" s="26" t="s">
        <v>52</v>
      </c>
      <c r="I78" s="26"/>
      <c r="J78" s="26"/>
      <c r="K78" s="26"/>
    </row>
    <row r="79" spans="1:11">
      <c r="A79" s="26">
        <v>51410</v>
      </c>
      <c r="B79" s="26" t="s">
        <v>54</v>
      </c>
      <c r="C79" s="26"/>
      <c r="D79" s="26"/>
      <c r="E79" s="27"/>
      <c r="F79" s="28"/>
      <c r="G79" s="29">
        <v>1</v>
      </c>
      <c r="H79" s="26" t="s">
        <v>52</v>
      </c>
      <c r="I79" s="26"/>
      <c r="J79" s="26"/>
      <c r="K79" s="26"/>
    </row>
    <row r="80" spans="1:11">
      <c r="A80" s="26">
        <v>51410</v>
      </c>
      <c r="B80" s="26" t="s">
        <v>53</v>
      </c>
      <c r="C80" s="26"/>
      <c r="D80" s="26"/>
      <c r="E80" s="27"/>
      <c r="F80" s="28"/>
      <c r="G80" s="29">
        <v>0.69</v>
      </c>
      <c r="H80" s="26" t="s">
        <v>52</v>
      </c>
      <c r="I80" s="26"/>
      <c r="J80" s="26"/>
      <c r="K80" s="2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160C-5D5A-447C-AFDD-A16F68F25D4B}">
  <dimension ref="A1:BT68"/>
  <sheetViews>
    <sheetView workbookViewId="0">
      <selection activeCell="F29" sqref="F29"/>
    </sheetView>
  </sheetViews>
  <sheetFormatPr defaultRowHeight="15"/>
  <cols>
    <col min="1" max="1" width="78.42578125" customWidth="1"/>
    <col min="2" max="2" width="18.5703125" style="11" customWidth="1"/>
    <col min="3" max="3" width="22.5703125" customWidth="1"/>
    <col min="4" max="4" width="22.7109375" customWidth="1"/>
    <col min="5" max="5" width="13.5703125" customWidth="1"/>
    <col min="6" max="6" width="15.85546875" customWidth="1"/>
    <col min="7" max="7" width="13" customWidth="1"/>
    <col min="53" max="53" width="10.7109375" bestFit="1" customWidth="1"/>
    <col min="54" max="54" width="15.7109375" bestFit="1" customWidth="1"/>
    <col min="55" max="55" width="29.5703125" bestFit="1" customWidth="1"/>
    <col min="56" max="56" width="15" bestFit="1" customWidth="1"/>
    <col min="57" max="57" width="16.42578125" bestFit="1" customWidth="1"/>
    <col min="58" max="58" width="9.5703125" bestFit="1" customWidth="1"/>
    <col min="59" max="59" width="15.7109375" bestFit="1" customWidth="1"/>
    <col min="60" max="60" width="11.42578125" bestFit="1" customWidth="1"/>
    <col min="61" max="61" width="7.42578125" bestFit="1" customWidth="1"/>
    <col min="62" max="62" width="11.42578125" bestFit="1" customWidth="1"/>
    <col min="64" max="64" width="24.42578125" bestFit="1" customWidth="1"/>
    <col min="65" max="65" width="29.5703125" bestFit="1" customWidth="1"/>
    <col min="67" max="67" width="15.7109375" bestFit="1" customWidth="1"/>
    <col min="68" max="68" width="19.42578125" bestFit="1" customWidth="1"/>
    <col min="70" max="70" width="25.42578125" bestFit="1" customWidth="1"/>
    <col min="71" max="71" width="30.42578125" bestFit="1" customWidth="1"/>
  </cols>
  <sheetData>
    <row r="1" spans="2:71" ht="63.75" customHeight="1">
      <c r="B1" s="14">
        <f>COUNTA(_xlfn.UNIQUE(Table1[Project Code]))</f>
        <v>34</v>
      </c>
      <c r="C1" s="15" cm="1">
        <f t="array" ref="C1">SUM(IF(ISNUMBER(Table1[Budget amount]),Table1[Budget amount]))</f>
        <v>982747032.33991253</v>
      </c>
      <c r="D1" s="15" cm="1">
        <f t="array" ref="D1">SUM(IF(ISNUMBER(Table1[Total Amount Spent]),Table1[Total Amount Spent]))</f>
        <v>659559977.20546007</v>
      </c>
      <c r="E1" s="16">
        <f>(D1-C1)/D1</f>
        <v>-0.49000404254938018</v>
      </c>
      <c r="F1" s="12"/>
      <c r="BA1" s="2" t="s">
        <v>85</v>
      </c>
      <c r="BB1" t="s">
        <v>86</v>
      </c>
      <c r="BD1" s="2" t="s">
        <v>87</v>
      </c>
      <c r="BE1" t="s">
        <v>88</v>
      </c>
      <c r="BL1" s="2" t="s">
        <v>89</v>
      </c>
      <c r="BM1" t="s">
        <v>90</v>
      </c>
      <c r="BO1" s="2" t="s">
        <v>0</v>
      </c>
      <c r="BR1" s="2" t="s">
        <v>91</v>
      </c>
      <c r="BS1" t="s">
        <v>92</v>
      </c>
    </row>
    <row r="2" spans="2:71">
      <c r="BD2" t="s">
        <v>93</v>
      </c>
      <c r="BE2">
        <v>3</v>
      </c>
      <c r="BL2" t="s">
        <v>94</v>
      </c>
      <c r="BM2">
        <v>16</v>
      </c>
      <c r="BO2">
        <v>51095</v>
      </c>
      <c r="BR2" t="s">
        <v>95</v>
      </c>
      <c r="BS2">
        <v>22</v>
      </c>
    </row>
    <row r="3" spans="2:71" ht="32.25" customHeight="1">
      <c r="BD3" t="s">
        <v>96</v>
      </c>
      <c r="BE3">
        <v>12</v>
      </c>
      <c r="BL3" t="s">
        <v>97</v>
      </c>
      <c r="BM3">
        <v>12</v>
      </c>
      <c r="BO3">
        <v>51143</v>
      </c>
      <c r="BR3" t="s">
        <v>98</v>
      </c>
      <c r="BS3">
        <v>1</v>
      </c>
    </row>
    <row r="4" spans="2:71">
      <c r="BD4" t="s">
        <v>99</v>
      </c>
      <c r="BE4">
        <v>14</v>
      </c>
      <c r="BL4" t="s">
        <v>100</v>
      </c>
      <c r="BM4">
        <v>21</v>
      </c>
      <c r="BO4">
        <v>51164</v>
      </c>
      <c r="BR4" t="s">
        <v>101</v>
      </c>
      <c r="BS4">
        <v>1</v>
      </c>
    </row>
    <row r="5" spans="2:71">
      <c r="BD5" t="s">
        <v>102</v>
      </c>
      <c r="BE5">
        <v>5</v>
      </c>
      <c r="BL5" t="s">
        <v>4</v>
      </c>
      <c r="BM5">
        <v>49</v>
      </c>
      <c r="BO5">
        <v>51166</v>
      </c>
      <c r="BR5" t="s">
        <v>103</v>
      </c>
      <c r="BS5">
        <v>10</v>
      </c>
    </row>
    <row r="6" spans="2:71">
      <c r="BD6" t="s">
        <v>4</v>
      </c>
      <c r="BE6">
        <v>34</v>
      </c>
      <c r="BO6">
        <v>51212</v>
      </c>
      <c r="BR6" t="s">
        <v>4</v>
      </c>
      <c r="BS6">
        <v>34</v>
      </c>
    </row>
    <row r="7" spans="2:71" hidden="1">
      <c r="BO7">
        <v>51260</v>
      </c>
    </row>
    <row r="8" spans="2:71" hidden="1">
      <c r="BO8">
        <v>51268</v>
      </c>
    </row>
    <row r="9" spans="2:71" hidden="1">
      <c r="BO9">
        <v>51280</v>
      </c>
    </row>
    <row r="10" spans="2:71" hidden="1">
      <c r="BO10">
        <v>51307</v>
      </c>
    </row>
    <row r="11" spans="2:71" hidden="1">
      <c r="BO11">
        <v>51325</v>
      </c>
    </row>
    <row r="12" spans="2:71">
      <c r="BO12">
        <v>51336</v>
      </c>
    </row>
    <row r="13" spans="2:71">
      <c r="BO13">
        <v>51339</v>
      </c>
    </row>
    <row r="14" spans="2:71">
      <c r="BO14">
        <v>51345</v>
      </c>
    </row>
    <row r="15" spans="2:71" ht="17.25" customHeight="1">
      <c r="BO15">
        <v>51366</v>
      </c>
    </row>
    <row r="16" spans="2:71">
      <c r="BO16">
        <v>51368</v>
      </c>
    </row>
    <row r="17" spans="1:72" s="8" customFormat="1" ht="15" customHeight="1">
      <c r="B17" s="13"/>
      <c r="BA17"/>
      <c r="BB17"/>
      <c r="BC17"/>
      <c r="BL17"/>
      <c r="BM17"/>
      <c r="BN17"/>
      <c r="BO17">
        <v>51370</v>
      </c>
      <c r="BP17"/>
      <c r="BQ17"/>
      <c r="BR17"/>
      <c r="BS17"/>
      <c r="BT17"/>
    </row>
    <row r="18" spans="1:72">
      <c r="BO18">
        <v>51373</v>
      </c>
    </row>
    <row r="19" spans="1:72">
      <c r="BO19">
        <v>51382</v>
      </c>
    </row>
    <row r="20" spans="1:72">
      <c r="BO20">
        <v>51391</v>
      </c>
    </row>
    <row r="21" spans="1:72">
      <c r="BO21">
        <v>51395</v>
      </c>
    </row>
    <row r="22" spans="1:72">
      <c r="BO22">
        <v>51396</v>
      </c>
    </row>
    <row r="23" spans="1:72">
      <c r="BO23">
        <v>51397</v>
      </c>
    </row>
    <row r="24" spans="1:72">
      <c r="BO24">
        <v>51398</v>
      </c>
    </row>
    <row r="25" spans="1:72" ht="29.25">
      <c r="A25" s="9" t="s">
        <v>104</v>
      </c>
      <c r="B25" s="10" t="s">
        <v>0</v>
      </c>
      <c r="C25" s="10" t="s">
        <v>1</v>
      </c>
      <c r="D25" s="10" t="s">
        <v>2</v>
      </c>
      <c r="E25" s="10" t="s">
        <v>105</v>
      </c>
      <c r="F25" s="10" t="s">
        <v>106</v>
      </c>
      <c r="G25" s="10" t="s">
        <v>107</v>
      </c>
      <c r="BO25">
        <v>51406</v>
      </c>
    </row>
    <row r="26" spans="1:72">
      <c r="A26" t="str">
        <f>IFERROR(IF(VLOOKUP(B26, Portfolio!A:B, 2, FALSE)=0,"",VLOOKUP(B26, Portfolio!A:B, 2, FALSE)),"")</f>
        <v>Supply , Installation and Commissioning of Intristically safe Gas Leak Detector, Flame Detector and Training at Nairobi, Eldoret and Mombasa LPG Terminals.</v>
      </c>
      <c r="B26" s="11">
        <v>51397</v>
      </c>
      <c r="C26" s="1">
        <v>0.78999999999999959</v>
      </c>
      <c r="D26" s="1">
        <v>1.0982988505747131</v>
      </c>
      <c r="E26" s="1">
        <v>0.8482700795443302</v>
      </c>
      <c r="F26">
        <v>0.80000000000000027</v>
      </c>
      <c r="BH26">
        <f>D26*-1</f>
        <v>-1.0982988505747131</v>
      </c>
      <c r="BO26">
        <v>51407</v>
      </c>
    </row>
    <row r="27" spans="1:72">
      <c r="A27" t="str">
        <f>IFERROR(IF(VLOOKUP(B27, Portfolio!A:B, 2, FALSE)=0,"",VLOOKUP(B27, Portfolio!A:B, 2, FALSE)),"")</f>
        <v xml:space="preserve"> Design, Supply and Installation of Radar Based Hybrid Tank Farm Management System (TFMS) / ATG</v>
      </c>
      <c r="B27" s="11">
        <v>51410</v>
      </c>
      <c r="C27" s="1">
        <v>0.44000000000000017</v>
      </c>
      <c r="D27" s="1">
        <v>0.60576732673267308</v>
      </c>
      <c r="E27" s="1">
        <v>1.3114654098857437</v>
      </c>
      <c r="F27">
        <v>0.90000000000000024</v>
      </c>
      <c r="BH27">
        <f t="shared" ref="BH27:BH68" si="0">D27*-1</f>
        <v>-0.60576732673267308</v>
      </c>
      <c r="BO27">
        <v>51408</v>
      </c>
    </row>
    <row r="28" spans="1:72">
      <c r="A28" t="str">
        <f>IFERROR(IF(VLOOKUP(B28, Portfolio!A:B, 2, FALSE)=0,"",VLOOKUP(B28, Portfolio!A:B, 2, FALSE)),"")</f>
        <v>Proposed TG Riruta Apartments In Riruta</v>
      </c>
      <c r="B28" s="11">
        <v>51407</v>
      </c>
      <c r="C28" s="1">
        <v>3.0000000000000016E-2</v>
      </c>
      <c r="D28" s="1">
        <v>0.25201234985620036</v>
      </c>
      <c r="E28" s="1" t="e">
        <v>#DIV/0!</v>
      </c>
      <c r="F28">
        <v>0.10000000000000002</v>
      </c>
      <c r="BH28">
        <f t="shared" si="0"/>
        <v>-0.25201234985620036</v>
      </c>
      <c r="BO28">
        <v>51410</v>
      </c>
    </row>
    <row r="29" spans="1:72">
      <c r="A29" t="str">
        <f>IFERROR(IF(VLOOKUP(B29, Portfolio!A:B, 2, FALSE)=0,"",VLOOKUP(B29, Portfolio!A:B, 2, FALSE)),"")</f>
        <v>Supply, Installation and Commissioning of Receipt Mass flow Meters from Ship</v>
      </c>
      <c r="B29" s="11">
        <v>51382</v>
      </c>
      <c r="C29" s="1"/>
      <c r="D29" s="1">
        <v>1.4930875576036899</v>
      </c>
      <c r="E29" s="1">
        <v>0.97231764144443089</v>
      </c>
      <c r="BH29">
        <f t="shared" si="0"/>
        <v>-1.4930875576036899</v>
      </c>
      <c r="BO29">
        <v>51411</v>
      </c>
    </row>
    <row r="30" spans="1:72">
      <c r="A30" t="str">
        <f>IFERROR(IF(VLOOKUP(B30, Portfolio!A:B, 2, FALSE)=0,"",VLOOKUP(B30, Portfolio!A:B, 2, FALSE)),"")</f>
        <v xml:space="preserve"> Annual Testing of Sarasin RSBD Thermal Relief Valves</v>
      </c>
      <c r="B30" s="11">
        <v>51368</v>
      </c>
      <c r="C30" s="1"/>
      <c r="D30" s="1">
        <v>3.015625</v>
      </c>
      <c r="E30" s="1">
        <v>1.1754514723764624</v>
      </c>
      <c r="BH30">
        <f t="shared" si="0"/>
        <v>-3.015625</v>
      </c>
      <c r="BO30">
        <v>51412</v>
      </c>
    </row>
    <row r="31" spans="1:72">
      <c r="A31" t="str">
        <f>IFERROR(IF(VLOOKUP(B31, Portfolio!A:B, 2, FALSE)=0,"",VLOOKUP(B31, Portfolio!A:B, 2, FALSE)),"")</f>
        <v/>
      </c>
      <c r="B31" s="11">
        <v>51268</v>
      </c>
      <c r="C31" s="1"/>
      <c r="D31" s="1">
        <v>-1.8829380939692698E-2</v>
      </c>
      <c r="E31" s="1" t="e">
        <v>#DIV/0!</v>
      </c>
      <c r="BH31">
        <f t="shared" si="0"/>
        <v>1.8829380939692698E-2</v>
      </c>
      <c r="BO31">
        <v>51413</v>
      </c>
    </row>
    <row r="32" spans="1:72">
      <c r="A32" t="str">
        <f>IFERROR(IF(VLOOKUP(B32, Portfolio!A:B, 2, FALSE)=0,"",VLOOKUP(B32, Portfolio!A:B, 2, FALSE)),"")</f>
        <v>Supply, Installation and Commissioning of Overfill Protection System</v>
      </c>
      <c r="B32" s="11">
        <v>51419</v>
      </c>
      <c r="C32" s="1"/>
      <c r="D32" s="1">
        <v>0.88652482269503496</v>
      </c>
      <c r="E32" s="1">
        <v>12.943976805646994</v>
      </c>
      <c r="BH32">
        <f t="shared" si="0"/>
        <v>-0.88652482269503496</v>
      </c>
      <c r="BO32">
        <v>51414</v>
      </c>
    </row>
    <row r="33" spans="1:67">
      <c r="A33" t="str">
        <f>IFERROR(IF(VLOOKUP(B33, Portfolio!A:B, 2, FALSE)=0,"",VLOOKUP(B33, Portfolio!A:B, 2, FALSE)),"")</f>
        <v/>
      </c>
      <c r="B33" s="11">
        <v>51280</v>
      </c>
      <c r="C33" s="1"/>
      <c r="D33" s="1">
        <v>-1.7880118905009099E-2</v>
      </c>
      <c r="E33" s="1">
        <v>103.83673469387755</v>
      </c>
      <c r="BH33">
        <f t="shared" si="0"/>
        <v>1.7880118905009099E-2</v>
      </c>
      <c r="BO33">
        <v>51415</v>
      </c>
    </row>
    <row r="34" spans="1:67">
      <c r="A34" t="str">
        <f>IFERROR(IF(VLOOKUP(B34, Portfolio!A:B, 2, FALSE)=0,"",VLOOKUP(B34, Portfolio!A:B, 2, FALSE)),"")</f>
        <v>Construction of New Burhani Engineers Ltd Office</v>
      </c>
      <c r="B34" s="11">
        <v>51396</v>
      </c>
      <c r="C34" s="1"/>
      <c r="D34" s="1">
        <v>3.1538461538461502</v>
      </c>
      <c r="E34" s="1" t="e">
        <v>#DIV/0!</v>
      </c>
      <c r="BH34">
        <f t="shared" si="0"/>
        <v>-3.1538461538461502</v>
      </c>
      <c r="BO34">
        <v>51419</v>
      </c>
    </row>
    <row r="35" spans="1:67">
      <c r="A35" t="str">
        <f>IFERROR(IF(VLOOKUP(B35, Portfolio!A:B, 2, FALSE)=0,"",VLOOKUP(B35, Portfolio!A:B, 2, FALSE)),"")</f>
        <v>Renovation Works and Maintenance In Mombasa</v>
      </c>
      <c r="B35" s="11">
        <v>51345</v>
      </c>
      <c r="C35" s="1"/>
      <c r="D35" s="1">
        <v>-1.30707409697077E-2</v>
      </c>
      <c r="E35" s="1" t="e">
        <v>#DIV/0!</v>
      </c>
      <c r="BH35">
        <f t="shared" si="0"/>
        <v>1.30707409697077E-2</v>
      </c>
      <c r="BO35">
        <v>51422</v>
      </c>
    </row>
    <row r="36" spans="1:67">
      <c r="A36" t="str">
        <f>IFERROR(IF(VLOOKUP(B36, Portfolio!A:B, 2, FALSE)=0,"",VLOOKUP(B36, Portfolio!A:B, 2, FALSE)),"")</f>
        <v>Supply of Pressure Gauges and Pressure Transmitters</v>
      </c>
      <c r="B36" s="11">
        <v>51422</v>
      </c>
      <c r="C36" s="1"/>
      <c r="D36" s="1">
        <v>1.6216216216216199</v>
      </c>
      <c r="E36" s="1">
        <v>331.51116800000045</v>
      </c>
      <c r="BH36">
        <f t="shared" si="0"/>
        <v>-1.6216216216216199</v>
      </c>
      <c r="BO36" t="s">
        <v>4</v>
      </c>
    </row>
    <row r="37" spans="1:67">
      <c r="A37" t="str">
        <f>IFERROR(IF(VLOOKUP(B37, Portfolio!A:B, 2, FALSE)=0,"",VLOOKUP(B37, Portfolio!A:B, 2, FALSE)),"")</f>
        <v>Special Stringing Works At Timau Sand Pro Farm Between Tower T97-T99 (Completion Of Nanyuki - Isiolo 132kv Transmission Line)</v>
      </c>
      <c r="B37" s="11">
        <v>51415</v>
      </c>
      <c r="C37" s="1"/>
      <c r="D37" s="1">
        <v>1.1401869158878499</v>
      </c>
      <c r="E37" s="1">
        <v>1.196078431372549</v>
      </c>
      <c r="BH37">
        <f t="shared" si="0"/>
        <v>-1.1401869158878499</v>
      </c>
    </row>
    <row r="38" spans="1:67">
      <c r="A38" t="str">
        <f>IFERROR(IF(VLOOKUP(B38, Portfolio!A:B, 2, FALSE)=0,"",VLOOKUP(B38, Portfolio!A:B, 2, FALSE)),"")</f>
        <v>Kimugu Powerhouse VCB Synchronizing Switchboard Replacement</v>
      </c>
      <c r="B38" s="11">
        <v>51391</v>
      </c>
      <c r="C38" s="1"/>
      <c r="D38" s="1">
        <v>3.5952380952380998</v>
      </c>
      <c r="E38" s="1">
        <v>0.95473098622008989</v>
      </c>
      <c r="BH38">
        <f t="shared" si="0"/>
        <v>-3.5952380952380998</v>
      </c>
    </row>
    <row r="39" spans="1:67">
      <c r="A39" t="str">
        <f>IFERROR(IF(VLOOKUP(B39, Portfolio!A:B, 2, FALSE)=0,"",VLOOKUP(B39, Portfolio!A:B, 2, FALSE)),"")</f>
        <v>Supply of Fisher spares</v>
      </c>
      <c r="B39" s="11">
        <v>51411</v>
      </c>
      <c r="C39" s="1"/>
      <c r="D39" s="1">
        <v>3.4482758620689702</v>
      </c>
      <c r="E39" s="1">
        <v>1.494050558943782</v>
      </c>
      <c r="BH39">
        <f t="shared" si="0"/>
        <v>-3.4482758620689702</v>
      </c>
    </row>
    <row r="40" spans="1:67">
      <c r="A40" t="str">
        <f>IFERROR(IF(VLOOKUP(B40, Portfolio!A:B, 2, FALSE)=0,"",VLOOKUP(B40, Portfolio!A:B, 2, FALSE)),"")</f>
        <v>Supply of ASCO Pilot Repair Kit</v>
      </c>
      <c r="B40" s="11">
        <v>51414</v>
      </c>
      <c r="C40" s="1"/>
      <c r="D40" s="1">
        <v>1.2959183673469401</v>
      </c>
      <c r="E40" s="1" t="e">
        <v>#DIV/0!</v>
      </c>
      <c r="BH40">
        <f t="shared" si="0"/>
        <v>-1.2959183673469401</v>
      </c>
    </row>
    <row r="41" spans="1:67">
      <c r="A41" t="str">
        <f>IFERROR(IF(VLOOKUP(B41, Portfolio!A:B, 2, FALSE)=0,"",VLOOKUP(B41, Portfolio!A:B, 2, FALSE)),"")</f>
        <v>Supply and Installation of ATG for Lower Tank Farm</v>
      </c>
      <c r="B41" s="11">
        <v>51413</v>
      </c>
      <c r="C41" s="1"/>
      <c r="D41" s="1">
        <v>0.97841726618705005</v>
      </c>
      <c r="E41" s="1">
        <v>1.1128494686563035</v>
      </c>
      <c r="BH41">
        <f t="shared" si="0"/>
        <v>-0.97841726618705005</v>
      </c>
    </row>
    <row r="42" spans="1:67">
      <c r="A42" t="str">
        <f>IFERROR(IF(VLOOKUP(B42, Portfolio!A:B, 2, FALSE)=0,"",VLOOKUP(B42, Portfolio!A:B, 2, FALSE)),"")</f>
        <v/>
      </c>
      <c r="B42" s="11">
        <v>51166</v>
      </c>
      <c r="C42" s="1"/>
      <c r="D42" s="1">
        <v>1.3315068493150699</v>
      </c>
      <c r="E42" s="1">
        <v>1.0312756980395326</v>
      </c>
      <c r="BH42">
        <f t="shared" si="0"/>
        <v>-1.3315068493150699</v>
      </c>
    </row>
    <row r="43" spans="1:67">
      <c r="A43" t="str">
        <f>IFERROR(IF(VLOOKUP(B43, Portfolio!A:B, 2, FALSE)=0,"",VLOOKUP(B43, Portfolio!A:B, 2, FALSE)),"")</f>
        <v/>
      </c>
      <c r="B43" s="11">
        <v>51095</v>
      </c>
      <c r="C43" s="1"/>
      <c r="D43" s="1">
        <v>3.93424657534247</v>
      </c>
      <c r="E43" s="1">
        <v>1.238438247601555</v>
      </c>
      <c r="BH43">
        <f t="shared" si="0"/>
        <v>-3.93424657534247</v>
      </c>
    </row>
    <row r="44" spans="1:67">
      <c r="A44" t="str">
        <f>IFERROR(IF(VLOOKUP(B44, Portfolio!A:B, 2, FALSE)=0,"",VLOOKUP(B44, Portfolio!A:B, 2, FALSE)),"")</f>
        <v>Repair and Electrical Works</v>
      </c>
      <c r="B44" s="11">
        <v>51370</v>
      </c>
      <c r="C44" s="1"/>
      <c r="D44" s="1">
        <v>12.633333333333301</v>
      </c>
      <c r="E44" s="1">
        <v>1</v>
      </c>
      <c r="BH44">
        <f t="shared" si="0"/>
        <v>-12.633333333333301</v>
      </c>
    </row>
    <row r="45" spans="1:67">
      <c r="A45" t="str">
        <f>IFERROR(IF(VLOOKUP(B45, Portfolio!A:B, 2, FALSE)=0,"",VLOOKUP(B45, Portfolio!A:B, 2, FALSE)),"")</f>
        <v>67500-KSL Boiler-PRV details for Servicing</v>
      </c>
      <c r="B45" s="11">
        <v>51373</v>
      </c>
      <c r="C45" s="1"/>
      <c r="D45" s="1">
        <v>3.25454545454545</v>
      </c>
      <c r="E45" s="1">
        <v>1.472451379025375</v>
      </c>
      <c r="BH45">
        <f t="shared" si="0"/>
        <v>-3.25454545454545</v>
      </c>
    </row>
    <row r="46" spans="1:67">
      <c r="A46" t="str">
        <f>IFERROR(IF(VLOOKUP(B46, Portfolio!A:B, 2, FALSE)=0,"",VLOOKUP(B46, Portfolio!A:B, 2, FALSE)),"")</f>
        <v>Supply and Installation of Electrical and Mechanical Solar System</v>
      </c>
      <c r="B46" s="11">
        <v>51398</v>
      </c>
      <c r="C46" s="1"/>
      <c r="D46" s="1">
        <v>2.3300970873786402</v>
      </c>
      <c r="E46" s="1" t="e">
        <v>#DIV/0!</v>
      </c>
      <c r="BH46">
        <f t="shared" si="0"/>
        <v>-2.3300970873786402</v>
      </c>
    </row>
    <row r="47" spans="1:67">
      <c r="A47" t="str">
        <f>IFERROR(IF(VLOOKUP(B47, Portfolio!A:B, 2, FALSE)=0,"",VLOOKUP(B47, Portfolio!A:B, 2, FALSE)),"")</f>
        <v/>
      </c>
      <c r="B47" s="11">
        <v>51307</v>
      </c>
      <c r="C47" s="1"/>
      <c r="D47" s="1">
        <v>-1.7203156867961301E-2</v>
      </c>
      <c r="E47" s="1">
        <v>1.0467120332535305</v>
      </c>
      <c r="BH47">
        <f t="shared" si="0"/>
        <v>1.7203156867961301E-2</v>
      </c>
    </row>
    <row r="48" spans="1:67">
      <c r="A48" t="str">
        <f>IFERROR(IF(VLOOKUP(B48, Portfolio!A:B, 2, FALSE)=0,"",VLOOKUP(B48, Portfolio!A:B, 2, FALSE)),"")</f>
        <v>Supply, Install and Commission of Computer Based Solar System With Computer Work - Stations, Software Tracking System with Large Scale Solar PV Plant That Feeds To The National Grid</v>
      </c>
      <c r="B48" s="11">
        <v>51325</v>
      </c>
      <c r="C48" s="1"/>
      <c r="D48" s="1">
        <v>-1.5042916556057001E-2</v>
      </c>
      <c r="E48" s="1">
        <v>0.59559438699043887</v>
      </c>
      <c r="BH48">
        <f t="shared" si="0"/>
        <v>1.5042916556057001E-2</v>
      </c>
    </row>
    <row r="49" spans="1:60">
      <c r="A49" t="str">
        <f>IFERROR(IF(VLOOKUP(B49, Portfolio!A:B, 2, FALSE)=0,"",VLOOKUP(B49, Portfolio!A:B, 2, FALSE)),"")</f>
        <v>Tank Gauging Works at Nairobi LPG</v>
      </c>
      <c r="B49" s="11">
        <v>51366</v>
      </c>
      <c r="C49" s="1"/>
      <c r="D49" s="1">
        <v>3.3606557377049202</v>
      </c>
      <c r="E49" s="1">
        <v>2.191659272404614</v>
      </c>
      <c r="BH49">
        <f t="shared" si="0"/>
        <v>-3.3606557377049202</v>
      </c>
    </row>
    <row r="50" spans="1:60">
      <c r="A50" t="str">
        <f>IFERROR(IF(VLOOKUP(B50, Portfolio!A:B, 2, FALSE)=0,"",VLOOKUP(B50, Portfolio!A:B, 2, FALSE)),"")</f>
        <v/>
      </c>
      <c r="B50" s="11">
        <v>51164</v>
      </c>
      <c r="C50" s="1"/>
      <c r="D50" s="1">
        <v>0</v>
      </c>
      <c r="E50" s="1">
        <v>1.1161919036985459</v>
      </c>
      <c r="BH50">
        <f t="shared" si="0"/>
        <v>0</v>
      </c>
    </row>
    <row r="51" spans="1:60">
      <c r="A51" t="str">
        <f>IFERROR(IF(VLOOKUP(B51, Portfolio!A:B, 2, FALSE)=0,"",VLOOKUP(B51, Portfolio!A:B, 2, FALSE)),"")</f>
        <v/>
      </c>
      <c r="B51" s="11">
        <v>51260</v>
      </c>
      <c r="C51" s="1"/>
      <c r="D51" s="1">
        <v>0</v>
      </c>
      <c r="E51" s="1" t="e">
        <v>#DIV/0!</v>
      </c>
      <c r="BH51">
        <f t="shared" si="0"/>
        <v>0</v>
      </c>
    </row>
    <row r="52" spans="1:60">
      <c r="A52" t="str">
        <f>IFERROR(IF(VLOOKUP(B52, Portfolio!A:B, 2, FALSE)=0,"",VLOOKUP(B52, Portfolio!A:B, 2, FALSE)),"")</f>
        <v/>
      </c>
      <c r="B52" s="11">
        <v>51143</v>
      </c>
      <c r="C52" s="1"/>
      <c r="D52" s="1">
        <v>1.20730593607306</v>
      </c>
      <c r="E52" s="1">
        <v>3.3703703703703702</v>
      </c>
      <c r="BH52">
        <f t="shared" si="0"/>
        <v>-1.20730593607306</v>
      </c>
    </row>
    <row r="53" spans="1:60">
      <c r="A53" t="str">
        <f>IFERROR(IF(VLOOKUP(B53, Portfolio!A:B, 2, FALSE)=0,"",VLOOKUP(B53, Portfolio!A:B, 2, FALSE)),"")</f>
        <v>KWAL SLA 2024-2025</v>
      </c>
      <c r="B53" s="11">
        <v>51395</v>
      </c>
      <c r="C53" s="1"/>
      <c r="D53" s="1">
        <v>1.2200956937798999</v>
      </c>
      <c r="E53" s="1" t="e">
        <v>#DIV/0!</v>
      </c>
      <c r="BH53">
        <f t="shared" si="0"/>
        <v>-1.2200956937798999</v>
      </c>
    </row>
    <row r="54" spans="1:60">
      <c r="A54" t="str">
        <f>IFERROR(IF(VLOOKUP(B54, Portfolio!A:B, 2, FALSE)=0,"",VLOOKUP(B54, Portfolio!A:B, 2, FALSE)),"")</f>
        <v>Valve Service For Total Changamwe</v>
      </c>
      <c r="B54" s="11">
        <v>51412</v>
      </c>
      <c r="C54" s="1"/>
      <c r="D54" s="1">
        <v>10</v>
      </c>
      <c r="E54" s="1">
        <v>1</v>
      </c>
      <c r="BH54">
        <f t="shared" si="0"/>
        <v>-10</v>
      </c>
    </row>
    <row r="55" spans="1:60">
      <c r="A55" t="str">
        <f>IFERROR(IF(VLOOKUP(B55, Portfolio!A:B, 2, FALSE)=0,"",VLOOKUP(B55, Portfolio!A:B, 2, FALSE)),"")</f>
        <v/>
      </c>
      <c r="B55" s="11">
        <v>51212</v>
      </c>
      <c r="C55" s="1"/>
      <c r="D55" s="1">
        <v>2.95616438356164</v>
      </c>
      <c r="E55" s="1">
        <v>-0.95174035861364692</v>
      </c>
      <c r="BH55">
        <f t="shared" si="0"/>
        <v>-2.95616438356164</v>
      </c>
    </row>
    <row r="56" spans="1:60">
      <c r="A56" t="str">
        <f>IFERROR(IF(VLOOKUP(B56, Portfolio!A:B, 2, FALSE)=0,"",VLOOKUP(B56, Portfolio!A:B, 2, FALSE)),"")</f>
        <v>Supply and Installation of 2X1MW Medium Speed Diesel Engines for Wajir Power Station.</v>
      </c>
      <c r="B56" s="11">
        <v>51336</v>
      </c>
      <c r="C56" s="1"/>
      <c r="D56" s="1">
        <v>1.7467362924281999</v>
      </c>
      <c r="E56" s="1">
        <v>0.94491759077606319</v>
      </c>
      <c r="BH56">
        <f t="shared" si="0"/>
        <v>-1.7467362924281999</v>
      </c>
    </row>
    <row r="57" spans="1:60">
      <c r="A57" t="str">
        <f>IFERROR(IF(VLOOKUP(B57, Portfolio!A:B, 2, FALSE)=0,"",VLOOKUP(B57, Portfolio!A:B, 2, FALSE)),"")</f>
        <v>Supply of Rosemount Pressure Transmitters on PS10 RTG System</v>
      </c>
      <c r="B57" s="11">
        <v>51408</v>
      </c>
      <c r="C57" s="1"/>
      <c r="D57" s="1">
        <v>1.7916666666666701</v>
      </c>
      <c r="E57" s="1">
        <v>1.044643889364115</v>
      </c>
      <c r="BH57">
        <f t="shared" si="0"/>
        <v>-1.7916666666666701</v>
      </c>
    </row>
    <row r="58" spans="1:60">
      <c r="A58" t="str">
        <f>IFERROR(IF(VLOOKUP(B58, Portfolio!A:B, 2, FALSE)=0,"",VLOOKUP(B58, Portfolio!A:B, 2, FALSE)),"")</f>
        <v>Fire Fighting System Upgrade at OLA Energy Ltd Mombasa Terminal</v>
      </c>
      <c r="B58" s="11">
        <v>51339</v>
      </c>
      <c r="C58" s="1"/>
      <c r="D58" s="1">
        <v>6.8571428571428603</v>
      </c>
      <c r="E58" s="1">
        <v>0.92932116928717456</v>
      </c>
      <c r="BH58">
        <f t="shared" si="0"/>
        <v>-6.8571428571428603</v>
      </c>
    </row>
    <row r="59" spans="1:60">
      <c r="A59" t="str">
        <f>IFERROR(IF(VLOOKUP(B59, Portfolio!A:B, 2, FALSE)=0,"",VLOOKUP(B59, Portfolio!A:B, 2, FALSE)),"")</f>
        <v>Radar Level Gauge 3900s and Troubleshooting of three tanks at PS 10</v>
      </c>
      <c r="B59" s="11">
        <v>51406</v>
      </c>
      <c r="C59" s="1"/>
      <c r="D59" s="1">
        <v>2.1505376344085998</v>
      </c>
      <c r="E59" s="1">
        <v>1.0535504486869676</v>
      </c>
      <c r="BH59">
        <f t="shared" si="0"/>
        <v>-2.1505376344085998</v>
      </c>
    </row>
    <row r="60" spans="1:60">
      <c r="BH60">
        <f t="shared" si="0"/>
        <v>0</v>
      </c>
    </row>
    <row r="61" spans="1:60">
      <c r="F61" t="e">
        <f>CORREL(D26:D59, E26:E59)</f>
        <v>#DIV/0!</v>
      </c>
      <c r="BH61">
        <f t="shared" si="0"/>
        <v>0</v>
      </c>
    </row>
    <row r="62" spans="1:60">
      <c r="BH62">
        <f t="shared" si="0"/>
        <v>0</v>
      </c>
    </row>
    <row r="63" spans="1:60">
      <c r="BH63">
        <f t="shared" si="0"/>
        <v>0</v>
      </c>
    </row>
    <row r="64" spans="1:60">
      <c r="BH64">
        <f t="shared" si="0"/>
        <v>0</v>
      </c>
    </row>
    <row r="65" spans="60:60">
      <c r="BH65">
        <f t="shared" si="0"/>
        <v>0</v>
      </c>
    </row>
    <row r="66" spans="60:60">
      <c r="BH66">
        <f t="shared" si="0"/>
        <v>0</v>
      </c>
    </row>
    <row r="67" spans="60:60">
      <c r="BH67">
        <f t="shared" si="0"/>
        <v>0</v>
      </c>
    </row>
    <row r="68" spans="60:60">
      <c r="BH68">
        <f t="shared" si="0"/>
        <v>0</v>
      </c>
    </row>
  </sheetData>
  <conditionalFormatting pivot="1" sqref="E26:E59">
    <cfRule type="iconSet" priority="13">
      <iconSet iconSet="3Signs">
        <cfvo type="percent" val="0"/>
        <cfvo type="percent" val="33"/>
        <cfvo type="percent" val="67"/>
      </iconSet>
    </cfRule>
  </conditionalFormatting>
  <conditionalFormatting pivot="1" sqref="D26:D59">
    <cfRule type="iconSet" priority="11">
      <iconSet>
        <cfvo type="percent" val="0"/>
        <cfvo type="percent" val="33"/>
        <cfvo type="percent" val="67"/>
      </iconSet>
    </cfRule>
  </conditionalFormatting>
  <conditionalFormatting pivot="1" sqref="D26:D59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C26:C61">
    <cfRule type="iconSet" priority="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pivot="1" sqref="D26:D59">
    <cfRule type="iconSet" priority="4">
      <iconSet>
        <cfvo type="percent" val="0"/>
        <cfvo type="percent" val="33"/>
        <cfvo type="percent" val="67"/>
      </iconSet>
    </cfRule>
  </conditionalFormatting>
  <conditionalFormatting pivot="1" sqref="F26:F5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6:E59">
    <cfRule type="cellIs" dxfId="13" priority="2" operator="greaterThan">
      <formula>100%</formula>
    </cfRule>
  </conditionalFormatting>
  <conditionalFormatting pivot="1" sqref="E26:E59">
    <cfRule type="cellIs" dxfId="12" priority="1" operator="lessThan">
      <formula>100%</formula>
    </cfRule>
  </conditionalFormatting>
  <pageMargins left="0.7" right="0.7" top="0.75" bottom="0.75" header="0.3" footer="0.3"/>
  <drawing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14" id="{DCAF059F-6B8F-4DD0-B4DB-026CAEC8EA9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F26:F28</xm:sqref>
        </x14:conditionalFormatting>
        <x14:conditionalFormatting xmlns:xm="http://schemas.microsoft.com/office/excel/2006/main" pivot="1">
          <x14:cfRule type="iconSet" priority="8" id="{30681715-A0C1-4F77-8AE3-8BB565D3422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E26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opLeftCell="O17" workbookViewId="0">
      <selection activeCell="T2" sqref="T2:T31"/>
    </sheetView>
  </sheetViews>
  <sheetFormatPr defaultColWidth="14.140625" defaultRowHeight="23.25" customHeight="1"/>
  <cols>
    <col min="2" max="2" width="55.7109375" customWidth="1"/>
    <col min="3" max="3" width="21.28515625" customWidth="1"/>
    <col min="4" max="5" width="14.140625" style="3"/>
    <col min="6" max="6" width="20.7109375" customWidth="1"/>
    <col min="8" max="8" width="14.140625" style="7"/>
    <col min="9" max="9" width="18.7109375" style="7" bestFit="1" customWidth="1"/>
    <col min="10" max="10" width="20.28515625" customWidth="1"/>
    <col min="11" max="11" width="21.85546875" customWidth="1"/>
    <col min="12" max="12" width="14.140625" customWidth="1"/>
    <col min="19" max="19" width="22.7109375" customWidth="1"/>
    <col min="20" max="20" width="35" customWidth="1"/>
  </cols>
  <sheetData>
    <row r="1" spans="1:25" ht="23.25" customHeight="1">
      <c r="A1" t="s">
        <v>0</v>
      </c>
      <c r="B1" t="s">
        <v>23</v>
      </c>
      <c r="C1" t="s">
        <v>8</v>
      </c>
      <c r="D1" s="3" t="s">
        <v>25</v>
      </c>
      <c r="E1" s="3" t="s">
        <v>26</v>
      </c>
      <c r="F1" t="s">
        <v>27</v>
      </c>
      <c r="G1" t="s">
        <v>5</v>
      </c>
      <c r="H1" s="7" t="s">
        <v>108</v>
      </c>
      <c r="I1" s="7" t="s">
        <v>109</v>
      </c>
      <c r="J1" t="s">
        <v>110</v>
      </c>
      <c r="K1" t="s">
        <v>89</v>
      </c>
      <c r="L1" t="s">
        <v>85</v>
      </c>
      <c r="M1" t="s">
        <v>111</v>
      </c>
      <c r="N1" t="s">
        <v>87</v>
      </c>
      <c r="O1" t="s">
        <v>112</v>
      </c>
      <c r="P1" t="s">
        <v>113</v>
      </c>
      <c r="Q1" t="s">
        <v>114</v>
      </c>
      <c r="R1" t="s">
        <v>115</v>
      </c>
      <c r="S1" t="s">
        <v>91</v>
      </c>
      <c r="T1" t="s">
        <v>116</v>
      </c>
      <c r="U1" t="s">
        <v>117</v>
      </c>
      <c r="V1" s="18" t="s">
        <v>118</v>
      </c>
      <c r="W1" s="17" t="s">
        <v>119</v>
      </c>
      <c r="X1" s="17" t="s">
        <v>120</v>
      </c>
      <c r="Y1" s="17" t="s">
        <v>121</v>
      </c>
    </row>
    <row r="2" spans="1:25" ht="23.25" customHeight="1">
      <c r="A2">
        <v>51422</v>
      </c>
      <c r="B2" s="30" t="s">
        <v>122</v>
      </c>
      <c r="D2" s="3">
        <v>45764</v>
      </c>
      <c r="E2" s="3">
        <v>45838</v>
      </c>
      <c r="J2" s="7" t="e">
        <f>Table1[[#This Row],[Scope Completion]]/Table1[[#This Row],[Time Completion]]</f>
        <v>#DIV/0!</v>
      </c>
      <c r="K2" s="31" t="e">
        <f>IF(J2&gt;=1.1,"Ahead of Schedule",
   IF(AND(J2&gt;=0.9,J2&lt;1.1),"On Track",
      IF(AND(J2&gt;=0.75,J2&lt;0.9),"Slightly Behind",
         "Critical Delay")))</f>
        <v>#DIV/0!</v>
      </c>
      <c r="M2">
        <v>5</v>
      </c>
      <c r="N2" t="s">
        <v>99</v>
      </c>
      <c r="O2">
        <v>1644805.4104615401</v>
      </c>
      <c r="P2">
        <v>4961.5384615384601</v>
      </c>
      <c r="Q2" s="31">
        <f>IFERROR(O2/P2, "")</f>
        <v>331.51116800000045</v>
      </c>
      <c r="R2" s="31"/>
      <c r="T2" t="s">
        <v>123</v>
      </c>
      <c r="V2" s="24">
        <v>2088639</v>
      </c>
      <c r="W2" s="32">
        <f>(V2-O2)/V2</f>
        <v>0.21249894765847996</v>
      </c>
      <c r="X2" s="32">
        <f>(V2-Q2)/V2</f>
        <v>0.9998412788576676</v>
      </c>
      <c r="Y2" s="32">
        <f>Table1[[#This Row],[Actual GrossMargin (%)]]-Table1[[#This Row],[ProjectedGross Margin (%)]]</f>
        <v>0.78734233119918762</v>
      </c>
    </row>
    <row r="3" spans="1:25" ht="23.25" customHeight="1">
      <c r="A3">
        <v>51419</v>
      </c>
      <c r="B3" s="30" t="s">
        <v>124</v>
      </c>
      <c r="D3" s="3">
        <v>45759</v>
      </c>
      <c r="E3" s="3">
        <v>45900</v>
      </c>
      <c r="J3" s="7" t="e">
        <f>Table1[[#This Row],[Scope Completion]]/Table1[[#This Row],[Time Completion]]</f>
        <v>#DIV/0!</v>
      </c>
      <c r="K3" s="31" t="e">
        <f>IF(J3&gt;=1.1,"Ahead of Schedule",
   IF(AND(J3&gt;=0.9,J3&lt;1.1),"On Track",
      IF(AND(J3&gt;=0.75,J3&lt;0.9),"Slightly Behind",
         "Critical Delay")))</f>
        <v>#DIV/0!</v>
      </c>
      <c r="M3">
        <v>5</v>
      </c>
      <c r="N3" t="s">
        <v>99</v>
      </c>
      <c r="O3">
        <v>1308312.45563077</v>
      </c>
      <c r="P3">
        <v>101075</v>
      </c>
      <c r="Q3" s="31">
        <f>IFERROR(O3/P3, "")</f>
        <v>12.943976805646994</v>
      </c>
      <c r="R3" s="31"/>
      <c r="T3" t="s">
        <v>125</v>
      </c>
      <c r="V3" s="33">
        <v>4922287.4741379302</v>
      </c>
      <c r="W3" s="34">
        <f>(V3-O3)/V3</f>
        <v>0.73420641063636727</v>
      </c>
      <c r="X3" s="34">
        <f>(V3-Q3)/V3</f>
        <v>0.99999737033302638</v>
      </c>
      <c r="Y3" s="34">
        <f>Table1[[#This Row],[Actual GrossMargin (%)]]-Table1[[#This Row],[ProjectedGross Margin (%)]]</f>
        <v>0.26579095969665911</v>
      </c>
    </row>
    <row r="4" spans="1:25" ht="23.25" customHeight="1">
      <c r="A4">
        <v>51415</v>
      </c>
      <c r="B4" s="30" t="s">
        <v>126</v>
      </c>
      <c r="D4" s="3">
        <v>45762</v>
      </c>
      <c r="E4" s="3">
        <v>45869</v>
      </c>
      <c r="J4" s="7" t="e">
        <f>Table1[[#This Row],[Scope Completion]]/Table1[[#This Row],[Time Completion]]</f>
        <v>#DIV/0!</v>
      </c>
      <c r="K4" s="31" t="e">
        <f>IF(J4&gt;=1.1,"Ahead of Schedule",
   IF(AND(J4&gt;=0.9,J4&lt;1.1),"On Track",
      IF(AND(J4&gt;=0.75,J4&lt;0.9),"Slightly Behind",
         "Critical Delay")))</f>
        <v>#DIV/0!</v>
      </c>
      <c r="M4">
        <v>5</v>
      </c>
      <c r="N4" t="s">
        <v>96</v>
      </c>
      <c r="O4">
        <v>3355000</v>
      </c>
      <c r="P4">
        <v>2805000</v>
      </c>
      <c r="Q4" s="31">
        <f>IFERROR(O4/P4, "")</f>
        <v>1.196078431372549</v>
      </c>
      <c r="R4" s="31"/>
      <c r="T4" t="s">
        <v>127</v>
      </c>
      <c r="V4" s="33">
        <v>30201464</v>
      </c>
      <c r="W4" s="34">
        <f>(V4-O4)/V4</f>
        <v>0.88891266992884843</v>
      </c>
      <c r="X4" s="34">
        <f>(V4-Q4)/V4</f>
        <v>0.99999996039667383</v>
      </c>
      <c r="Y4" s="34">
        <f>Table1[[#This Row],[Actual GrossMargin (%)]]-Table1[[#This Row],[ProjectedGross Margin (%)]]</f>
        <v>0.11108729046782539</v>
      </c>
    </row>
    <row r="5" spans="1:25" ht="23.25" customHeight="1">
      <c r="A5">
        <v>51414</v>
      </c>
      <c r="B5" s="30" t="s">
        <v>128</v>
      </c>
      <c r="D5" s="3">
        <v>45757</v>
      </c>
      <c r="E5" s="3">
        <v>45855</v>
      </c>
      <c r="J5" s="7" t="e">
        <f>Table1[[#This Row],[Scope Completion]]/Table1[[#This Row],[Time Completion]]</f>
        <v>#DIV/0!</v>
      </c>
      <c r="K5" s="31" t="e">
        <f>IF(J5&gt;=1.1,"Ahead of Schedule",
   IF(AND(J5&gt;=0.9,J5&lt;1.1),"On Track",
      IF(AND(J5&gt;=0.75,J5&lt;0.9),"Slightly Behind",
         "Critical Delay")))</f>
        <v>#DIV/0!</v>
      </c>
      <c r="M5">
        <v>5</v>
      </c>
      <c r="N5" t="s">
        <v>102</v>
      </c>
      <c r="O5">
        <v>271617.96999999997</v>
      </c>
      <c r="P5">
        <v>0</v>
      </c>
      <c r="Q5" s="31" t="str">
        <f>IFERROR(O5/P5, "")</f>
        <v/>
      </c>
      <c r="R5" s="31"/>
      <c r="T5" t="s">
        <v>129</v>
      </c>
      <c r="V5" s="33">
        <v>713232</v>
      </c>
      <c r="W5" s="34">
        <f>(V5-O5)/V5</f>
        <v>0.61917304607757373</v>
      </c>
      <c r="X5" s="34" t="e">
        <f>(V5-Q5)/V5</f>
        <v>#VALUE!</v>
      </c>
      <c r="Y5" s="34" t="e">
        <f>Table1[[#This Row],[Actual GrossMargin (%)]]-Table1[[#This Row],[ProjectedGross Margin (%)]]</f>
        <v>#VALUE!</v>
      </c>
    </row>
    <row r="6" spans="1:25" ht="23.25" customHeight="1">
      <c r="A6">
        <v>51413</v>
      </c>
      <c r="B6" s="30" t="s">
        <v>130</v>
      </c>
      <c r="D6" s="3">
        <v>45748</v>
      </c>
      <c r="E6" s="3">
        <v>45887</v>
      </c>
      <c r="F6">
        <v>0.73</v>
      </c>
      <c r="H6" s="7">
        <v>0.73</v>
      </c>
      <c r="I6" s="7">
        <v>0.985611510791367</v>
      </c>
      <c r="J6" s="7">
        <f>Table1[[#This Row],[Scope Completion]]/Table1[[#This Row],[Time Completion]]</f>
        <v>0.7406569343065692</v>
      </c>
      <c r="K6" s="31" t="str">
        <f>IF(J6&gt;=1.1,"Ahead of Schedule",
   IF(AND(J6&gt;=0.9,J6&lt;1.1),"On Track",
      IF(AND(J6&gt;=0.75,J6&lt;0.9),"Slightly Behind",
         "Critical Delay")))</f>
        <v>Critical Delay</v>
      </c>
      <c r="M6">
        <v>5</v>
      </c>
      <c r="N6" t="s">
        <v>99</v>
      </c>
      <c r="O6">
        <v>15961819.54978</v>
      </c>
      <c r="P6">
        <v>14343197.35</v>
      </c>
      <c r="Q6" s="31">
        <f>IFERROR(O6/P6, "")</f>
        <v>1.1128494686563035</v>
      </c>
      <c r="R6" s="35" t="s">
        <v>131</v>
      </c>
      <c r="S6" t="s">
        <v>95</v>
      </c>
      <c r="T6" t="s">
        <v>132</v>
      </c>
      <c r="V6" s="33">
        <v>40205880</v>
      </c>
      <c r="W6" s="34">
        <f>(V6-O6)/V6</f>
        <v>0.60299788116116348</v>
      </c>
      <c r="X6" s="34">
        <f>(V6-Q6)/V6</f>
        <v>0.99999997232122595</v>
      </c>
      <c r="Y6" s="34">
        <f>Table1[[#This Row],[Actual GrossMargin (%)]]-Table1[[#This Row],[ProjectedGross Margin (%)]]</f>
        <v>0.39700209116006246</v>
      </c>
    </row>
    <row r="7" spans="1:25" ht="23.25" customHeight="1">
      <c r="A7">
        <v>51412</v>
      </c>
      <c r="B7" s="30" t="s">
        <v>133</v>
      </c>
      <c r="D7" s="3">
        <v>45744</v>
      </c>
      <c r="E7" s="3">
        <v>45758</v>
      </c>
      <c r="J7" s="7" t="e">
        <f>Table1[[#This Row],[Scope Completion]]/Table1[[#This Row],[Time Completion]]</f>
        <v>#DIV/0!</v>
      </c>
      <c r="K7" s="31" t="e">
        <f>IF(J7&gt;=1.1,"Ahead of Schedule",
   IF(AND(J7&gt;=0.9,J7&lt;1.1),"On Track",
      IF(AND(J7&gt;=0.75,J7&lt;0.9),"Slightly Behind",
         "Critical Delay")))</f>
        <v>#DIV/0!</v>
      </c>
      <c r="M7">
        <v>5</v>
      </c>
      <c r="N7" t="s">
        <v>102</v>
      </c>
      <c r="O7">
        <v>17049.16</v>
      </c>
      <c r="P7">
        <v>17049.16</v>
      </c>
      <c r="Q7" s="31">
        <f>IFERROR(O7/P7, "")</f>
        <v>1</v>
      </c>
      <c r="R7" s="35"/>
      <c r="T7" t="s">
        <v>134</v>
      </c>
      <c r="V7" s="33">
        <v>57093</v>
      </c>
      <c r="W7" s="34">
        <f>(V7-O7)/V7</f>
        <v>0.70137915331126399</v>
      </c>
      <c r="X7" s="34">
        <f>(V7-Q7)/V7</f>
        <v>0.9999824847179164</v>
      </c>
      <c r="Y7" s="34">
        <f>Table1[[#This Row],[Actual GrossMargin (%)]]-Table1[[#This Row],[ProjectedGross Margin (%)]]</f>
        <v>0.29860333140665241</v>
      </c>
    </row>
    <row r="8" spans="1:25" ht="23.25" customHeight="1">
      <c r="A8">
        <v>51411</v>
      </c>
      <c r="B8" s="30" t="s">
        <v>135</v>
      </c>
      <c r="D8" s="3">
        <v>45684</v>
      </c>
      <c r="E8" s="3">
        <v>45742</v>
      </c>
      <c r="J8" s="7" t="e">
        <f>Table1[[#This Row],[Scope Completion]]/Table1[[#This Row],[Time Completion]]</f>
        <v>#DIV/0!</v>
      </c>
      <c r="K8" s="31" t="e">
        <f>IF(J8&gt;=1.1,"Ahead of Schedule",
   IF(AND(J8&gt;=0.9,J8&lt;1.1),"On Track",
      IF(AND(J8&gt;=0.75,J8&lt;0.9),"Slightly Behind",
         "Critical Delay")))</f>
        <v>#DIV/0!</v>
      </c>
      <c r="M8">
        <v>5</v>
      </c>
      <c r="N8" t="s">
        <v>102</v>
      </c>
      <c r="O8">
        <v>328804.37199999997</v>
      </c>
      <c r="P8">
        <v>220075.8</v>
      </c>
      <c r="Q8" s="31">
        <f>IFERROR(O8/P8, "")</f>
        <v>1.494050558943782</v>
      </c>
      <c r="R8" s="35"/>
      <c r="T8" t="s">
        <v>136</v>
      </c>
      <c r="V8" s="33">
        <v>747291.90207156294</v>
      </c>
      <c r="W8" s="34">
        <f>(V8-O8)/V8</f>
        <v>0.56000543952299819</v>
      </c>
      <c r="X8" s="34">
        <f>(V8-Q8)/V8</f>
        <v>0.99999800071357026</v>
      </c>
      <c r="Y8" s="34">
        <f>Table1[[#This Row],[Actual GrossMargin (%)]]-Table1[[#This Row],[ProjectedGross Margin (%)]]</f>
        <v>0.43999256119057206</v>
      </c>
    </row>
    <row r="9" spans="1:25" ht="23.25" customHeight="1">
      <c r="A9">
        <v>51410</v>
      </c>
      <c r="B9" s="30" t="s">
        <v>137</v>
      </c>
      <c r="D9" s="3">
        <v>45728</v>
      </c>
      <c r="E9" s="3">
        <v>45930</v>
      </c>
      <c r="F9">
        <v>0.44</v>
      </c>
      <c r="H9" s="7">
        <v>0.44</v>
      </c>
      <c r="I9" s="7">
        <v>0.77722772277227703</v>
      </c>
      <c r="J9" s="7">
        <f>Table1[[#This Row],[Scope Completion]]/Table1[[#This Row],[Time Completion]]</f>
        <v>0.5661146496815288</v>
      </c>
      <c r="K9" s="31" t="str">
        <f>IF(J9&gt;=1.1,"Ahead of Schedule",
   IF(AND(J9&gt;=0.9,J9&lt;1.1),"On Track",
      IF(AND(J9&gt;=0.75,J9&lt;0.9),"Slightly Behind",
         "Critical Delay")))</f>
        <v>Critical Delay</v>
      </c>
      <c r="M9">
        <v>5</v>
      </c>
      <c r="N9" t="s">
        <v>99</v>
      </c>
      <c r="O9">
        <v>38226214.753846198</v>
      </c>
      <c r="P9">
        <v>29147711</v>
      </c>
      <c r="Q9" s="31">
        <f>IFERROR(O9/P9, "")</f>
        <v>1.3114654098857437</v>
      </c>
      <c r="R9" s="35" t="s">
        <v>131</v>
      </c>
      <c r="S9" t="s">
        <v>95</v>
      </c>
      <c r="T9" t="s">
        <v>138</v>
      </c>
      <c r="V9" s="33">
        <v>91059810</v>
      </c>
      <c r="W9" s="34">
        <f>(V9-O9)/V9</f>
        <v>0.58020761569954737</v>
      </c>
      <c r="X9" s="34">
        <f>(V9-Q9)/V9</f>
        <v>0.99999998559775805</v>
      </c>
      <c r="Y9" s="34">
        <f>Table1[[#This Row],[Actual GrossMargin (%)]]-Table1[[#This Row],[ProjectedGross Margin (%)]]</f>
        <v>0.41979236989821067</v>
      </c>
    </row>
    <row r="10" spans="1:25" ht="23.25" customHeight="1">
      <c r="A10">
        <v>51408</v>
      </c>
      <c r="B10" s="30" t="s">
        <v>139</v>
      </c>
      <c r="D10" s="3">
        <v>45712</v>
      </c>
      <c r="E10" s="3">
        <v>45808</v>
      </c>
      <c r="J10" s="7" t="e">
        <f>Table1[[#This Row],[Scope Completion]]/Table1[[#This Row],[Time Completion]]</f>
        <v>#DIV/0!</v>
      </c>
      <c r="K10" s="31" t="e">
        <f>IF(J10&gt;=1.1,"Ahead of Schedule",
   IF(AND(J10&gt;=0.9,J10&lt;1.1),"On Track",
      IF(AND(J10&gt;=0.75,J10&lt;0.9),"Slightly Behind",
         "Critical Delay")))</f>
        <v>#DIV/0!</v>
      </c>
      <c r="M10">
        <v>5</v>
      </c>
      <c r="N10" t="s">
        <v>99</v>
      </c>
      <c r="O10">
        <v>1659827.52</v>
      </c>
      <c r="P10">
        <v>1588893.15</v>
      </c>
      <c r="Q10" s="31">
        <f>IFERROR(O10/P10, "")</f>
        <v>1.044643889364115</v>
      </c>
      <c r="R10" s="35"/>
      <c r="T10" t="s">
        <v>140</v>
      </c>
      <c r="V10" s="33">
        <v>9322927.8620689698</v>
      </c>
      <c r="W10" s="34">
        <f>(V10-O10)/V10</f>
        <v>0.82196284852174695</v>
      </c>
      <c r="X10" s="34">
        <f>(V10-Q10)/V10</f>
        <v>0.99999988794894634</v>
      </c>
      <c r="Y10" s="34">
        <f>Table1[[#This Row],[Actual GrossMargin (%)]]-Table1[[#This Row],[ProjectedGross Margin (%)]]</f>
        <v>0.1780370394271994</v>
      </c>
    </row>
    <row r="11" spans="1:25" ht="23.25" customHeight="1">
      <c r="A11">
        <v>51407</v>
      </c>
      <c r="B11" s="30" t="s">
        <v>141</v>
      </c>
      <c r="D11" s="3">
        <v>45689</v>
      </c>
      <c r="E11" s="3">
        <v>46203</v>
      </c>
      <c r="F11">
        <v>0.03</v>
      </c>
      <c r="H11" s="7">
        <v>0.03</v>
      </c>
      <c r="I11" s="7">
        <v>0.381322957198444</v>
      </c>
      <c r="J11" s="7">
        <f>Table1[[#This Row],[Scope Completion]]/Table1[[#This Row],[Time Completion]]</f>
        <v>7.8673469387755018E-2</v>
      </c>
      <c r="K11" s="31" t="str">
        <f>IF(J11&gt;=1.1,"Ahead of Schedule",
   IF(AND(J11&gt;=0.9,J11&lt;1.1),"On Track",
      IF(AND(J11&gt;=0.75,J11&lt;0.9),"Slightly Behind",
         "Critical Delay")))</f>
        <v>Critical Delay</v>
      </c>
      <c r="M11">
        <v>5</v>
      </c>
      <c r="N11" t="s">
        <v>93</v>
      </c>
      <c r="O11" t="e">
        <v>#REF!</v>
      </c>
      <c r="P11" t="e">
        <v>#REF!</v>
      </c>
      <c r="Q11" s="31" t="str">
        <f>IFERROR(O11/P11, "")</f>
        <v/>
      </c>
      <c r="R11" s="35" t="s">
        <v>131</v>
      </c>
      <c r="S11" t="s">
        <v>103</v>
      </c>
      <c r="T11" t="s">
        <v>142</v>
      </c>
      <c r="V11" s="33" t="e">
        <v>#REF!</v>
      </c>
      <c r="W11" s="34" t="e">
        <f>(V11-O11)/V11</f>
        <v>#REF!</v>
      </c>
      <c r="X11" s="34" t="e">
        <f>(V11-Q11)/V11</f>
        <v>#REF!</v>
      </c>
      <c r="Y11" s="34" t="e">
        <f>Table1[[#This Row],[Actual GrossMargin (%)]]-Table1[[#This Row],[ProjectedGross Margin (%)]]</f>
        <v>#REF!</v>
      </c>
    </row>
    <row r="12" spans="1:25" ht="23.25" customHeight="1">
      <c r="A12">
        <v>51406</v>
      </c>
      <c r="B12" s="30" t="s">
        <v>143</v>
      </c>
      <c r="D12" s="3">
        <v>45684</v>
      </c>
      <c r="E12" s="3">
        <v>45777</v>
      </c>
      <c r="J12" s="7" t="e">
        <f>Table1[[#This Row],[Scope Completion]]/Table1[[#This Row],[Time Completion]]</f>
        <v>#DIV/0!</v>
      </c>
      <c r="K12" s="31" t="e">
        <f>IF(J12&gt;=1.1,"Ahead of Schedule",
   IF(AND(J12&gt;=0.9,J12&lt;1.1),"On Track",
      IF(AND(J12&gt;=0.75,J12&lt;0.9),"Slightly Behind",
         "Critical Delay")))</f>
        <v>#DIV/0!</v>
      </c>
      <c r="M12">
        <v>5</v>
      </c>
      <c r="N12" t="s">
        <v>99</v>
      </c>
      <c r="O12">
        <v>5840781.25</v>
      </c>
      <c r="P12">
        <v>5543902.7692307699</v>
      </c>
      <c r="Q12" s="31">
        <f>IFERROR(O12/P12, "")</f>
        <v>1.0535504486869676</v>
      </c>
      <c r="R12" s="35"/>
      <c r="T12" t="s">
        <v>144</v>
      </c>
      <c r="V12" s="33">
        <v>24931186.800000001</v>
      </c>
      <c r="W12" s="34">
        <f>(V12-O12)/V12</f>
        <v>0.76572389847081002</v>
      </c>
      <c r="X12" s="34">
        <f>(V12-Q12)/V12</f>
        <v>0.99999995774166484</v>
      </c>
      <c r="Y12" s="34">
        <f>Table1[[#This Row],[Actual GrossMargin (%)]]-Table1[[#This Row],[ProjectedGross Margin (%)]]</f>
        <v>0.23427605927085482</v>
      </c>
    </row>
    <row r="13" spans="1:25" ht="23.25" customHeight="1">
      <c r="A13">
        <v>51398</v>
      </c>
      <c r="B13" s="30" t="s">
        <v>145</v>
      </c>
      <c r="D13" s="3">
        <v>45644</v>
      </c>
      <c r="E13" s="3">
        <v>45747</v>
      </c>
      <c r="J13" s="7" t="e">
        <f>Table1[[#This Row],[Scope Completion]]/Table1[[#This Row],[Time Completion]]</f>
        <v>#DIV/0!</v>
      </c>
      <c r="K13" s="31" t="e">
        <f>IF(J13&gt;=1.1,"Ahead of Schedule",
   IF(AND(J13&gt;=0.9,J13&lt;1.1),"On Track",
      IF(AND(J13&gt;=0.75,J13&lt;0.9),"Slightly Behind",
         "Critical Delay")))</f>
        <v>#DIV/0!</v>
      </c>
      <c r="M13">
        <v>5</v>
      </c>
      <c r="N13" t="s">
        <v>96</v>
      </c>
      <c r="O13">
        <v>1702885.2</v>
      </c>
      <c r="P13">
        <v>0</v>
      </c>
      <c r="Q13" s="31" t="str">
        <f>IFERROR(O13/P13, "")</f>
        <v/>
      </c>
      <c r="R13" s="35"/>
      <c r="T13" t="s">
        <v>146</v>
      </c>
      <c r="V13" s="33">
        <v>2469183.54</v>
      </c>
      <c r="W13" s="34">
        <f>(V13-O13)/V13</f>
        <v>0.31034482758620691</v>
      </c>
      <c r="X13" s="34" t="e">
        <f>(V13-Q13)/V13</f>
        <v>#VALUE!</v>
      </c>
      <c r="Y13" s="34" t="e">
        <f>Table1[[#This Row],[Actual GrossMargin (%)]]-Table1[[#This Row],[ProjectedGross Margin (%)]]</f>
        <v>#VALUE!</v>
      </c>
    </row>
    <row r="14" spans="1:25" ht="23.25" customHeight="1">
      <c r="A14">
        <v>51397</v>
      </c>
      <c r="B14" s="30" t="s">
        <v>147</v>
      </c>
      <c r="D14" s="3">
        <v>45638</v>
      </c>
      <c r="E14" s="3">
        <v>45728</v>
      </c>
      <c r="F14">
        <v>0.86</v>
      </c>
      <c r="H14" s="7">
        <v>0.86</v>
      </c>
      <c r="I14" s="7">
        <v>2.74444444444444</v>
      </c>
      <c r="J14" s="7">
        <f>Table1[[#This Row],[Scope Completion]]/Table1[[#This Row],[Time Completion]]</f>
        <v>0.3133603238866402</v>
      </c>
      <c r="K14" s="31" t="str">
        <f>IF(J14&gt;=1.1,"Ahead of Schedule",
   IF(AND(J14&gt;=0.9,J14&lt;1.1),"On Track",
      IF(AND(J14&gt;=0.75,J14&lt;0.9),"Slightly Behind",
         "Critical Delay")))</f>
        <v>Critical Delay</v>
      </c>
      <c r="M14">
        <v>5</v>
      </c>
      <c r="N14" t="s">
        <v>99</v>
      </c>
      <c r="O14">
        <v>6634370.8300000001</v>
      </c>
      <c r="P14">
        <v>7821059.5775862103</v>
      </c>
      <c r="Q14" s="31">
        <f>IFERROR(O14/P14, "")</f>
        <v>0.8482700795443302</v>
      </c>
      <c r="R14" s="35" t="s">
        <v>131</v>
      </c>
      <c r="S14" t="s">
        <v>95</v>
      </c>
      <c r="T14" t="s">
        <v>148</v>
      </c>
      <c r="V14" s="33">
        <v>21659935.75</v>
      </c>
      <c r="W14" s="34">
        <f>(V14-O14)/V14</f>
        <v>0.69370311590144029</v>
      </c>
      <c r="X14" s="34">
        <f>(V14-Q14)/V14</f>
        <v>0.9999999608369069</v>
      </c>
      <c r="Y14" s="34">
        <f>Table1[[#This Row],[Actual GrossMargin (%)]]-Table1[[#This Row],[ProjectedGross Margin (%)]]</f>
        <v>0.30629684493546661</v>
      </c>
    </row>
    <row r="15" spans="1:25" ht="23.25" customHeight="1">
      <c r="A15">
        <v>51396</v>
      </c>
      <c r="B15" s="30" t="s">
        <v>149</v>
      </c>
      <c r="D15" s="3">
        <v>45597</v>
      </c>
      <c r="E15" s="3">
        <v>45688</v>
      </c>
      <c r="J15" s="7" t="e">
        <f>Table1[[#This Row],[Scope Completion]]/Table1[[#This Row],[Time Completion]]</f>
        <v>#DIV/0!</v>
      </c>
      <c r="K15" s="31" t="e">
        <f>IF(J15&gt;=1.1,"Ahead of Schedule",
   IF(AND(J15&gt;=0.9,J15&lt;1.1),"On Track",
      IF(AND(J15&gt;=0.75,J15&lt;0.9),"Slightly Behind",
         "Critical Delay")))</f>
        <v>#DIV/0!</v>
      </c>
      <c r="M15">
        <v>5</v>
      </c>
      <c r="N15" t="s">
        <v>96</v>
      </c>
      <c r="O15" t="e">
        <v>#REF!</v>
      </c>
      <c r="P15" t="e">
        <v>#REF!</v>
      </c>
      <c r="Q15" s="31" t="str">
        <f>IFERROR(O15/P15, "")</f>
        <v/>
      </c>
      <c r="R15" s="35"/>
      <c r="T15" t="s">
        <v>150</v>
      </c>
      <c r="V15" s="33" t="e">
        <v>#REF!</v>
      </c>
      <c r="W15" s="34" t="e">
        <f>(V15-O15)/V15</f>
        <v>#REF!</v>
      </c>
      <c r="X15" s="34" t="e">
        <f>(V15-Q15)/V15</f>
        <v>#REF!</v>
      </c>
      <c r="Y15" s="34" t="e">
        <f>Table1[[#This Row],[Actual GrossMargin (%)]]-Table1[[#This Row],[ProjectedGross Margin (%)]]</f>
        <v>#REF!</v>
      </c>
    </row>
    <row r="16" spans="1:25" ht="23.25" customHeight="1">
      <c r="A16">
        <v>51395</v>
      </c>
      <c r="B16" s="30" t="s">
        <v>151</v>
      </c>
      <c r="D16" s="3">
        <v>45629</v>
      </c>
      <c r="E16" s="3">
        <v>45838</v>
      </c>
      <c r="J16" s="7" t="e">
        <f>Table1[[#This Row],[Scope Completion]]/Table1[[#This Row],[Time Completion]]</f>
        <v>#DIV/0!</v>
      </c>
      <c r="K16" s="31" t="e">
        <f>IF(J16&gt;=1.1,"Ahead of Schedule",
   IF(AND(J16&gt;=0.9,J16&lt;1.1),"On Track",
      IF(AND(J16&gt;=0.75,J16&lt;0.9),"Slightly Behind",
         "Critical Delay")))</f>
        <v>#DIV/0!</v>
      </c>
      <c r="M16">
        <v>5</v>
      </c>
      <c r="N16" t="s">
        <v>99</v>
      </c>
      <c r="O16">
        <v>112000</v>
      </c>
      <c r="P16">
        <v>0</v>
      </c>
      <c r="Q16" s="31" t="str">
        <f>IFERROR(O16/P16, "")</f>
        <v/>
      </c>
      <c r="R16" s="35"/>
      <c r="T16" t="s">
        <v>152</v>
      </c>
      <c r="V16" s="33">
        <v>872000</v>
      </c>
      <c r="W16" s="34">
        <f>(V16-O16)/V16</f>
        <v>0.87155963302752293</v>
      </c>
      <c r="X16" s="34" t="e">
        <f>(V16-Q16)/V16</f>
        <v>#VALUE!</v>
      </c>
      <c r="Y16" s="34" t="e">
        <f>Table1[[#This Row],[Actual GrossMargin (%)]]-Table1[[#This Row],[ProjectedGross Margin (%)]]</f>
        <v>#VALUE!</v>
      </c>
    </row>
    <row r="17" spans="1:25" ht="23.25" customHeight="1">
      <c r="A17">
        <v>51391</v>
      </c>
      <c r="B17" s="30" t="s">
        <v>153</v>
      </c>
      <c r="D17" s="3">
        <v>45582</v>
      </c>
      <c r="E17" s="3">
        <v>45666</v>
      </c>
      <c r="J17" s="7" t="e">
        <f>Table1[[#This Row],[Scope Completion]]/Table1[[#This Row],[Time Completion]]</f>
        <v>#DIV/0!</v>
      </c>
      <c r="K17" s="31" t="e">
        <f>IF(J17&gt;=1.1,"Ahead of Schedule",
   IF(AND(J17&gt;=0.9,J17&lt;1.1),"On Track",
      IF(AND(J17&gt;=0.75,J17&lt;0.9),"Slightly Behind",
         "Critical Delay")))</f>
        <v>#DIV/0!</v>
      </c>
      <c r="M17">
        <v>5</v>
      </c>
      <c r="N17" t="s">
        <v>96</v>
      </c>
      <c r="O17">
        <v>4874356.1366029996</v>
      </c>
      <c r="P17">
        <v>5105476</v>
      </c>
      <c r="Q17" s="31">
        <f>IFERROR(O17/P17, "")</f>
        <v>0.95473098622008989</v>
      </c>
      <c r="R17" s="35"/>
      <c r="T17" t="s">
        <v>154</v>
      </c>
      <c r="V17" s="33">
        <v>8782522</v>
      </c>
      <c r="W17" s="34">
        <f>(V17-O17)/V17</f>
        <v>0.4449935751253456</v>
      </c>
      <c r="X17" s="34">
        <f>(V17-Q17)/V17</f>
        <v>0.99999989129193345</v>
      </c>
      <c r="Y17" s="34">
        <f>Table1[[#This Row],[Actual GrossMargin (%)]]-Table1[[#This Row],[ProjectedGross Margin (%)]]</f>
        <v>0.55500631616658791</v>
      </c>
    </row>
    <row r="18" spans="1:25" ht="23.25" customHeight="1">
      <c r="A18">
        <v>51382</v>
      </c>
      <c r="B18" s="30" t="s">
        <v>155</v>
      </c>
      <c r="D18" s="3">
        <v>45560</v>
      </c>
      <c r="E18" s="3">
        <v>45777</v>
      </c>
      <c r="J18" s="7" t="e">
        <f>Table1[[#This Row],[Scope Completion]]/Table1[[#This Row],[Time Completion]]</f>
        <v>#DIV/0!</v>
      </c>
      <c r="K18" s="31" t="e">
        <f>IF(J18&gt;=1.1,"Ahead of Schedule",
   IF(AND(J18&gt;=0.9,J18&lt;1.1),"On Track",
      IF(AND(J18&gt;=0.75,J18&lt;0.9),"Slightly Behind",
         "Critical Delay")))</f>
        <v>#DIV/0!</v>
      </c>
      <c r="M18">
        <v>5</v>
      </c>
      <c r="N18" t="s">
        <v>99</v>
      </c>
      <c r="O18">
        <v>84899826.758750796</v>
      </c>
      <c r="P18">
        <v>87316966.328644902</v>
      </c>
      <c r="Q18" s="31">
        <f>IFERROR(O18/P18, "")</f>
        <v>0.97231764144443089</v>
      </c>
      <c r="R18" s="35"/>
      <c r="T18" t="s">
        <v>156</v>
      </c>
      <c r="V18" s="33">
        <v>170029246.12</v>
      </c>
      <c r="W18" s="34">
        <f>(V18-O18)/V18</f>
        <v>0.50067515620911585</v>
      </c>
      <c r="X18" s="34">
        <f>(V18-Q18)/V18</f>
        <v>0.99999999428146824</v>
      </c>
      <c r="Y18" s="34">
        <f>Table1[[#This Row],[Actual GrossMargin (%)]]-Table1[[#This Row],[ProjectedGross Margin (%)]]</f>
        <v>0.49932483807235239</v>
      </c>
    </row>
    <row r="19" spans="1:25" ht="23.25" customHeight="1">
      <c r="A19">
        <v>51373</v>
      </c>
      <c r="B19" s="30" t="s">
        <v>157</v>
      </c>
      <c r="D19" s="3">
        <v>45347</v>
      </c>
      <c r="E19" s="3">
        <v>45512</v>
      </c>
      <c r="J19" s="7" t="e">
        <f>Table1[[#This Row],[Scope Completion]]/Table1[[#This Row],[Time Completion]]</f>
        <v>#DIV/0!</v>
      </c>
      <c r="K19" s="31" t="e">
        <f>IF(J19&gt;=1.1,"Ahead of Schedule",
   IF(AND(J19&gt;=0.9,J19&lt;1.1),"On Track",
      IF(AND(J19&gt;=0.75,J19&lt;0.9),"Slightly Behind",
         "Critical Delay")))</f>
        <v>#DIV/0!</v>
      </c>
      <c r="M19">
        <v>5</v>
      </c>
      <c r="N19" t="s">
        <v>102</v>
      </c>
      <c r="O19">
        <v>89249.16</v>
      </c>
      <c r="P19">
        <v>60612.636363636397</v>
      </c>
      <c r="Q19" s="31">
        <f>IFERROR(O19/P19, "")</f>
        <v>1.472451379025375</v>
      </c>
      <c r="R19" s="35"/>
      <c r="T19" t="s">
        <v>158</v>
      </c>
      <c r="V19" s="33">
        <v>126599.441026667</v>
      </c>
      <c r="W19" s="34">
        <f>(V19-O19)/V19</f>
        <v>0.29502721910754337</v>
      </c>
      <c r="X19" s="34">
        <f>(V19-Q19)/V19</f>
        <v>0.99998836921105583</v>
      </c>
      <c r="Y19" s="34">
        <f>Table1[[#This Row],[Actual GrossMargin (%)]]-Table1[[#This Row],[ProjectedGross Margin (%)]]</f>
        <v>0.70496115010351246</v>
      </c>
    </row>
    <row r="20" spans="1:25" ht="23.25" customHeight="1">
      <c r="A20">
        <v>51370</v>
      </c>
      <c r="B20" s="30" t="s">
        <v>159</v>
      </c>
      <c r="D20" s="3">
        <v>45505</v>
      </c>
      <c r="E20" s="3">
        <v>45535</v>
      </c>
      <c r="J20" s="7" t="e">
        <f>Table1[[#This Row],[Scope Completion]]/Table1[[#This Row],[Time Completion]]</f>
        <v>#DIV/0!</v>
      </c>
      <c r="K20" s="31" t="e">
        <f>IF(J20&gt;=1.1,"Ahead of Schedule",
   IF(AND(J20&gt;=0.9,J20&lt;1.1),"On Track",
      IF(AND(J20&gt;=0.75,J20&lt;0.9),"Slightly Behind",
         "Critical Delay")))</f>
        <v>#DIV/0!</v>
      </c>
      <c r="M20">
        <v>5</v>
      </c>
      <c r="N20" t="s">
        <v>96</v>
      </c>
      <c r="O20">
        <v>916329.5</v>
      </c>
      <c r="P20">
        <v>916329.5</v>
      </c>
      <c r="Q20" s="31">
        <f>IFERROR(O20/P20, "")</f>
        <v>1</v>
      </c>
      <c r="R20" s="35"/>
      <c r="T20" t="s">
        <v>160</v>
      </c>
      <c r="V20" s="33">
        <v>1011528.8</v>
      </c>
      <c r="W20" s="34">
        <f>(V20-O20)/V20</f>
        <v>9.4114275342432205E-2</v>
      </c>
      <c r="X20" s="34">
        <f>(V20-Q20)/V20</f>
        <v>0.99999901139740166</v>
      </c>
      <c r="Y20" s="34">
        <f>Table1[[#This Row],[Actual GrossMargin (%)]]-Table1[[#This Row],[ProjectedGross Margin (%)]]</f>
        <v>0.90588473605496944</v>
      </c>
    </row>
    <row r="21" spans="1:25" ht="23.25" customHeight="1">
      <c r="A21">
        <v>51368</v>
      </c>
      <c r="B21" s="30" t="s">
        <v>161</v>
      </c>
      <c r="D21" s="3">
        <v>45498</v>
      </c>
      <c r="E21" s="3">
        <v>45626</v>
      </c>
      <c r="J21" s="7" t="e">
        <f>Table1[[#This Row],[Scope Completion]]/Table1[[#This Row],[Time Completion]]</f>
        <v>#DIV/0!</v>
      </c>
      <c r="K21" s="31" t="e">
        <f>IF(J21&gt;=1.1,"Ahead of Schedule",
   IF(AND(J21&gt;=0.9,J21&lt;1.1),"On Track",
      IF(AND(J21&gt;=0.75,J21&lt;0.9),"Slightly Behind",
         "Critical Delay")))</f>
        <v>#DIV/0!</v>
      </c>
      <c r="M21">
        <v>5</v>
      </c>
      <c r="N21" t="s">
        <v>102</v>
      </c>
      <c r="O21">
        <v>191166.4</v>
      </c>
      <c r="P21">
        <v>162632.32000000001</v>
      </c>
      <c r="Q21" s="31">
        <f>IFERROR(O21/P21, "")</f>
        <v>1.1754514723764624</v>
      </c>
      <c r="R21" s="35"/>
      <c r="T21" t="s">
        <v>162</v>
      </c>
      <c r="V21" s="33">
        <v>898442.99</v>
      </c>
      <c r="W21" s="34">
        <f>(V21-O21)/V21</f>
        <v>0.78722478540346785</v>
      </c>
      <c r="X21" s="34">
        <f>(V21-Q21)/V21</f>
        <v>0.99999869167939925</v>
      </c>
      <c r="Y21" s="34">
        <f>Table1[[#This Row],[Actual GrossMargin (%)]]-Table1[[#This Row],[ProjectedGross Margin (%)]]</f>
        <v>0.2127739062759314</v>
      </c>
    </row>
    <row r="22" spans="1:25" ht="23.25" customHeight="1">
      <c r="A22">
        <v>51366</v>
      </c>
      <c r="B22" s="30" t="s">
        <v>163</v>
      </c>
      <c r="D22" s="3">
        <v>45474</v>
      </c>
      <c r="E22" s="3">
        <v>45596</v>
      </c>
      <c r="J22" s="7" t="e">
        <f>Table1[[#This Row],[Scope Completion]]/Table1[[#This Row],[Time Completion]]</f>
        <v>#DIV/0!</v>
      </c>
      <c r="K22" s="31" t="e">
        <f>IF(J22&gt;=1.1,"Ahead of Schedule",
   IF(AND(J22&gt;=0.9,J22&lt;1.1),"On Track",
      IF(AND(J22&gt;=0.75,J22&lt;0.9),"Slightly Behind",
         "Critical Delay")))</f>
        <v>#DIV/0!</v>
      </c>
      <c r="M22">
        <v>5</v>
      </c>
      <c r="N22" t="s">
        <v>99</v>
      </c>
      <c r="O22">
        <v>741000</v>
      </c>
      <c r="P22">
        <v>338100</v>
      </c>
      <c r="Q22" s="31">
        <f>IFERROR(O22/P22, "")</f>
        <v>2.191659272404614</v>
      </c>
      <c r="R22" s="35"/>
      <c r="T22" t="s">
        <v>164</v>
      </c>
      <c r="V22" s="33">
        <v>3231460</v>
      </c>
      <c r="W22" s="34">
        <f>(V22-O22)/V22</f>
        <v>0.77069188540164513</v>
      </c>
      <c r="X22" s="34">
        <f>(V22-Q22)/V22</f>
        <v>0.99999932177428397</v>
      </c>
      <c r="Y22" s="34">
        <f>Table1[[#This Row],[Actual GrossMargin (%)]]-Table1[[#This Row],[ProjectedGross Margin (%)]]</f>
        <v>0.22930743637263884</v>
      </c>
    </row>
    <row r="23" spans="1:25" ht="23.25" customHeight="1">
      <c r="A23">
        <v>51345</v>
      </c>
      <c r="B23" s="30" t="s">
        <v>165</v>
      </c>
      <c r="D23" s="3">
        <v>45292</v>
      </c>
      <c r="J23" s="7" t="e">
        <f>Table1[[#This Row],[Scope Completion]]/Table1[[#This Row],[Time Completion]]</f>
        <v>#DIV/0!</v>
      </c>
      <c r="K23" s="31" t="e">
        <f>IF(J23&gt;=1.1,"Ahead of Schedule",
   IF(AND(J23&gt;=0.9,J23&lt;1.1),"On Track",
      IF(AND(J23&gt;=0.75,J23&lt;0.9),"Slightly Behind",
         "Critical Delay")))</f>
        <v>#DIV/0!</v>
      </c>
      <c r="M23">
        <v>5</v>
      </c>
      <c r="N23" t="s">
        <v>96</v>
      </c>
      <c r="O23" t="e">
        <v>#REF!</v>
      </c>
      <c r="P23">
        <v>8631035.9600000009</v>
      </c>
      <c r="Q23" s="31" t="str">
        <f>IFERROR(O23/P23, "")</f>
        <v/>
      </c>
      <c r="R23" s="35"/>
      <c r="T23" t="s">
        <v>166</v>
      </c>
      <c r="V23" s="33">
        <v>9500400</v>
      </c>
      <c r="W23" s="34" t="e">
        <f>(V23-O23)/V23</f>
        <v>#REF!</v>
      </c>
      <c r="X23" s="34" t="e">
        <f>(V23-Q23)/V23</f>
        <v>#VALUE!</v>
      </c>
      <c r="Y23" s="34" t="e">
        <f>Table1[[#This Row],[Actual GrossMargin (%)]]-Table1[[#This Row],[ProjectedGross Margin (%)]]</f>
        <v>#VALUE!</v>
      </c>
    </row>
    <row r="24" spans="1:25" ht="23.25" customHeight="1">
      <c r="A24">
        <v>51339</v>
      </c>
      <c r="B24" s="30" t="s">
        <v>167</v>
      </c>
      <c r="D24" s="3">
        <v>45260</v>
      </c>
      <c r="E24" s="3">
        <v>45351</v>
      </c>
      <c r="J24" s="7" t="e">
        <f>Table1[[#This Row],[Scope Completion]]/Table1[[#This Row],[Time Completion]]</f>
        <v>#DIV/0!</v>
      </c>
      <c r="K24" s="31" t="e">
        <f>IF(J24&gt;=1.1,"Ahead of Schedule",
   IF(AND(J24&gt;=0.9,J24&lt;1.1),"On Track",
      IF(AND(J24&gt;=0.75,J24&lt;0.9),"Slightly Behind",
         "Critical Delay")))</f>
        <v>#DIV/0!</v>
      </c>
      <c r="M24">
        <v>5</v>
      </c>
      <c r="N24" t="s">
        <v>96</v>
      </c>
      <c r="O24">
        <v>3821812</v>
      </c>
      <c r="P24">
        <v>4112477.0706896498</v>
      </c>
      <c r="Q24" s="31">
        <f>IFERROR(O24/P24, "")</f>
        <v>0.92932116928717456</v>
      </c>
      <c r="R24" s="35"/>
      <c r="T24" t="s">
        <v>168</v>
      </c>
      <c r="V24" s="33">
        <v>7882559.0300000003</v>
      </c>
      <c r="W24" s="34">
        <f>(V24-O24)/V24</f>
        <v>0.51515593026900552</v>
      </c>
      <c r="X24" s="34">
        <f>(V24-Q24)/V24</f>
        <v>0.99999988210412816</v>
      </c>
      <c r="Y24" s="34">
        <f>Table1[[#This Row],[Actual GrossMargin (%)]]-Table1[[#This Row],[ProjectedGross Margin (%)]]</f>
        <v>0.48484395183512263</v>
      </c>
    </row>
    <row r="25" spans="1:25" ht="23.25" customHeight="1">
      <c r="A25">
        <v>51336</v>
      </c>
      <c r="B25" s="30" t="s">
        <v>169</v>
      </c>
      <c r="D25" s="3">
        <v>45215</v>
      </c>
      <c r="E25" s="3">
        <v>45598</v>
      </c>
      <c r="J25" s="7" t="e">
        <f>Table1[[#This Row],[Scope Completion]]/Table1[[#This Row],[Time Completion]]</f>
        <v>#DIV/0!</v>
      </c>
      <c r="K25" s="31" t="e">
        <f>IF(J25&gt;=1.1,"Ahead of Schedule",
   IF(AND(J25&gt;=0.9,J25&lt;1.1),"On Track",
      IF(AND(J25&gt;=0.75,J25&lt;0.9),"Slightly Behind",
         "Critical Delay")))</f>
        <v>#DIV/0!</v>
      </c>
      <c r="M25">
        <v>5</v>
      </c>
      <c r="N25" t="s">
        <v>96</v>
      </c>
      <c r="O25">
        <v>140980192.171253</v>
      </c>
      <c r="P25">
        <v>149198399.466207</v>
      </c>
      <c r="Q25" s="31">
        <f>IFERROR(O25/P25, "")</f>
        <v>0.94491759077606319</v>
      </c>
      <c r="R25" s="35"/>
      <c r="T25" t="s">
        <v>170</v>
      </c>
      <c r="V25" s="33">
        <v>249106016.97999999</v>
      </c>
      <c r="W25" s="34">
        <f>(V25-O25)/V25</f>
        <v>0.43405545205047419</v>
      </c>
      <c r="X25" s="34">
        <f>(V25-Q25)/V25</f>
        <v>0.99999999620676527</v>
      </c>
      <c r="Y25" s="34">
        <f>Table1[[#This Row],[Actual GrossMargin (%)]]-Table1[[#This Row],[ProjectedGross Margin (%)]]</f>
        <v>0.56594454415629114</v>
      </c>
    </row>
    <row r="26" spans="1:25" ht="23.25" customHeight="1">
      <c r="A26">
        <v>51325</v>
      </c>
      <c r="B26" s="30" t="s">
        <v>171</v>
      </c>
      <c r="D26" s="3">
        <v>45204</v>
      </c>
      <c r="J26" s="7" t="e">
        <f>Table1[[#This Row],[Scope Completion]]/Table1[[#This Row],[Time Completion]]</f>
        <v>#DIV/0!</v>
      </c>
      <c r="K26" s="31" t="e">
        <f>IF(J26&gt;=1.1,"Ahead of Schedule",
   IF(AND(J26&gt;=0.9,J26&lt;1.1),"On Track",
      IF(AND(J26&gt;=0.75,J26&lt;0.9),"Slightly Behind",
         "Critical Delay")))</f>
        <v>#DIV/0!</v>
      </c>
      <c r="M26">
        <v>5</v>
      </c>
      <c r="N26" t="s">
        <v>96</v>
      </c>
      <c r="O26">
        <v>44681155.149999999</v>
      </c>
      <c r="P26">
        <v>75019436.257241398</v>
      </c>
      <c r="Q26" s="31">
        <f>IFERROR(O26/P26, "")</f>
        <v>0.59559438699043887</v>
      </c>
      <c r="R26" s="35"/>
      <c r="T26" t="s">
        <v>172</v>
      </c>
      <c r="V26" s="33">
        <v>40617628.051724099</v>
      </c>
      <c r="W26" s="34">
        <f>(V26-O26)/V26</f>
        <v>-0.10004343663547373</v>
      </c>
      <c r="X26" s="34">
        <f>(V26-Q26)/V26</f>
        <v>0.99999998533655432</v>
      </c>
      <c r="Y26" s="34">
        <f>Table1[[#This Row],[Actual GrossMargin (%)]]-Table1[[#This Row],[ProjectedGross Margin (%)]]</f>
        <v>1.1000434219720281</v>
      </c>
    </row>
    <row r="27" spans="1:25" ht="23.25" customHeight="1">
      <c r="A27">
        <v>51307</v>
      </c>
      <c r="B27" s="30"/>
      <c r="D27" s="3">
        <v>45108</v>
      </c>
      <c r="J27" s="7" t="e">
        <f>Table1[[#This Row],[Scope Completion]]/Table1[[#This Row],[Time Completion]]</f>
        <v>#DIV/0!</v>
      </c>
      <c r="K27" s="31" t="e">
        <f>IF(J27&gt;=1.1,"Ahead of Schedule",
   IF(AND(J27&gt;=0.9,J27&lt;1.1),"On Track",
      IF(AND(J27&gt;=0.75,J27&lt;0.9),"Slightly Behind",
         "Critical Delay")))</f>
        <v>#DIV/0!</v>
      </c>
      <c r="M27">
        <v>5</v>
      </c>
      <c r="N27" t="s">
        <v>93</v>
      </c>
      <c r="O27">
        <v>13734076.271587299</v>
      </c>
      <c r="P27">
        <v>13121160.199999999</v>
      </c>
      <c r="Q27" s="31">
        <f>IFERROR(O27/P27, "")</f>
        <v>1.0467120332535305</v>
      </c>
      <c r="R27" s="35"/>
      <c r="T27" t="s">
        <v>173</v>
      </c>
      <c r="V27" s="33">
        <v>19060984.271587301</v>
      </c>
      <c r="W27" s="34">
        <f>(V27-O27)/V27</f>
        <v>0.27946657549790865</v>
      </c>
      <c r="X27" s="34">
        <f>(V27-Q27)/V27</f>
        <v>0.99999994508614987</v>
      </c>
      <c r="Y27" s="34">
        <f>Table1[[#This Row],[Actual GrossMargin (%)]]-Table1[[#This Row],[ProjectedGross Margin (%)]]</f>
        <v>0.72053336958824121</v>
      </c>
    </row>
    <row r="28" spans="1:25" ht="23.25" customHeight="1">
      <c r="A28">
        <v>51280</v>
      </c>
      <c r="B28" s="30"/>
      <c r="D28" s="3">
        <v>45078</v>
      </c>
      <c r="J28" s="7" t="e">
        <f>Table1[[#This Row],[Scope Completion]]/Table1[[#This Row],[Time Completion]]</f>
        <v>#DIV/0!</v>
      </c>
      <c r="K28" s="31" t="e">
        <f>IF(J28&gt;=1.1,"Ahead of Schedule",
   IF(AND(J28&gt;=0.9,J28&lt;1.1),"On Track",
      IF(AND(J28&gt;=0.75,J28&lt;0.9),"Slightly Behind",
         "Critical Delay")))</f>
        <v>#DIV/0!</v>
      </c>
      <c r="M28">
        <v>5</v>
      </c>
      <c r="N28" t="s">
        <v>99</v>
      </c>
      <c r="O28">
        <v>254400</v>
      </c>
      <c r="P28">
        <v>2450</v>
      </c>
      <c r="Q28" s="31">
        <f>IFERROR(O28/P28, "")</f>
        <v>103.83673469387755</v>
      </c>
      <c r="R28" s="35"/>
      <c r="T28" t="s">
        <v>174</v>
      </c>
      <c r="V28" s="33">
        <v>1671416</v>
      </c>
      <c r="W28" s="34">
        <f>(V28-O28)/V28</f>
        <v>0.84779372699555344</v>
      </c>
      <c r="X28" s="34">
        <f>(V28-Q28)/V28</f>
        <v>0.99993787499061038</v>
      </c>
      <c r="Y28" s="34">
        <f>Table1[[#This Row],[Actual GrossMargin (%)]]-Table1[[#This Row],[ProjectedGross Margin (%)]]</f>
        <v>0.15214414799505693</v>
      </c>
    </row>
    <row r="29" spans="1:25" ht="23.25" customHeight="1">
      <c r="A29">
        <v>51268</v>
      </c>
      <c r="B29" s="30"/>
      <c r="D29" s="3">
        <v>45036</v>
      </c>
      <c r="J29" s="7" t="e">
        <f>Table1[[#This Row],[Scope Completion]]/Table1[[#This Row],[Time Completion]]</f>
        <v>#DIV/0!</v>
      </c>
      <c r="K29" s="31" t="e">
        <f>IF(J29&gt;=1.1,"Ahead of Schedule",
   IF(AND(J29&gt;=0.9,J29&lt;1.1),"On Track",
      IF(AND(J29&gt;=0.75,J29&lt;0.9),"Slightly Behind",
         "Critical Delay")))</f>
        <v>#DIV/0!</v>
      </c>
      <c r="M29">
        <v>5</v>
      </c>
      <c r="N29" t="s">
        <v>99</v>
      </c>
      <c r="O29" t="e">
        <v>#REF!</v>
      </c>
      <c r="P29" t="e">
        <v>#REF!</v>
      </c>
      <c r="Q29" s="31" t="str">
        <f>IFERROR(O29/P29, "")</f>
        <v/>
      </c>
      <c r="R29" s="35"/>
      <c r="T29" t="s">
        <v>175</v>
      </c>
      <c r="V29" s="33" t="e">
        <v>#REF!</v>
      </c>
      <c r="W29" s="34" t="e">
        <f>(V29-O29)/V29</f>
        <v>#REF!</v>
      </c>
      <c r="X29" s="34" t="e">
        <f>(V29-Q29)/V29</f>
        <v>#REF!</v>
      </c>
      <c r="Y29" s="34" t="e">
        <f>Table1[[#This Row],[Actual GrossMargin (%)]]-Table1[[#This Row],[ProjectedGross Margin (%)]]</f>
        <v>#REF!</v>
      </c>
    </row>
    <row r="30" spans="1:25" ht="23.25" customHeight="1">
      <c r="A30">
        <v>51260</v>
      </c>
      <c r="B30" s="30"/>
      <c r="J30" s="7" t="e">
        <f>Table1[[#This Row],[Scope Completion]]/Table1[[#This Row],[Time Completion]]</f>
        <v>#DIV/0!</v>
      </c>
      <c r="K30" s="31" t="e">
        <f>IF(J30&gt;=1.1,"Ahead of Schedule",
   IF(AND(J30&gt;=0.9,J30&lt;1.1),"On Track",
      IF(AND(J30&gt;=0.75,J30&lt;0.9),"Slightly Behind",
         "Critical Delay")))</f>
        <v>#DIV/0!</v>
      </c>
      <c r="M30">
        <v>5</v>
      </c>
      <c r="N30" t="s">
        <v>99</v>
      </c>
      <c r="O30">
        <v>41400</v>
      </c>
      <c r="P30">
        <v>0</v>
      </c>
      <c r="Q30" s="31" t="str">
        <f>IFERROR(O30/P30, "")</f>
        <v/>
      </c>
      <c r="R30" s="35"/>
      <c r="T30" t="s">
        <v>176</v>
      </c>
      <c r="V30" s="33">
        <v>480000</v>
      </c>
      <c r="W30" s="34">
        <f>(V30-O30)/V30</f>
        <v>0.91374999999999995</v>
      </c>
      <c r="X30" s="34" t="e">
        <f>(V30-Q30)/V30</f>
        <v>#VALUE!</v>
      </c>
      <c r="Y30" s="34" t="e">
        <f>Table1[[#This Row],[Actual GrossMargin (%)]]-Table1[[#This Row],[ProjectedGross Margin (%)]]</f>
        <v>#VALUE!</v>
      </c>
    </row>
    <row r="31" spans="1:25" ht="23.25" customHeight="1">
      <c r="A31">
        <v>51212</v>
      </c>
      <c r="B31" s="30"/>
      <c r="D31" s="3">
        <v>44805</v>
      </c>
      <c r="E31" s="3">
        <v>45170</v>
      </c>
      <c r="J31" s="7" t="e">
        <f>Table1[[#This Row],[Scope Completion]]/Table1[[#This Row],[Time Completion]]</f>
        <v>#DIV/0!</v>
      </c>
      <c r="K31" s="31" t="e">
        <f>IF(J31&gt;=1.1,"Ahead of Schedule",
   IF(AND(J31&gt;=0.9,J31&lt;1.1),"On Track",
      IF(AND(J31&gt;=0.75,J31&lt;0.9),"Slightly Behind",
         "Critical Delay")))</f>
        <v>#DIV/0!</v>
      </c>
      <c r="M31">
        <v>5</v>
      </c>
      <c r="N31" t="s">
        <v>93</v>
      </c>
      <c r="O31">
        <v>151579374.40000001</v>
      </c>
      <c r="P31">
        <v>-159265468.81</v>
      </c>
      <c r="Q31" s="31">
        <f>IFERROR(O31/P31, "")</f>
        <v>-0.95174035861364692</v>
      </c>
      <c r="R31" s="35"/>
      <c r="T31" t="s">
        <v>177</v>
      </c>
      <c r="V31" s="33">
        <v>172124506.49000001</v>
      </c>
      <c r="W31" s="34">
        <f>(V31-O31)/V31</f>
        <v>0.11936203919453865</v>
      </c>
      <c r="X31" s="34">
        <f>(V31-Q31)/V31</f>
        <v>1.0000000055293716</v>
      </c>
      <c r="Y31" s="34">
        <f>Table1[[#This Row],[Actual GrossMargin (%)]]-Table1[[#This Row],[ProjectedGross Margin (%)]]</f>
        <v>0.88063796633483293</v>
      </c>
    </row>
    <row r="32" spans="1:25" ht="23.25" customHeight="1">
      <c r="A32">
        <v>51166</v>
      </c>
      <c r="B32" s="30"/>
      <c r="D32" s="3">
        <v>45398</v>
      </c>
      <c r="E32" s="3">
        <v>45763</v>
      </c>
      <c r="J32" s="7" t="e">
        <f>Table1[[#This Row],[Scope Completion]]/Table1[[#This Row],[Time Completion]]</f>
        <v>#DIV/0!</v>
      </c>
      <c r="K32" s="31" t="e">
        <f>IF(J32&gt;=1.1,"Ahead of Schedule",
   IF(AND(J32&gt;=0.9,J32&lt;1.1),"On Track",
      IF(AND(J32&gt;=0.75,J32&lt;0.9),"Slightly Behind",
         "Critical Delay")))</f>
        <v>#DIV/0!</v>
      </c>
      <c r="M32">
        <v>5</v>
      </c>
      <c r="N32" t="s">
        <v>96</v>
      </c>
      <c r="O32">
        <v>262006557.63999999</v>
      </c>
      <c r="P32">
        <v>254060633.96827599</v>
      </c>
      <c r="Q32" s="31">
        <f>IFERROR(O32/P32, "")</f>
        <v>1.0312756980395326</v>
      </c>
      <c r="R32" s="35"/>
      <c r="V32" s="33">
        <v>371712426.16379303</v>
      </c>
      <c r="W32" s="34">
        <f>(V32-O32)/V32</f>
        <v>0.2951364033104768</v>
      </c>
      <c r="X32" s="34">
        <f>(V32-Q32)/V32</f>
        <v>0.99999999722560884</v>
      </c>
      <c r="Y32" s="34">
        <f>Table1[[#This Row],[Actual GrossMargin (%)]]-Table1[[#This Row],[ProjectedGross Margin (%)]]</f>
        <v>0.70486359391513198</v>
      </c>
    </row>
    <row r="33" spans="1:25" ht="23.25" customHeight="1">
      <c r="A33">
        <v>51164</v>
      </c>
      <c r="B33" s="30"/>
      <c r="J33" s="7" t="e">
        <f>Table1[[#This Row],[Scope Completion]]/Table1[[#This Row],[Time Completion]]</f>
        <v>#DIV/0!</v>
      </c>
      <c r="K33" s="31" t="e">
        <f>IF(J33&gt;=1.1,"Ahead of Schedule",
   IF(AND(J33&gt;=0.9,J33&lt;1.1),"On Track",
      IF(AND(J33&gt;=0.75,J33&lt;0.9),"Slightly Behind",
         "Critical Delay")))</f>
        <v>#DIV/0!</v>
      </c>
      <c r="M33">
        <v>5</v>
      </c>
      <c r="N33" t="s">
        <v>99</v>
      </c>
      <c r="O33">
        <v>3519978.91</v>
      </c>
      <c r="P33">
        <v>3153560.69</v>
      </c>
      <c r="Q33" s="31">
        <f>IFERROR(O33/P33, "")</f>
        <v>1.1161919036985459</v>
      </c>
      <c r="R33" s="35"/>
      <c r="V33" s="33">
        <v>11091386.800000001</v>
      </c>
      <c r="W33" s="34">
        <f>(V33-O33)/V33</f>
        <v>0.68263852181225881</v>
      </c>
      <c r="X33" s="34">
        <f>(V33-Q33)/V33</f>
        <v>0.99999989936408107</v>
      </c>
      <c r="Y33" s="34">
        <f>Table1[[#This Row],[Actual GrossMargin (%)]]-Table1[[#This Row],[ProjectedGross Margin (%)]]</f>
        <v>0.31736137755182225</v>
      </c>
    </row>
    <row r="34" spans="1:25" ht="23.25" customHeight="1">
      <c r="A34">
        <v>51143</v>
      </c>
      <c r="B34" s="30"/>
      <c r="D34" s="3">
        <v>44562</v>
      </c>
      <c r="E34" s="3">
        <v>45657</v>
      </c>
      <c r="J34" s="7" t="e">
        <f>Table1[[#This Row],[Scope Completion]]/Table1[[#This Row],[Time Completion]]</f>
        <v>#DIV/0!</v>
      </c>
      <c r="K34" s="31" t="e">
        <f>IF(J34&gt;=1.1,"Ahead of Schedule",
   IF(AND(J34&gt;=0.9,J34&lt;1.1),"On Track",
      IF(AND(J34&gt;=0.75,J34&lt;0.9),"Slightly Behind",
         "Critical Delay")))</f>
        <v>#DIV/0!</v>
      </c>
      <c r="M34">
        <v>5</v>
      </c>
      <c r="N34" t="s">
        <v>96</v>
      </c>
      <c r="O34">
        <v>182000</v>
      </c>
      <c r="P34">
        <v>54000</v>
      </c>
      <c r="Q34" s="31">
        <f>IFERROR(O34/P34, "")</f>
        <v>3.3703703703703702</v>
      </c>
      <c r="R34" s="35"/>
      <c r="V34" s="33">
        <v>531668</v>
      </c>
      <c r="W34" s="34">
        <f>(V34-O34)/V34</f>
        <v>0.65768110926367584</v>
      </c>
      <c r="X34" s="34">
        <f>(V34-Q34)/V34</f>
        <v>0.99999366076128271</v>
      </c>
      <c r="Y34" s="34">
        <f>Table1[[#This Row],[Actual GrossMargin (%)]]-Table1[[#This Row],[ProjectedGross Margin (%)]]</f>
        <v>0.34231255149760687</v>
      </c>
    </row>
    <row r="35" spans="1:25" ht="23.25" customHeight="1">
      <c r="A35">
        <v>51095</v>
      </c>
      <c r="B35" s="30"/>
      <c r="D35" s="3">
        <v>44448</v>
      </c>
      <c r="E35" s="3">
        <v>44813</v>
      </c>
      <c r="J35" s="7" t="e">
        <f>Table1[[#This Row],[Scope Completion]]/Table1[[#This Row],[Time Completion]]</f>
        <v>#DIV/0!</v>
      </c>
      <c r="K35" s="31" t="e">
        <f>IF(J35&gt;=1.1,"Ahead of Schedule",
   IF(AND(J35&gt;=0.9,J35&lt;1.1),"On Track",
      IF(AND(J35&gt;=0.75,J35&lt;0.9),"Slightly Behind",
         "Critical Delay")))</f>
        <v>#DIV/0!</v>
      </c>
      <c r="M35">
        <v>5</v>
      </c>
      <c r="N35" t="s">
        <v>96</v>
      </c>
      <c r="O35">
        <v>193170669.37</v>
      </c>
      <c r="P35">
        <v>155979250.27275899</v>
      </c>
      <c r="Q35" s="31">
        <f>IFERROR(O35/P35, "")</f>
        <v>1.238438247601555</v>
      </c>
      <c r="R35" s="35"/>
      <c r="V35" s="33">
        <v>288237075.27999997</v>
      </c>
      <c r="W35" s="34">
        <f>(V35-O35)/V35</f>
        <v>0.32982018644773692</v>
      </c>
      <c r="X35" s="34">
        <f>(V35-Q35)/V35</f>
        <v>0.99999999570340403</v>
      </c>
      <c r="Y35" s="34">
        <f>Table1[[#This Row],[Actual GrossMargin (%)]]-Table1[[#This Row],[ProjectedGross Margin (%)]]</f>
        <v>0.67017980925566711</v>
      </c>
    </row>
    <row r="36" spans="1:25" ht="23.25" customHeight="1">
      <c r="F36" s="1"/>
    </row>
    <row r="37" spans="1:25" ht="23.25" customHeight="1">
      <c r="F37" s="1"/>
    </row>
    <row r="38" spans="1:25" ht="23.25" customHeight="1">
      <c r="F38" s="1"/>
    </row>
    <row r="39" spans="1:25" ht="23.25" customHeight="1">
      <c r="F39" s="1"/>
    </row>
    <row r="40" spans="1:25" ht="23.25" customHeight="1">
      <c r="F40" s="1"/>
    </row>
    <row r="41" spans="1:25" ht="23.25" customHeight="1">
      <c r="F41" s="1"/>
    </row>
    <row r="42" spans="1:25" ht="23.25" customHeight="1">
      <c r="F42" s="1"/>
    </row>
    <row r="43" spans="1:25" ht="23.25" customHeight="1">
      <c r="F43" s="1"/>
    </row>
    <row r="44" spans="1:25" ht="23.25" customHeight="1">
      <c r="F44" s="1"/>
    </row>
    <row r="45" spans="1:25" ht="23.25" customHeight="1">
      <c r="F45" s="1"/>
    </row>
    <row r="46" spans="1:25" ht="23.25" customHeight="1">
      <c r="F46" s="1"/>
    </row>
    <row r="47" spans="1:25" ht="23.25" customHeight="1">
      <c r="F47" s="1"/>
    </row>
    <row r="48" spans="1:25" ht="23.25" customHeight="1">
      <c r="F48" s="1"/>
    </row>
    <row r="49" spans="6:6" ht="23.25" customHeight="1">
      <c r="F49" s="1"/>
    </row>
    <row r="50" spans="6:6" ht="23.25" customHeight="1">
      <c r="F50" s="1"/>
    </row>
    <row r="51" spans="6:6" ht="23.25" customHeight="1">
      <c r="F51" s="1"/>
    </row>
    <row r="52" spans="6:6" ht="23.25" customHeight="1">
      <c r="F52" s="1"/>
    </row>
    <row r="53" spans="6:6" ht="23.25" customHeight="1">
      <c r="F53" s="1"/>
    </row>
    <row r="54" spans="6:6" ht="23.25" customHeight="1">
      <c r="F54" s="1"/>
    </row>
    <row r="55" spans="6:6" ht="23.25" customHeight="1">
      <c r="F55" s="1"/>
    </row>
    <row r="56" spans="6:6" ht="23.25" customHeight="1">
      <c r="F56" s="1"/>
    </row>
    <row r="57" spans="6:6" ht="23.25" customHeight="1">
      <c r="F57" s="1"/>
    </row>
    <row r="58" spans="6:6" ht="23.25" customHeight="1">
      <c r="F58" s="1"/>
    </row>
    <row r="59" spans="6:6" ht="23.25" customHeight="1">
      <c r="F59" s="1"/>
    </row>
    <row r="60" spans="6:6" ht="23.25" customHeight="1">
      <c r="F60" s="1"/>
    </row>
    <row r="61" spans="6:6" ht="23.25" customHeight="1">
      <c r="F61" s="1"/>
    </row>
    <row r="62" spans="6:6" ht="23.25" customHeight="1">
      <c r="F62" s="1"/>
    </row>
    <row r="63" spans="6:6" ht="23.25" customHeight="1">
      <c r="F63" s="1"/>
    </row>
    <row r="64" spans="6:6" ht="23.25" customHeight="1">
      <c r="F64" s="1"/>
    </row>
    <row r="65" spans="6:6" ht="23.25" customHeight="1">
      <c r="F65" s="1"/>
    </row>
    <row r="66" spans="6:6" ht="23.25" customHeight="1">
      <c r="F66" s="1"/>
    </row>
    <row r="67" spans="6:6" ht="23.25" customHeight="1">
      <c r="F67" s="1"/>
    </row>
    <row r="68" spans="6:6" ht="23.25" customHeight="1">
      <c r="F68" s="1"/>
    </row>
    <row r="69" spans="6:6" ht="23.25" customHeight="1">
      <c r="F69" s="1"/>
    </row>
    <row r="70" spans="6:6" ht="23.25" customHeight="1">
      <c r="F70" s="1"/>
    </row>
    <row r="71" spans="6:6" ht="23.25" customHeight="1">
      <c r="F71" s="1"/>
    </row>
    <row r="72" spans="6:6" ht="23.25" customHeight="1">
      <c r="F72" s="1"/>
    </row>
    <row r="73" spans="6:6" ht="23.25" customHeight="1">
      <c r="F73" s="1"/>
    </row>
    <row r="74" spans="6:6" ht="23.25" customHeight="1">
      <c r="F74" s="1"/>
    </row>
    <row r="75" spans="6:6" ht="23.25" customHeight="1">
      <c r="F75" s="1"/>
    </row>
    <row r="76" spans="6:6" ht="23.25" customHeight="1">
      <c r="F76" s="1"/>
    </row>
    <row r="77" spans="6:6" ht="23.25" customHeight="1">
      <c r="F77" s="1"/>
    </row>
    <row r="78" spans="6:6" ht="23.25" customHeight="1">
      <c r="F78" s="1"/>
    </row>
    <row r="79" spans="6:6" ht="23.25" customHeight="1">
      <c r="F79" s="1"/>
    </row>
    <row r="80" spans="6:6" ht="23.25" customHeight="1">
      <c r="F80" s="1"/>
    </row>
    <row r="81" spans="6:6" ht="23.25" customHeight="1">
      <c r="F81" s="1"/>
    </row>
    <row r="82" spans="6:6" ht="23.25" customHeight="1">
      <c r="F82" s="1"/>
    </row>
    <row r="83" spans="6:6" ht="23.25" customHeight="1">
      <c r="F83" s="1"/>
    </row>
    <row r="84" spans="6:6" ht="23.25" customHeight="1">
      <c r="F84" s="1"/>
    </row>
    <row r="85" spans="6:6" ht="23.25" customHeight="1">
      <c r="F85" s="1"/>
    </row>
    <row r="86" spans="6:6" ht="23.25" customHeight="1">
      <c r="F86" s="1"/>
    </row>
    <row r="87" spans="6:6" ht="23.25" customHeight="1">
      <c r="F87" s="1"/>
    </row>
    <row r="88" spans="6:6" ht="23.25" customHeight="1">
      <c r="F88" s="1"/>
    </row>
    <row r="89" spans="6:6" ht="23.25" customHeight="1">
      <c r="F89" s="1"/>
    </row>
    <row r="90" spans="6:6" ht="23.25" customHeight="1">
      <c r="F90" s="1"/>
    </row>
    <row r="91" spans="6:6" ht="23.25" customHeight="1">
      <c r="F91" s="1"/>
    </row>
    <row r="92" spans="6:6" ht="23.25" customHeight="1">
      <c r="F92" s="1"/>
    </row>
    <row r="93" spans="6:6" ht="23.25" customHeight="1">
      <c r="F93" s="1"/>
    </row>
    <row r="94" spans="6:6" ht="23.25" customHeight="1">
      <c r="F94" s="1"/>
    </row>
    <row r="95" spans="6:6" ht="23.25" customHeight="1">
      <c r="F95" s="1"/>
    </row>
    <row r="96" spans="6:6" ht="23.25" customHeight="1">
      <c r="F96" s="1"/>
    </row>
    <row r="97" spans="6:6" ht="23.25" customHeight="1">
      <c r="F97" s="1"/>
    </row>
    <row r="98" spans="6:6" ht="23.25" customHeight="1">
      <c r="F98" s="1"/>
    </row>
    <row r="99" spans="6:6" ht="23.25" customHeight="1">
      <c r="F99" s="1"/>
    </row>
    <row r="100" spans="6:6" ht="23.25" customHeight="1">
      <c r="F100" s="1"/>
    </row>
    <row r="101" spans="6:6" ht="23.25" customHeight="1">
      <c r="F101" s="1"/>
    </row>
    <row r="102" spans="6:6" ht="23.25" customHeight="1">
      <c r="F102" s="1"/>
    </row>
    <row r="103" spans="6:6" ht="23.25" customHeight="1">
      <c r="F103" s="1"/>
    </row>
    <row r="104" spans="6:6" ht="23.25" customHeight="1">
      <c r="F104" s="1"/>
    </row>
    <row r="105" spans="6:6" ht="23.25" customHeight="1">
      <c r="F105" s="1"/>
    </row>
    <row r="106" spans="6:6" ht="23.25" customHeight="1">
      <c r="F106" s="1"/>
    </row>
    <row r="107" spans="6:6" ht="23.25" customHeight="1">
      <c r="F107" s="1"/>
    </row>
    <row r="108" spans="6:6" ht="23.25" customHeight="1">
      <c r="F108" s="1"/>
    </row>
    <row r="109" spans="6:6" ht="23.25" customHeight="1">
      <c r="F109" s="1"/>
    </row>
    <row r="110" spans="6:6" ht="23.25" customHeight="1">
      <c r="F110" s="1"/>
    </row>
    <row r="111" spans="6:6" ht="23.25" customHeight="1">
      <c r="F111" s="1"/>
    </row>
    <row r="112" spans="6:6" ht="23.25" customHeight="1">
      <c r="F112" s="1"/>
    </row>
    <row r="113" spans="6:6" ht="23.25" customHeight="1">
      <c r="F113" s="1"/>
    </row>
    <row r="114" spans="6:6" ht="23.25" customHeight="1">
      <c r="F114" s="1"/>
    </row>
    <row r="115" spans="6:6" ht="23.25" customHeight="1">
      <c r="F115" s="1"/>
    </row>
    <row r="116" spans="6:6" ht="23.25" customHeight="1">
      <c r="F116" s="1"/>
    </row>
    <row r="117" spans="6:6" ht="23.25" customHeight="1">
      <c r="F117" s="1"/>
    </row>
    <row r="118" spans="6:6" ht="23.25" customHeight="1">
      <c r="F118" s="1"/>
    </row>
    <row r="119" spans="6:6" ht="23.25" customHeight="1">
      <c r="F119" s="1"/>
    </row>
    <row r="120" spans="6:6" ht="23.25" customHeight="1">
      <c r="F120" s="1"/>
    </row>
    <row r="121" spans="6:6" ht="23.25" customHeight="1">
      <c r="F121" s="1"/>
    </row>
    <row r="122" spans="6:6" ht="23.25" customHeight="1">
      <c r="F122" s="1"/>
    </row>
    <row r="123" spans="6:6" ht="23.25" customHeight="1">
      <c r="F123" s="1"/>
    </row>
    <row r="124" spans="6:6" ht="23.25" customHeight="1">
      <c r="F124" s="1"/>
    </row>
    <row r="125" spans="6:6" ht="23.25" customHeight="1">
      <c r="F125" s="1"/>
    </row>
    <row r="126" spans="6:6" ht="23.25" customHeight="1">
      <c r="F126" s="1"/>
    </row>
    <row r="127" spans="6:6" ht="23.25" customHeight="1">
      <c r="F127" s="1"/>
    </row>
    <row r="128" spans="6:6" ht="23.25" customHeight="1">
      <c r="F128" s="1"/>
    </row>
    <row r="129" spans="6:6" ht="23.25" customHeight="1">
      <c r="F129" s="1"/>
    </row>
    <row r="130" spans="6:6" ht="23.25" customHeight="1">
      <c r="F130" s="1"/>
    </row>
    <row r="131" spans="6:6" ht="23.25" customHeight="1">
      <c r="F131" s="1"/>
    </row>
    <row r="132" spans="6:6" ht="23.25" customHeight="1">
      <c r="F132" s="1"/>
    </row>
    <row r="133" spans="6:6" ht="23.25" customHeight="1">
      <c r="F133" s="1"/>
    </row>
    <row r="134" spans="6:6" ht="23.25" customHeight="1">
      <c r="F134" s="1"/>
    </row>
    <row r="135" spans="6:6" ht="23.25" customHeight="1">
      <c r="F135" s="1"/>
    </row>
    <row r="136" spans="6:6" ht="23.25" customHeight="1">
      <c r="F136" s="1"/>
    </row>
    <row r="137" spans="6:6" ht="23.25" customHeight="1">
      <c r="F137" s="1"/>
    </row>
    <row r="138" spans="6:6" ht="23.25" customHeight="1">
      <c r="F138" s="1"/>
    </row>
    <row r="139" spans="6:6" ht="23.25" customHeight="1">
      <c r="F139" s="1"/>
    </row>
    <row r="140" spans="6:6" ht="23.25" customHeight="1">
      <c r="F140" s="1"/>
    </row>
    <row r="141" spans="6:6" ht="23.25" customHeight="1">
      <c r="F141" s="1"/>
    </row>
    <row r="142" spans="6:6" ht="23.25" customHeight="1">
      <c r="F142" s="1"/>
    </row>
    <row r="143" spans="6:6" ht="23.25" customHeight="1">
      <c r="F143" s="1"/>
    </row>
    <row r="144" spans="6:6" ht="23.25" customHeight="1">
      <c r="F144" s="1"/>
    </row>
    <row r="145" spans="6:6" ht="23.25" customHeight="1">
      <c r="F145" s="1"/>
    </row>
    <row r="146" spans="6:6" ht="23.25" customHeight="1">
      <c r="F146" s="1"/>
    </row>
    <row r="147" spans="6:6" ht="23.25" customHeight="1">
      <c r="F147" s="1"/>
    </row>
    <row r="148" spans="6:6" ht="23.25" customHeight="1">
      <c r="F148" s="1"/>
    </row>
    <row r="149" spans="6:6" ht="23.25" customHeight="1">
      <c r="F149" s="1"/>
    </row>
    <row r="150" spans="6:6" ht="23.25" customHeight="1">
      <c r="F150" s="1"/>
    </row>
    <row r="151" spans="6:6" ht="23.25" customHeight="1">
      <c r="F151" s="1"/>
    </row>
    <row r="152" spans="6:6" ht="23.25" customHeight="1">
      <c r="F152" s="1"/>
    </row>
    <row r="153" spans="6:6" ht="23.25" customHeight="1">
      <c r="F153" s="1"/>
    </row>
    <row r="154" spans="6:6" ht="23.25" customHeight="1">
      <c r="F154" s="1"/>
    </row>
    <row r="155" spans="6:6" ht="23.25" customHeight="1">
      <c r="F155" s="1"/>
    </row>
    <row r="156" spans="6:6" ht="23.25" customHeight="1">
      <c r="F156" s="1"/>
    </row>
    <row r="157" spans="6:6" ht="23.25" customHeight="1">
      <c r="F157" s="1"/>
    </row>
    <row r="158" spans="6:6" ht="23.25" customHeight="1">
      <c r="F158" s="1"/>
    </row>
    <row r="159" spans="6:6" ht="23.25" customHeight="1">
      <c r="F159" s="1"/>
    </row>
    <row r="160" spans="6:6" ht="23.25" customHeight="1">
      <c r="F160" s="1"/>
    </row>
    <row r="161" spans="6:6" ht="23.25" customHeight="1">
      <c r="F16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e7e21-b2be-4f70-a6a3-40e38b1571de" xsi:nil="true"/>
    <lcf76f155ced4ddcb4097134ff3c332f xmlns="0446d349-86cc-47c7-b613-85a7e9e53b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64139FD51684C95398C13FAA9F817" ma:contentTypeVersion="13" ma:contentTypeDescription="Create a new document." ma:contentTypeScope="" ma:versionID="fa3473af34c4f6d01a159b7168fb1226">
  <xsd:schema xmlns:xsd="http://www.w3.org/2001/XMLSchema" xmlns:xs="http://www.w3.org/2001/XMLSchema" xmlns:p="http://schemas.microsoft.com/office/2006/metadata/properties" xmlns:ns2="be1e7e21-b2be-4f70-a6a3-40e38b1571de" xmlns:ns3="0446d349-86cc-47c7-b613-85a7e9e53bf9" targetNamespace="http://schemas.microsoft.com/office/2006/metadata/properties" ma:root="true" ma:fieldsID="ef90ac320aefe47ddec9136e4f42db03" ns2:_="" ns3:_="">
    <xsd:import namespace="be1e7e21-b2be-4f70-a6a3-40e38b1571de"/>
    <xsd:import namespace="0446d349-86cc-47c7-b613-85a7e9e53b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e7e21-b2be-4f70-a6a3-40e38b157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ac06ce-d489-4fbd-9f27-1aa921c1df3d}" ma:internalName="TaxCatchAll" ma:showField="CatchAllData" ma:web="be1e7e21-b2be-4f70-a6a3-40e38b1571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6d349-86cc-47c7-b613-85a7e9e53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e657d93-c66f-44b1-a3f1-851eeb98cc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7BE245-21F8-4973-B938-1B44BFBEC9D5}"/>
</file>

<file path=customXml/itemProps2.xml><?xml version="1.0" encoding="utf-8"?>
<ds:datastoreItem xmlns:ds="http://schemas.openxmlformats.org/officeDocument/2006/customXml" ds:itemID="{F6447CD8-0307-4E1C-89F9-6D834C64BE80}"/>
</file>

<file path=customXml/itemProps3.xml><?xml version="1.0" encoding="utf-8"?>
<ds:datastoreItem xmlns:ds="http://schemas.openxmlformats.org/officeDocument/2006/customXml" ds:itemID="{00DECC22-0F4F-4D9F-B1AA-3A79207CB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2025-08-08T06:20:25Z</dcterms:created>
  <dcterms:modified xsi:type="dcterms:W3CDTF">2025-08-16T21:40:00Z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0x010100CE764139FD51684C95398C13FAA9F817</vt:lpwstr>
  </property>
  <property fmtid="{D5CDD505-2E9C-101B-9397-08002B2CF9AE}" pid="3" name="MediaServiceImageTags">
    <vt:lpwstr/>
  </property>
</Properties>
</file>