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rin/Downloads/"/>
    </mc:Choice>
  </mc:AlternateContent>
  <xr:revisionPtr revIDLastSave="0" documentId="13_ncr:1_{ED19E2CD-0A7A-194A-B948-3950367963B3}" xr6:coauthVersionLast="47" xr6:coauthVersionMax="47" xr10:uidLastSave="{00000000-0000-0000-0000-000000000000}"/>
  <bookViews>
    <workbookView xWindow="0" yWindow="880" windowWidth="34560" windowHeight="21580" activeTab="1" xr2:uid="{D028A189-414D-1443-8042-DCA80126F037}"/>
  </bookViews>
  <sheets>
    <sheet name="#1a" sheetId="8" r:id="rId1"/>
    <sheet name="#2" sheetId="6" r:id="rId2"/>
    <sheet name="#3" sheetId="7" r:id="rId3"/>
  </sheets>
  <definedNames>
    <definedName name="_xlnm._FilterDatabase" localSheetId="1" hidden="1">'#2'!$B$46:$B$66</definedName>
    <definedName name="_xlnm.Extract" localSheetId="1">'#2'!$D$46</definedName>
    <definedName name="solver_adj" localSheetId="0" hidden="1">'#1a'!$Q$22:$R$30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lhs1" localSheetId="0" hidden="1">'#1a'!$N$90:$N$95</definedName>
    <definedName name="solver_lhs2" localSheetId="0" hidden="1">'#1a'!$N$96:$N$107</definedName>
    <definedName name="solver_lhs3" localSheetId="0" hidden="1">'#1a'!$N$108:$N$113</definedName>
    <definedName name="solver_lhs4" localSheetId="0" hidden="1">'#1a'!$N$81:$N$89</definedName>
    <definedName name="solver_lhs5" localSheetId="0" hidden="1">'#1a'!$Q$22:$R$30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5</definedName>
    <definedName name="solver_num" localSheetId="1" hidden="1">0</definedName>
    <definedName name="solver_opt" localSheetId="0" hidden="1">'#1a'!$AZ$41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4</definedName>
    <definedName name="solver_rhs1" localSheetId="0" hidden="1">'#1a'!$O$90:$O$95</definedName>
    <definedName name="solver_rhs2" localSheetId="0" hidden="1">'#1a'!$O$96:$O$107</definedName>
    <definedName name="solver_rhs3" localSheetId="0" hidden="1">'#1a'!$O$108:$O$113</definedName>
    <definedName name="solver_rhs4" localSheetId="0" hidden="1">'#1a'!$O$81:$O$89</definedName>
    <definedName name="solver_rhs5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18" i="6" l="1"/>
  <c r="AE117" i="6"/>
  <c r="AE116" i="6"/>
  <c r="AE115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12" i="6"/>
  <c r="AE112" i="6"/>
  <c r="AE111" i="6"/>
  <c r="AE110" i="6"/>
  <c r="AE109" i="6"/>
  <c r="AE106" i="6"/>
  <c r="AE105" i="6"/>
  <c r="AE104" i="6"/>
  <c r="AE103" i="6"/>
  <c r="AF99" i="6"/>
  <c r="AF98" i="6"/>
  <c r="AE99" i="6"/>
  <c r="AE100" i="6"/>
  <c r="AE98" i="6"/>
  <c r="AE97" i="6"/>
  <c r="AF77" i="6"/>
  <c r="AF78" i="6"/>
  <c r="AF79" i="6"/>
  <c r="AF76" i="6"/>
  <c r="AE74" i="6"/>
  <c r="AF13" i="6"/>
  <c r="AE57" i="6" s="1"/>
  <c r="AF14" i="6"/>
  <c r="AE58" i="6" s="1"/>
  <c r="AF15" i="6"/>
  <c r="AE59" i="6" s="1"/>
  <c r="AF16" i="6"/>
  <c r="AE60" i="6" s="1"/>
  <c r="AF17" i="6"/>
  <c r="AE61" i="6" s="1"/>
  <c r="AF18" i="6"/>
  <c r="AE62" i="6" s="1"/>
  <c r="AF19" i="6"/>
  <c r="AE63" i="6" s="1"/>
  <c r="AF20" i="6"/>
  <c r="AE64" i="6" s="1"/>
  <c r="AF21" i="6"/>
  <c r="AE65" i="6" s="1"/>
  <c r="AF22" i="6"/>
  <c r="AE66" i="6" s="1"/>
  <c r="AF23" i="6"/>
  <c r="AE67" i="6" s="1"/>
  <c r="AF24" i="6"/>
  <c r="AE68" i="6" s="1"/>
  <c r="AF25" i="6"/>
  <c r="AE69" i="6" s="1"/>
  <c r="AF26" i="6"/>
  <c r="AE70" i="6" s="1"/>
  <c r="AF27" i="6"/>
  <c r="AE71" i="6" s="1"/>
  <c r="AF28" i="6"/>
  <c r="AE72" i="6" s="1"/>
  <c r="AF29" i="6"/>
  <c r="AE73" i="6" s="1"/>
  <c r="AF30" i="6"/>
  <c r="AF31" i="6"/>
  <c r="AE75" i="6" s="1"/>
  <c r="AF12" i="6"/>
  <c r="AE56" i="6" s="1"/>
  <c r="AC50" i="6"/>
  <c r="AC93" i="6" s="1"/>
  <c r="AD50" i="6"/>
  <c r="AD93" i="6" s="1"/>
  <c r="AE50" i="6"/>
  <c r="AE93" i="6" s="1"/>
  <c r="AB50" i="6"/>
  <c r="AB93" i="6" s="1"/>
  <c r="AC49" i="6"/>
  <c r="AC92" i="6" s="1"/>
  <c r="AD49" i="6"/>
  <c r="AD92" i="6" s="1"/>
  <c r="AE49" i="6"/>
  <c r="AE92" i="6" s="1"/>
  <c r="AB49" i="6"/>
  <c r="AB92" i="6" s="1"/>
  <c r="AC48" i="6"/>
  <c r="AC91" i="6" s="1"/>
  <c r="AD48" i="6"/>
  <c r="AD91" i="6" s="1"/>
  <c r="AE48" i="6"/>
  <c r="AE91" i="6" s="1"/>
  <c r="AB48" i="6"/>
  <c r="AB91" i="6" s="1"/>
  <c r="AC47" i="6"/>
  <c r="AC90" i="6" s="1"/>
  <c r="AD47" i="6"/>
  <c r="AD90" i="6" s="1"/>
  <c r="AE47" i="6"/>
  <c r="AE90" i="6" s="1"/>
  <c r="AB47" i="6"/>
  <c r="AB90" i="6" s="1"/>
  <c r="AC46" i="6"/>
  <c r="AC89" i="6" s="1"/>
  <c r="AD46" i="6"/>
  <c r="AD89" i="6" s="1"/>
  <c r="AE46" i="6"/>
  <c r="AE89" i="6" s="1"/>
  <c r="AB46" i="6"/>
  <c r="AB89" i="6" s="1"/>
  <c r="AC45" i="6"/>
  <c r="AC88" i="6" s="1"/>
  <c r="AD45" i="6"/>
  <c r="AD88" i="6" s="1"/>
  <c r="AE45" i="6"/>
  <c r="AE88" i="6" s="1"/>
  <c r="AB45" i="6"/>
  <c r="AB88" i="6" s="1"/>
  <c r="AC44" i="6"/>
  <c r="AC87" i="6" s="1"/>
  <c r="AD44" i="6"/>
  <c r="AD87" i="6" s="1"/>
  <c r="AE44" i="6"/>
  <c r="AE87" i="6" s="1"/>
  <c r="AB44" i="6"/>
  <c r="AB87" i="6" s="1"/>
  <c r="AC43" i="6"/>
  <c r="AC86" i="6" s="1"/>
  <c r="AD43" i="6"/>
  <c r="AD86" i="6" s="1"/>
  <c r="AE43" i="6"/>
  <c r="AE86" i="6" s="1"/>
  <c r="AB43" i="6"/>
  <c r="AB86" i="6" s="1"/>
  <c r="AC42" i="6"/>
  <c r="AC85" i="6" s="1"/>
  <c r="AD42" i="6"/>
  <c r="AD85" i="6" s="1"/>
  <c r="AE42" i="6"/>
  <c r="AE85" i="6" s="1"/>
  <c r="AB42" i="6"/>
  <c r="AB85" i="6" s="1"/>
  <c r="AC41" i="6"/>
  <c r="AC84" i="6" s="1"/>
  <c r="AD41" i="6"/>
  <c r="AD84" i="6" s="1"/>
  <c r="AE41" i="6"/>
  <c r="AE84" i="6" s="1"/>
  <c r="AB41" i="6"/>
  <c r="AB84" i="6" s="1"/>
  <c r="AC40" i="6"/>
  <c r="AC83" i="6" s="1"/>
  <c r="AD40" i="6"/>
  <c r="AD83" i="6" s="1"/>
  <c r="AE40" i="6"/>
  <c r="AE83" i="6" s="1"/>
  <c r="AB40" i="6"/>
  <c r="AB83" i="6" s="1"/>
  <c r="AC39" i="6"/>
  <c r="AC82" i="6" s="1"/>
  <c r="AD39" i="6"/>
  <c r="AD82" i="6" s="1"/>
  <c r="AE39" i="6"/>
  <c r="AE82" i="6" s="1"/>
  <c r="AB39" i="6"/>
  <c r="AB82" i="6" s="1"/>
  <c r="AC38" i="6"/>
  <c r="AC81" i="6" s="1"/>
  <c r="AD38" i="6"/>
  <c r="AD81" i="6" s="1"/>
  <c r="AE38" i="6"/>
  <c r="AE81" i="6" s="1"/>
  <c r="AB38" i="6"/>
  <c r="AB81" i="6" s="1"/>
  <c r="K32" i="6"/>
  <c r="L32" i="6"/>
  <c r="M32" i="6"/>
  <c r="N32" i="6"/>
  <c r="O32" i="6"/>
  <c r="P32" i="6"/>
  <c r="Q32" i="6"/>
  <c r="R32" i="6"/>
  <c r="S32" i="6"/>
  <c r="T32" i="6"/>
  <c r="U32" i="6"/>
  <c r="V32" i="6"/>
  <c r="J32" i="6"/>
  <c r="AC32" i="6"/>
  <c r="AC33" i="6" s="1"/>
  <c r="AD32" i="6"/>
  <c r="AD33" i="6" s="1"/>
  <c r="AE32" i="6"/>
  <c r="AE33" i="6" s="1"/>
  <c r="AB32" i="6"/>
  <c r="AB33" i="6" s="1"/>
  <c r="AF100" i="6" l="1"/>
  <c r="AF110" i="6"/>
  <c r="AF103" i="6"/>
  <c r="AF111" i="6"/>
  <c r="AF104" i="6"/>
  <c r="AF112" i="6"/>
  <c r="AF97" i="6"/>
  <c r="AF105" i="6"/>
  <c r="AF106" i="6"/>
  <c r="AF109" i="6"/>
  <c r="AE51" i="6"/>
  <c r="AD51" i="6"/>
  <c r="AC51" i="6"/>
  <c r="AB51" i="6"/>
  <c r="AE79" i="6"/>
  <c r="AE76" i="6"/>
  <c r="AB36" i="6"/>
  <c r="AE77" i="6"/>
  <c r="AE78" i="6"/>
  <c r="AC35" i="6"/>
  <c r="AE36" i="6"/>
  <c r="AD36" i="6"/>
  <c r="AC36" i="6"/>
  <c r="AB37" i="6"/>
  <c r="AD35" i="6"/>
  <c r="AD34" i="6"/>
  <c r="AE37" i="6"/>
  <c r="AE34" i="6"/>
  <c r="AB35" i="6"/>
  <c r="AD37" i="6"/>
  <c r="AB34" i="6"/>
  <c r="AC34" i="6"/>
  <c r="AE35" i="6"/>
  <c r="AC37" i="6"/>
  <c r="N8" i="8" l="1"/>
  <c r="L72" i="8"/>
  <c r="L76" i="8"/>
  <c r="L70" i="8"/>
  <c r="K72" i="8"/>
  <c r="K76" i="8"/>
  <c r="K70" i="8"/>
  <c r="J72" i="8"/>
  <c r="J76" i="8"/>
  <c r="J70" i="8"/>
  <c r="G72" i="8"/>
  <c r="G76" i="8"/>
  <c r="G70" i="8"/>
  <c r="F72" i="8"/>
  <c r="F76" i="8"/>
  <c r="F70" i="8"/>
  <c r="E76" i="8"/>
  <c r="E72" i="8"/>
  <c r="E70" i="8"/>
  <c r="Y28" i="8"/>
  <c r="Y31" i="8" s="1"/>
  <c r="N107" i="8" s="1"/>
  <c r="X25" i="8"/>
  <c r="X31" i="8" s="1"/>
  <c r="N106" i="8" s="1"/>
  <c r="W22" i="8"/>
  <c r="W31" i="8" s="1"/>
  <c r="N105" i="8" s="1"/>
  <c r="V28" i="8"/>
  <c r="V31" i="8" s="1"/>
  <c r="N104" i="8" s="1"/>
  <c r="U25" i="8"/>
  <c r="U31" i="8" s="1"/>
  <c r="N103" i="8" s="1"/>
  <c r="T22" i="8"/>
  <c r="T31" i="8" s="1"/>
  <c r="N102" i="8" s="1"/>
  <c r="AH30" i="8"/>
  <c r="AH31" i="8" s="1"/>
  <c r="N89" i="8" s="1"/>
  <c r="AG29" i="8"/>
  <c r="AG31" i="8" s="1"/>
  <c r="N88" i="8" s="1"/>
  <c r="AF28" i="8"/>
  <c r="AF31" i="8" s="1"/>
  <c r="N87" i="8" s="1"/>
  <c r="AE27" i="8"/>
  <c r="AE31" i="8" s="1"/>
  <c r="N86" i="8" s="1"/>
  <c r="AC25" i="8"/>
  <c r="AC31" i="8" s="1"/>
  <c r="N84" i="8" s="1"/>
  <c r="AB24" i="8"/>
  <c r="AB31" i="8" s="1"/>
  <c r="N83" i="8" s="1"/>
  <c r="AA23" i="8"/>
  <c r="AA31" i="8" s="1"/>
  <c r="N82" i="8" s="1"/>
  <c r="Z22" i="8"/>
  <c r="AD26" i="8"/>
  <c r="AD31" i="8" s="1"/>
  <c r="N85" i="8" s="1"/>
  <c r="S23" i="8"/>
  <c r="S24" i="8"/>
  <c r="S25" i="8"/>
  <c r="S26" i="8"/>
  <c r="S27" i="8"/>
  <c r="S28" i="8"/>
  <c r="S29" i="8"/>
  <c r="S30" i="8"/>
  <c r="S22" i="8"/>
  <c r="N30" i="8"/>
  <c r="N29" i="8"/>
  <c r="N28" i="8"/>
  <c r="N27" i="8"/>
  <c r="N26" i="8"/>
  <c r="N25" i="8"/>
  <c r="N24" i="8"/>
  <c r="N23" i="8"/>
  <c r="N22" i="8"/>
  <c r="K42" i="8"/>
  <c r="K41" i="8"/>
  <c r="K40" i="8"/>
  <c r="G41" i="8"/>
  <c r="G42" i="8"/>
  <c r="G40" i="8"/>
  <c r="AX30" i="8"/>
  <c r="AX27" i="8"/>
  <c r="AX24" i="8"/>
  <c r="AW29" i="8"/>
  <c r="AW26" i="8"/>
  <c r="AW23" i="8"/>
  <c r="AV28" i="8"/>
  <c r="AV25" i="8"/>
  <c r="AV22" i="8"/>
  <c r="AU24" i="8"/>
  <c r="AU27" i="8"/>
  <c r="AU30" i="8"/>
  <c r="AT29" i="8"/>
  <c r="AT26" i="8"/>
  <c r="AT23" i="8"/>
  <c r="AS28" i="8"/>
  <c r="AS25" i="8"/>
  <c r="AS22" i="8"/>
  <c r="BE20" i="8"/>
  <c r="BE24" i="8" s="1"/>
  <c r="BD20" i="8"/>
  <c r="BD26" i="8" s="1"/>
  <c r="BC20" i="8"/>
  <c r="BC28" i="8" s="1"/>
  <c r="BB20" i="8"/>
  <c r="BB30" i="8" s="1"/>
  <c r="BA20" i="8"/>
  <c r="BA29" i="8" s="1"/>
  <c r="AZ20" i="8"/>
  <c r="AZ28" i="8" s="1"/>
  <c r="AN28" i="8"/>
  <c r="AN29" i="8"/>
  <c r="AN30" i="8"/>
  <c r="AM26" i="8"/>
  <c r="AM27" i="8"/>
  <c r="AM25" i="8"/>
  <c r="AL22" i="8"/>
  <c r="AL23" i="8"/>
  <c r="AL24" i="8"/>
  <c r="AJ25" i="8"/>
  <c r="AI24" i="8"/>
  <c r="AI23" i="8"/>
  <c r="AI22" i="8"/>
  <c r="AK28" i="8"/>
  <c r="AK29" i="8"/>
  <c r="AK30" i="8"/>
  <c r="AJ26" i="8"/>
  <c r="AJ27" i="8"/>
  <c r="AX34" i="8" l="1"/>
  <c r="AV34" i="8"/>
  <c r="AU34" i="8"/>
  <c r="AW34" i="8"/>
  <c r="AS34" i="8"/>
  <c r="AT34" i="8"/>
  <c r="N113" i="8"/>
  <c r="N112" i="8"/>
  <c r="N110" i="8"/>
  <c r="N108" i="8"/>
  <c r="N111" i="8"/>
  <c r="N109" i="8"/>
  <c r="AT31" i="8"/>
  <c r="AW31" i="8"/>
  <c r="AX31" i="8"/>
  <c r="AV31" i="8"/>
  <c r="AU31" i="8"/>
  <c r="AS31" i="8"/>
  <c r="Z31" i="8"/>
  <c r="N81" i="8" s="1"/>
  <c r="AQ31" i="8"/>
  <c r="AZ22" i="8"/>
  <c r="AZ25" i="8"/>
  <c r="BA23" i="8"/>
  <c r="BE27" i="8"/>
  <c r="BE30" i="8"/>
  <c r="BC25" i="8"/>
  <c r="BD23" i="8"/>
  <c r="BA26" i="8"/>
  <c r="BD29" i="8"/>
  <c r="BB24" i="8"/>
  <c r="BB27" i="8"/>
  <c r="BC22" i="8"/>
  <c r="AI31" i="8"/>
  <c r="AJ31" i="8"/>
  <c r="AM31" i="8"/>
  <c r="AL31" i="8"/>
  <c r="AN31" i="8"/>
  <c r="AK31" i="8"/>
  <c r="BD31" i="8" l="1"/>
  <c r="BE31" i="8"/>
  <c r="BA31" i="8"/>
  <c r="BB31" i="8"/>
  <c r="N93" i="8"/>
  <c r="N99" i="8"/>
  <c r="N94" i="8"/>
  <c r="N100" i="8"/>
  <c r="N92" i="8"/>
  <c r="N98" i="8"/>
  <c r="N91" i="8"/>
  <c r="N97" i="8"/>
  <c r="N90" i="8"/>
  <c r="N96" i="8"/>
  <c r="N95" i="8"/>
  <c r="N101" i="8"/>
  <c r="AP31" i="8"/>
  <c r="BC31" i="8"/>
  <c r="AZ31" i="8"/>
  <c r="BG31" i="8" l="1"/>
  <c r="AZ41" i="8" s="1"/>
</calcChain>
</file>

<file path=xl/sharedStrings.xml><?xml version="1.0" encoding="utf-8"?>
<sst xmlns="http://schemas.openxmlformats.org/spreadsheetml/2006/main" count="538" uniqueCount="257">
  <si>
    <t>LHS</t>
  </si>
  <si>
    <t>RHS</t>
  </si>
  <si>
    <t>Lincoln</t>
  </si>
  <si>
    <t>Omaha</t>
  </si>
  <si>
    <t>Location</t>
  </si>
  <si>
    <t>Kansas City</t>
  </si>
  <si>
    <t>Capacity</t>
  </si>
  <si>
    <t>CP3 by Moises Marin</t>
  </si>
  <si>
    <t>#1 - RMC Corp - Practice Problem 9, Module 11 - with modifications</t>
  </si>
  <si>
    <t>two products</t>
  </si>
  <si>
    <t>FA</t>
  </si>
  <si>
    <t>SB</t>
  </si>
  <si>
    <t>Grand Island</t>
  </si>
  <si>
    <t>After production, chemicals are shipped to three warehouses</t>
  </si>
  <si>
    <t>Wichita</t>
  </si>
  <si>
    <t>Oklahoma City</t>
  </si>
  <si>
    <t>Production costs of the two products vary at each plant</t>
  </si>
  <si>
    <t>Three different locations in Nebraska</t>
  </si>
  <si>
    <t>FA cost per ton</t>
  </si>
  <si>
    <t>FA maximum production capacity</t>
  </si>
  <si>
    <t>SB cost per ton</t>
  </si>
  <si>
    <t>SB maximum production capacity</t>
  </si>
  <si>
    <t>Estimated average revenue per ton for each warehouse. And the demand for each product</t>
  </si>
  <si>
    <t>Plants'
Locations</t>
  </si>
  <si>
    <t>Warehouses'
Locations</t>
  </si>
  <si>
    <t>FA revenue per ton</t>
  </si>
  <si>
    <t>FA demand at warehouse location</t>
  </si>
  <si>
    <t>SB revenue per ton</t>
  </si>
  <si>
    <t>SB demand at warehouse location</t>
  </si>
  <si>
    <t>Constraints</t>
  </si>
  <si>
    <t>=</t>
  </si>
  <si>
    <t>from plant</t>
  </si>
  <si>
    <t>to  warehouse</t>
  </si>
  <si>
    <t>tons of SB</t>
  </si>
  <si>
    <t>tons of FA</t>
  </si>
  <si>
    <r>
      <t xml:space="preserve">Production cost of </t>
    </r>
    <r>
      <rPr>
        <b/>
        <sz val="12"/>
        <color theme="1"/>
        <rFont val="Calibri"/>
        <family val="2"/>
        <scheme val="minor"/>
      </rPr>
      <t>SB</t>
    </r>
    <r>
      <rPr>
        <sz val="12"/>
        <color theme="1"/>
        <rFont val="Calibri"/>
        <family val="2"/>
        <scheme val="minor"/>
      </rPr>
      <t xml:space="preserve"> at Omaha</t>
    </r>
  </si>
  <si>
    <r>
      <t xml:space="preserve">Production Cost of </t>
    </r>
    <r>
      <rPr>
        <b/>
        <sz val="12"/>
        <color theme="1"/>
        <rFont val="Calibri"/>
        <family val="2"/>
        <scheme val="minor"/>
      </rPr>
      <t>SB</t>
    </r>
    <r>
      <rPr>
        <sz val="12"/>
        <color theme="1"/>
        <rFont val="Calibri"/>
        <family val="2"/>
        <scheme val="minor"/>
      </rPr>
      <t xml:space="preserve"> at Lincoln</t>
    </r>
  </si>
  <si>
    <r>
      <t xml:space="preserve">Production Cost of </t>
    </r>
    <r>
      <rPr>
        <b/>
        <sz val="12"/>
        <color theme="1"/>
        <rFont val="Calibri"/>
        <family val="2"/>
        <scheme val="minor"/>
      </rPr>
      <t>SB</t>
    </r>
    <r>
      <rPr>
        <sz val="12"/>
        <color theme="1"/>
        <rFont val="Calibri"/>
        <family val="2"/>
        <scheme val="minor"/>
      </rPr>
      <t xml:space="preserve"> at Grand Island</t>
    </r>
  </si>
  <si>
    <r>
      <t xml:space="preserve">Production cost of </t>
    </r>
    <r>
      <rPr>
        <b/>
        <sz val="12"/>
        <color theme="1"/>
        <rFont val="Calibri"/>
        <family val="2"/>
        <scheme val="minor"/>
      </rPr>
      <t>FA</t>
    </r>
    <r>
      <rPr>
        <sz val="12"/>
        <color theme="1"/>
        <rFont val="Calibri"/>
        <family val="2"/>
        <scheme val="minor"/>
      </rPr>
      <t xml:space="preserve"> sent from Omaha</t>
    </r>
  </si>
  <si>
    <t>totals&gt;</t>
  </si>
  <si>
    <r>
      <t xml:space="preserve">Production Cost o </t>
    </r>
    <r>
      <rPr>
        <b/>
        <sz val="12"/>
        <color theme="1"/>
        <rFont val="Calibri"/>
        <family val="2"/>
        <scheme val="minor"/>
      </rPr>
      <t>FA</t>
    </r>
    <r>
      <rPr>
        <sz val="12"/>
        <color theme="1"/>
        <rFont val="Calibri"/>
        <family val="2"/>
        <scheme val="minor"/>
      </rPr>
      <t xml:space="preserve"> sent from Grand Island</t>
    </r>
  </si>
  <si>
    <t>total production cost</t>
  </si>
  <si>
    <r>
      <t xml:space="preserve">estimated average Revenue  of </t>
    </r>
    <r>
      <rPr>
        <b/>
        <sz val="12"/>
        <color theme="1"/>
        <rFont val="Calibri"/>
        <family val="2"/>
        <scheme val="minor"/>
      </rPr>
      <t>FA</t>
    </r>
    <r>
      <rPr>
        <sz val="12"/>
        <color theme="1"/>
        <rFont val="Calibri"/>
        <family val="2"/>
        <scheme val="minor"/>
      </rPr>
      <t xml:space="preserve"> at Kansas City warehouse</t>
    </r>
  </si>
  <si>
    <r>
      <t xml:space="preserve">estmated average Revenue of </t>
    </r>
    <r>
      <rPr>
        <b/>
        <sz val="12"/>
        <color theme="1"/>
        <rFont val="Calibri"/>
        <family val="2"/>
        <scheme val="minor"/>
      </rPr>
      <t>FA</t>
    </r>
    <r>
      <rPr>
        <sz val="12"/>
        <color theme="1"/>
        <rFont val="Calibri"/>
        <family val="2"/>
        <scheme val="minor"/>
      </rPr>
      <t xml:space="preserve"> at Wichita warehouse</t>
    </r>
  </si>
  <si>
    <r>
      <t xml:space="preserve">estimated average Revenue of </t>
    </r>
    <r>
      <rPr>
        <b/>
        <sz val="12"/>
        <color theme="1"/>
        <rFont val="Calibri"/>
        <family val="2"/>
        <scheme val="minor"/>
      </rPr>
      <t xml:space="preserve">FA </t>
    </r>
    <r>
      <rPr>
        <sz val="12"/>
        <color theme="1"/>
        <rFont val="Calibri"/>
        <family val="2"/>
        <scheme val="minor"/>
      </rPr>
      <t>at Oklahoma City warehouse</t>
    </r>
  </si>
  <si>
    <r>
      <t xml:space="preserve">estimated average Revenue  of </t>
    </r>
    <r>
      <rPr>
        <b/>
        <sz val="12"/>
        <color theme="1"/>
        <rFont val="Calibri"/>
        <family val="2"/>
        <scheme val="minor"/>
      </rPr>
      <t>SB</t>
    </r>
    <r>
      <rPr>
        <sz val="12"/>
        <color theme="1"/>
        <rFont val="Calibri"/>
        <family val="2"/>
        <scheme val="minor"/>
      </rPr>
      <t xml:space="preserve"> at Kansas City warehouse</t>
    </r>
  </si>
  <si>
    <r>
      <t xml:space="preserve">estimated average Revenue of </t>
    </r>
    <r>
      <rPr>
        <b/>
        <sz val="12"/>
        <color theme="1"/>
        <rFont val="Calibri"/>
        <family val="2"/>
        <scheme val="minor"/>
      </rPr>
      <t>SB</t>
    </r>
    <r>
      <rPr>
        <sz val="12"/>
        <color theme="1"/>
        <rFont val="Calibri"/>
        <family val="2"/>
        <scheme val="minor"/>
      </rPr>
      <t xml:space="preserve"> at Wichita warehouse</t>
    </r>
  </si>
  <si>
    <r>
      <t xml:space="preserve">estimated average Revenue of </t>
    </r>
    <r>
      <rPr>
        <b/>
        <sz val="12"/>
        <color theme="1"/>
        <rFont val="Calibri"/>
        <family val="2"/>
        <scheme val="minor"/>
      </rPr>
      <t xml:space="preserve">SB </t>
    </r>
    <r>
      <rPr>
        <sz val="12"/>
        <color theme="1"/>
        <rFont val="Calibri"/>
        <family val="2"/>
        <scheme val="minor"/>
      </rPr>
      <t>at Oklahoma City warehouse</t>
    </r>
  </si>
  <si>
    <t>total estimaed average revenue</t>
  </si>
  <si>
    <t>Maximize profit</t>
  </si>
  <si>
    <t>&lt;=150</t>
  </si>
  <si>
    <t>&lt;=90</t>
  </si>
  <si>
    <r>
      <t xml:space="preserve">Total tons of </t>
    </r>
    <r>
      <rPr>
        <b/>
        <sz val="12"/>
        <color theme="1"/>
        <rFont val="Calibri"/>
        <family val="2"/>
        <scheme val="minor"/>
      </rPr>
      <t>FA</t>
    </r>
    <r>
      <rPr>
        <sz val="12"/>
        <color theme="1"/>
        <rFont val="Calibri"/>
        <family val="2"/>
        <scheme val="minor"/>
      </rPr>
      <t xml:space="preserve"> sent to Kansas City</t>
    </r>
  </si>
  <si>
    <r>
      <t xml:space="preserve">Total tons of </t>
    </r>
    <r>
      <rPr>
        <b/>
        <sz val="12"/>
        <color theme="1"/>
        <rFont val="Calibri"/>
        <family val="2"/>
        <scheme val="minor"/>
      </rPr>
      <t>FA</t>
    </r>
    <r>
      <rPr>
        <sz val="12"/>
        <color theme="1"/>
        <rFont val="Calibri"/>
        <family val="2"/>
        <scheme val="minor"/>
      </rPr>
      <t xml:space="preserve"> sent to Wichita</t>
    </r>
  </si>
  <si>
    <r>
      <t xml:space="preserve">Total tons of </t>
    </r>
    <r>
      <rPr>
        <b/>
        <sz val="12"/>
        <color theme="1"/>
        <rFont val="Calibri"/>
        <family val="2"/>
        <scheme val="minor"/>
      </rPr>
      <t>FA</t>
    </r>
    <r>
      <rPr>
        <sz val="12"/>
        <color theme="1"/>
        <rFont val="Calibri"/>
        <family val="2"/>
        <scheme val="minor"/>
      </rPr>
      <t xml:space="preserve"> sent to Oklahoma City</t>
    </r>
  </si>
  <si>
    <r>
      <t xml:space="preserve">Total tons of </t>
    </r>
    <r>
      <rPr>
        <b/>
        <sz val="12"/>
        <color theme="1"/>
        <rFont val="Calibri"/>
        <family val="2"/>
        <scheme val="minor"/>
      </rPr>
      <t>SB</t>
    </r>
    <r>
      <rPr>
        <sz val="12"/>
        <color theme="1"/>
        <rFont val="Calibri"/>
        <family val="2"/>
        <scheme val="minor"/>
      </rPr>
      <t xml:space="preserve"> sent to Kansas City</t>
    </r>
  </si>
  <si>
    <r>
      <t xml:space="preserve">Total tons of </t>
    </r>
    <r>
      <rPr>
        <b/>
        <sz val="12"/>
        <color theme="1"/>
        <rFont val="Calibri"/>
        <family val="2"/>
        <scheme val="minor"/>
      </rPr>
      <t>SB</t>
    </r>
    <r>
      <rPr>
        <sz val="12"/>
        <color theme="1"/>
        <rFont val="Calibri"/>
        <family val="2"/>
        <scheme val="minor"/>
      </rPr>
      <t xml:space="preserve"> sent to Wichita</t>
    </r>
  </si>
  <si>
    <r>
      <t xml:space="preserve">Total tons of </t>
    </r>
    <r>
      <rPr>
        <b/>
        <sz val="12"/>
        <color theme="1"/>
        <rFont val="Calibri"/>
        <family val="2"/>
        <scheme val="minor"/>
      </rPr>
      <t>SB</t>
    </r>
    <r>
      <rPr>
        <sz val="12"/>
        <color theme="1"/>
        <rFont val="Calibri"/>
        <family val="2"/>
        <scheme val="minor"/>
      </rPr>
      <t xml:space="preserve"> sent to Oklahoma City</t>
    </r>
  </si>
  <si>
    <t>&lt;=180</t>
  </si>
  <si>
    <t>&lt;=225</t>
  </si>
  <si>
    <t>&lt;=95</t>
  </si>
  <si>
    <t>&lt;=200</t>
  </si>
  <si>
    <t>&lt;=125</t>
  </si>
  <si>
    <t>Demand</t>
  </si>
  <si>
    <t>Maximum tonnage that can be shipped</t>
  </si>
  <si>
    <t>80% of demand</t>
  </si>
  <si>
    <t>&gt;=144</t>
  </si>
  <si>
    <t>&gt;=180</t>
  </si>
  <si>
    <t>&gt;=76</t>
  </si>
  <si>
    <t>&gt;=160</t>
  </si>
  <si>
    <t>&gt;=100</t>
  </si>
  <si>
    <t>Omaha can at most send a combined 150 tons of chemicals (adding FA and SB) to any one plant</t>
  </si>
  <si>
    <t>Lincoln can at most send a combined 120 tons of chemicals (adding FA and SB) to any one plant</t>
  </si>
  <si>
    <t>Grand Island can at most send a combined 90 tons of chemicals (adding FA and SB) to any one plant</t>
  </si>
  <si>
    <t>Must meet at least 80% of the demand for each product</t>
  </si>
  <si>
    <t>Estimated average revenue per ton for each warehouse</t>
  </si>
  <si>
    <t>Per ton cost in thousands of shipping chemical products  (either type) from the plant to the warehouse</t>
  </si>
  <si>
    <t>total shipping cost</t>
  </si>
  <si>
    <t>shipping cost</t>
  </si>
  <si>
    <t>tons of FA and SB</t>
  </si>
  <si>
    <t>estimated average revenue minus production cost minus shipping cost</t>
  </si>
  <si>
    <t>&lt;=</t>
  </si>
  <si>
    <t>&gt;=</t>
  </si>
  <si>
    <r>
      <t xml:space="preserve">Production Cost of </t>
    </r>
    <r>
      <rPr>
        <b/>
        <sz val="12"/>
        <color theme="1"/>
        <rFont val="Calibri"/>
        <family val="2"/>
        <scheme val="minor"/>
      </rPr>
      <t>FA</t>
    </r>
    <r>
      <rPr>
        <sz val="12"/>
        <color theme="1"/>
        <rFont val="Calibri"/>
        <family val="2"/>
        <scheme val="minor"/>
      </rPr>
      <t xml:space="preserve"> sent from Lincoln</t>
    </r>
  </si>
  <si>
    <t>Total tons sent from Omaha (FA and SB) to Kansas City</t>
  </si>
  <si>
    <t>Total tons sent from Omaha (FA and SB) to Wichita</t>
  </si>
  <si>
    <t>Total tons sent from Omaha (FA and SB) to Oklahoma City</t>
  </si>
  <si>
    <t>Total tons sent from Lincoln (FA and SB) to Kansas City</t>
  </si>
  <si>
    <t>Total tons sent from Lincoln (FA and SB) to Wichita</t>
  </si>
  <si>
    <t>Total tons sent from Lincoln (FA and SB) to Oklahoma City</t>
  </si>
  <si>
    <t>Total tons sent from Grand Island
(FA and SB) to Kansas City</t>
  </si>
  <si>
    <t>Total tons sent from Grand Island
(FA and SB) to Wichita</t>
  </si>
  <si>
    <t>Total tons sent from Grand Island
(FA and SB) to Oklahoma City</t>
  </si>
  <si>
    <t>&lt;=120</t>
  </si>
  <si>
    <t>Demand expected per contract is upper bound</t>
  </si>
  <si>
    <r>
      <t xml:space="preserve">total production in Omaha of </t>
    </r>
    <r>
      <rPr>
        <b/>
        <sz val="12"/>
        <color theme="1"/>
        <rFont val="Calibri"/>
        <family val="2"/>
        <scheme val="minor"/>
      </rPr>
      <t>FA</t>
    </r>
  </si>
  <si>
    <r>
      <t xml:space="preserve">Total production in Lincoln
of </t>
    </r>
    <r>
      <rPr>
        <b/>
        <sz val="12"/>
        <color theme="1"/>
        <rFont val="Calibri"/>
        <family val="2"/>
        <scheme val="minor"/>
      </rPr>
      <t>FA</t>
    </r>
  </si>
  <si>
    <r>
      <t xml:space="preserve">total production in Omaha of </t>
    </r>
    <r>
      <rPr>
        <b/>
        <sz val="12"/>
        <color theme="1"/>
        <rFont val="Calibri"/>
        <family val="2"/>
        <scheme val="minor"/>
      </rPr>
      <t>SB</t>
    </r>
  </si>
  <si>
    <r>
      <t xml:space="preserve">Total production in Lincoln
of </t>
    </r>
    <r>
      <rPr>
        <b/>
        <sz val="12"/>
        <color theme="1"/>
        <rFont val="Calibri"/>
        <family val="2"/>
        <scheme val="minor"/>
      </rPr>
      <t>SB</t>
    </r>
  </si>
  <si>
    <t>&lt;=250</t>
  </si>
  <si>
    <t>&lt;=100</t>
  </si>
  <si>
    <r>
      <t xml:space="preserve">Total production in Grand Island of </t>
    </r>
    <r>
      <rPr>
        <b/>
        <sz val="12"/>
        <color theme="1"/>
        <rFont val="Calibri"/>
        <family val="2"/>
        <scheme val="minor"/>
      </rPr>
      <t>FA</t>
    </r>
  </si>
  <si>
    <r>
      <t xml:space="preserve">Total production in Grand Island of </t>
    </r>
    <r>
      <rPr>
        <b/>
        <sz val="12"/>
        <color theme="1"/>
        <rFont val="Calibri"/>
        <family val="2"/>
        <scheme val="minor"/>
      </rPr>
      <t>SB</t>
    </r>
  </si>
  <si>
    <t>Plants' maximum production capacities</t>
  </si>
  <si>
    <t>max production capacities</t>
  </si>
  <si>
    <t>Production costs</t>
  </si>
  <si>
    <t>at least 80% of demand</t>
  </si>
  <si>
    <t>Quality</t>
  </si>
  <si>
    <t>Quality Score</t>
  </si>
  <si>
    <t>Average Qualty Expected per Warehouse</t>
  </si>
  <si>
    <t>Quality Coefficient FA</t>
  </si>
  <si>
    <t>Quality Coefficient SB</t>
  </si>
  <si>
    <t>Average quality of FA arriving at each warehouse (treated individually must be at least 61.5</t>
  </si>
  <si>
    <t>Average quality of SB arriving at each warehouse (treated individually must be at least 62</t>
  </si>
  <si>
    <t>Average quality per warehouse</t>
  </si>
  <si>
    <t>Average Quality expected per warehouse</t>
  </si>
  <si>
    <t>&gt;=61.5</t>
  </si>
  <si>
    <t>&gt;=62</t>
  </si>
  <si>
    <t>The profit is maximized with these distributions</t>
  </si>
  <si>
    <t>The maximized profit is:</t>
  </si>
  <si>
    <t>#2 - OSU Leadership Institute</t>
  </si>
  <si>
    <t xml:space="preserve">Twenty people have been selected to participate in the upcoming OSU Leadership Institute Annual meeting. </t>
  </si>
  <si>
    <t>Aptitude</t>
  </si>
  <si>
    <t>Attribute</t>
  </si>
  <si>
    <t>Green</t>
  </si>
  <si>
    <t>Health</t>
  </si>
  <si>
    <t>Redistricting</t>
  </si>
  <si>
    <t>Reform</t>
  </si>
  <si>
    <t>Adams</t>
  </si>
  <si>
    <t>Altus</t>
  </si>
  <si>
    <t>A</t>
  </si>
  <si>
    <t>Buchanan</t>
  </si>
  <si>
    <t>OKC</t>
  </si>
  <si>
    <t>B</t>
  </si>
  <si>
    <t>Coolidge</t>
  </si>
  <si>
    <t>Clinton</t>
  </si>
  <si>
    <t>Eisenhower</t>
  </si>
  <si>
    <t>Deer Creek</t>
  </si>
  <si>
    <t>Ford</t>
  </si>
  <si>
    <t>Cushing</t>
  </si>
  <si>
    <t>Garfield</t>
  </si>
  <si>
    <t>STW</t>
  </si>
  <si>
    <t>Harding</t>
  </si>
  <si>
    <t>Tulsa</t>
  </si>
  <si>
    <t>Johnson</t>
  </si>
  <si>
    <t>Kennedy</t>
  </si>
  <si>
    <t>Gibson</t>
  </si>
  <si>
    <t>C</t>
  </si>
  <si>
    <t>Monroe</t>
  </si>
  <si>
    <t>Nixon</t>
  </si>
  <si>
    <t>Obama</t>
  </si>
  <si>
    <t>Hesston</t>
  </si>
  <si>
    <t>Polk</t>
  </si>
  <si>
    <t>Jenks</t>
  </si>
  <si>
    <t>Quincy</t>
  </si>
  <si>
    <t>Reagan</t>
  </si>
  <si>
    <t>Taylor</t>
  </si>
  <si>
    <t>VanBuren</t>
  </si>
  <si>
    <t>Perkins</t>
  </si>
  <si>
    <t>Wilson</t>
  </si>
  <si>
    <t>Perry</t>
  </si>
  <si>
    <t>Zorba</t>
  </si>
  <si>
    <t>Ripley</t>
  </si>
  <si>
    <t>maximize the ranking scores</t>
  </si>
  <si>
    <t>each attendee must serve on exactly one committee</t>
  </si>
  <si>
    <t>each committee cannot have more than 35% of the total people available</t>
  </si>
  <si>
    <t>attendees from the same location cannot serve on the same committee</t>
  </si>
  <si>
    <t>no more than 50% of a committee can have an attribute "A"</t>
  </si>
  <si>
    <t>no more than 50% of a committee can have an attribute "B"</t>
  </si>
  <si>
    <t>no more than 50% of a committee can have an attribute "C"</t>
  </si>
  <si>
    <t>for every committee their members must collectively average at least 81.5 on the leadership aptitude test</t>
  </si>
  <si>
    <t>#3 - Florida's Brightest Orange</t>
  </si>
  <si>
    <t>Variable Cost</t>
  </si>
  <si>
    <t>Site 1</t>
  </si>
  <si>
    <t>Site 2</t>
  </si>
  <si>
    <t>Site 3</t>
  </si>
  <si>
    <t>Site 4</t>
  </si>
  <si>
    <t>Site 5</t>
  </si>
  <si>
    <t>D</t>
  </si>
  <si>
    <t>E</t>
  </si>
  <si>
    <t>F</t>
  </si>
  <si>
    <t>Variable cost:</t>
  </si>
  <si>
    <t>St. A</t>
  </si>
  <si>
    <t>Deltona</t>
  </si>
  <si>
    <t>Ocala</t>
  </si>
  <si>
    <t>Grove A should produce 100 crates of Valencia, with quality of 5.0.</t>
  </si>
  <si>
    <t>Grove B should produce 75 crates of Valencia with quality of 4.6.</t>
  </si>
  <si>
    <t>Grove C should produce 66 crates of Valencia with quality of 4.4.</t>
  </si>
  <si>
    <t>Grove D should produce 91 crates of Valencia with quality of 4.3.</t>
  </si>
  <si>
    <t>Grove E should produce 56 crates of Valencia with quality of 4.75.</t>
  </si>
  <si>
    <t>Grove F should produce 82 crates of Valencia with quality of 4.7.</t>
  </si>
  <si>
    <t xml:space="preserve">the following amount of oranges are needed at each location: </t>
  </si>
  <si>
    <t xml:space="preserve">St. Augustine:  140 crates, Deltona:  180 crates, Ocala:  125 crates.   </t>
  </si>
  <si>
    <t xml:space="preserve">oranges will be shipped to warehouses (Site 1 through Site 5) before being shipped to the OJ Production facilities </t>
  </si>
  <si>
    <t>exacty meet orange requirements at the production facilities</t>
  </si>
  <si>
    <t>we need at least 90% of oranges to be used at each grove in the distribution plan</t>
  </si>
  <si>
    <t>at least 60% of each site's capacity must be used in the distribution of oranges</t>
  </si>
  <si>
    <t xml:space="preserve">the quality of arriving oranges at each warehouse must average at least 4.55 for the Valencia oranges. </t>
  </si>
  <si>
    <r>
      <t xml:space="preserve">at most 70 TOTAL crates of oranges can be shipped between </t>
    </r>
    <r>
      <rPr>
        <u/>
        <sz val="12"/>
        <color theme="1"/>
        <rFont val="Times New Roman"/>
        <family val="1"/>
      </rPr>
      <t>any one grove and any one warehouse,</t>
    </r>
  </si>
  <si>
    <t xml:space="preserve"> AND from any one warehouse to any one production facility. (“Truck size” limitations).   </t>
  </si>
  <si>
    <t xml:space="preserve">costs per crate between the groves and the warehouse locations, </t>
  </si>
  <si>
    <t xml:space="preserve">and the costs per crate between the warehouse sites and the production facilities. Also shown – warehouse capacity. </t>
  </si>
  <si>
    <t>production facilities</t>
  </si>
  <si>
    <t>minimize the sum of the shipping costs of the crates in meeting the demand requirements</t>
  </si>
  <si>
    <t>integer number of rates must be delivered</t>
  </si>
  <si>
    <t>Green Committee</t>
  </si>
  <si>
    <t>Health Committee</t>
  </si>
  <si>
    <t>Redistricting Committee</t>
  </si>
  <si>
    <t>Reform Committee</t>
  </si>
  <si>
    <t>Committee assignment</t>
  </si>
  <si>
    <t>% of people available</t>
  </si>
  <si>
    <t>Attribute A</t>
  </si>
  <si>
    <t>Attribute B</t>
  </si>
  <si>
    <t>Attribute C</t>
  </si>
  <si>
    <t>% of attribute A</t>
  </si>
  <si>
    <t>% of attribute B</t>
  </si>
  <si>
    <t>% of attribute C</t>
  </si>
  <si>
    <t>average leadership score</t>
  </si>
  <si>
    <t>location</t>
  </si>
  <si>
    <t>location - unique</t>
  </si>
  <si>
    <t>Row Labels</t>
  </si>
  <si>
    <t>Grand Total</t>
  </si>
  <si>
    <t>Count of location</t>
  </si>
  <si>
    <t>total from Altus</t>
  </si>
  <si>
    <t>total from Clinton</t>
  </si>
  <si>
    <t>total from Cushing</t>
  </si>
  <si>
    <t>total from Deer Creek</t>
  </si>
  <si>
    <t>total from Gibson</t>
  </si>
  <si>
    <t>total from Hesston</t>
  </si>
  <si>
    <t>total from Jenks</t>
  </si>
  <si>
    <t>total from OKC</t>
  </si>
  <si>
    <t>total from Perkins</t>
  </si>
  <si>
    <t>total from Perry</t>
  </si>
  <si>
    <t>total from Ripley</t>
  </si>
  <si>
    <t>total from STW</t>
  </si>
  <si>
    <t>total from Tulsa</t>
  </si>
  <si>
    <t>ranking score</t>
  </si>
  <si>
    <t>MAXIMIZE</t>
  </si>
  <si>
    <t>total committee's memberships</t>
  </si>
  <si>
    <t>committiee size (totals)&gt;</t>
  </si>
  <si>
    <t xml:space="preserve">sum of attribute A in green committee </t>
  </si>
  <si>
    <t xml:space="preserve">sum of attribute A in health committee </t>
  </si>
  <si>
    <t xml:space="preserve">sum of attribute A in redistricting committee </t>
  </si>
  <si>
    <t xml:space="preserve">sum of attribute A in reform committee </t>
  </si>
  <si>
    <t xml:space="preserve">sum of attribute B in green committee </t>
  </si>
  <si>
    <t xml:space="preserve">sum of attribute B in health committee </t>
  </si>
  <si>
    <t xml:space="preserve">sum of attribute B in reform committee </t>
  </si>
  <si>
    <t xml:space="preserve">sum of attribute C in green committee </t>
  </si>
  <si>
    <t xml:space="preserve">sum of attribute C in health committee </t>
  </si>
  <si>
    <t xml:space="preserve">sum of attribute C in redistricting committee </t>
  </si>
  <si>
    <t xml:space="preserve">sum of attribute C in reform committee </t>
  </si>
  <si>
    <t xml:space="preserve">sum of attribute B in redistricting committee </t>
  </si>
  <si>
    <t>Aptitude - 81.5</t>
  </si>
  <si>
    <t>average leadership score of green committee</t>
  </si>
  <si>
    <t>average leadership score of health committee</t>
  </si>
  <si>
    <t>average leadership score of redistricting committee</t>
  </si>
  <si>
    <t>average leadership score of reform committee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</si>
</sst>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$&quot;#,##0"/>
    <numFmt numFmtId="169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2"/>
      <color theme="1"/>
      <name val="Times New Roman"/>
      <family val="1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 applyAlignment="1">
      <alignment horizontal="center"/>
    </xf>
    <xf numFmtId="0" fontId="0" fillId="2" borderId="16" xfId="0" applyFill="1" applyBorder="1"/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4" xfId="0" applyFill="1" applyBorder="1"/>
    <xf numFmtId="0" fontId="0" fillId="2" borderId="22" xfId="0" applyFill="1" applyBorder="1"/>
    <xf numFmtId="0" fontId="0" fillId="2" borderId="5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168" fontId="0" fillId="2" borderId="0" xfId="0" applyNumberFormat="1" applyFill="1" applyAlignment="1">
      <alignment horizontal="center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68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3" xfId="0" applyFill="1" applyBorder="1"/>
    <xf numFmtId="0" fontId="0" fillId="2" borderId="2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2" borderId="0" xfId="0" applyFill="1" applyBorder="1"/>
    <xf numFmtId="0" fontId="0" fillId="6" borderId="8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0" xfId="0" applyFill="1" applyAlignment="1">
      <alignment horizontal="right" vertical="top"/>
    </xf>
    <xf numFmtId="168" fontId="0" fillId="2" borderId="2" xfId="0" applyNumberFormat="1" applyFill="1" applyBorder="1" applyAlignment="1">
      <alignment horizontal="center" vertical="top"/>
    </xf>
    <xf numFmtId="168" fontId="0" fillId="2" borderId="0" xfId="0" applyNumberFormat="1" applyFill="1" applyBorder="1" applyAlignment="1">
      <alignment horizontal="center" vertical="top"/>
    </xf>
    <xf numFmtId="168" fontId="0" fillId="2" borderId="0" xfId="0" applyNumberFormat="1" applyFill="1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 wrapText="1"/>
    </xf>
    <xf numFmtId="168" fontId="0" fillId="2" borderId="6" xfId="0" applyNumberFormat="1" applyFill="1" applyBorder="1" applyAlignment="1">
      <alignment horizontal="center"/>
    </xf>
    <xf numFmtId="0" fontId="0" fillId="2" borderId="23" xfId="0" applyFill="1" applyBorder="1"/>
    <xf numFmtId="0" fontId="0" fillId="2" borderId="0" xfId="0" applyFill="1" applyBorder="1" applyAlignment="1">
      <alignment vertical="center"/>
    </xf>
    <xf numFmtId="0" fontId="0" fillId="2" borderId="35" xfId="0" applyFill="1" applyBorder="1"/>
    <xf numFmtId="0" fontId="0" fillId="2" borderId="3" xfId="0" applyFill="1" applyBorder="1"/>
    <xf numFmtId="168" fontId="0" fillId="2" borderId="23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5" borderId="12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4" borderId="1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168" fontId="0" fillId="5" borderId="10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68" fontId="0" fillId="6" borderId="1" xfId="0" applyNumberFormat="1" applyFill="1" applyBorder="1" applyAlignment="1">
      <alignment horizontal="center" vertical="center"/>
    </xf>
    <xf numFmtId="168" fontId="0" fillId="3" borderId="11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168" fontId="0" fillId="3" borderId="14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8" fontId="0" fillId="2" borderId="15" xfId="0" applyNumberFormat="1" applyFill="1" applyBorder="1" applyAlignment="1">
      <alignment horizontal="center" vertical="center"/>
    </xf>
    <xf numFmtId="168" fontId="0" fillId="5" borderId="1" xfId="0" applyNumberFormat="1" applyFill="1" applyBorder="1" applyAlignment="1">
      <alignment horizontal="center" vertical="center"/>
    </xf>
    <xf numFmtId="168" fontId="0" fillId="5" borderId="11" xfId="0" applyNumberFormat="1" applyFill="1" applyBorder="1" applyAlignment="1">
      <alignment horizontal="center" vertical="center"/>
    </xf>
    <xf numFmtId="168" fontId="0" fillId="6" borderId="10" xfId="0" applyNumberFormat="1" applyFill="1" applyBorder="1" applyAlignment="1">
      <alignment horizontal="center" vertical="center"/>
    </xf>
    <xf numFmtId="168" fontId="0" fillId="2" borderId="0" xfId="0" applyNumberFormat="1" applyFill="1" applyBorder="1" applyAlignment="1">
      <alignment horizontal="center" vertical="center"/>
    </xf>
    <xf numFmtId="168" fontId="0" fillId="6" borderId="11" xfId="0" applyNumberFormat="1" applyFill="1" applyBorder="1" applyAlignment="1">
      <alignment horizontal="center" vertical="center"/>
    </xf>
    <xf numFmtId="168" fontId="0" fillId="3" borderId="10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vertical="center"/>
    </xf>
    <xf numFmtId="168" fontId="0" fillId="3" borderId="1" xfId="0" applyNumberFormat="1" applyFill="1" applyBorder="1" applyAlignment="1">
      <alignment horizontal="center" vertical="center"/>
    </xf>
    <xf numFmtId="168" fontId="0" fillId="2" borderId="16" xfId="0" applyNumberForma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168" fontId="0" fillId="5" borderId="3" xfId="0" applyNumberForma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vertical="top"/>
    </xf>
    <xf numFmtId="0" fontId="0" fillId="5" borderId="28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29" xfId="0" applyFill="1" applyBorder="1"/>
    <xf numFmtId="168" fontId="0" fillId="2" borderId="0" xfId="0" applyNumberFormat="1" applyFill="1" applyBorder="1" applyAlignment="1">
      <alignment horizontal="center" wrapText="1"/>
    </xf>
    <xf numFmtId="168" fontId="0" fillId="2" borderId="23" xfId="0" applyNumberFormat="1" applyFill="1" applyBorder="1" applyAlignment="1">
      <alignment horizontal="center" vertical="center" wrapText="1"/>
    </xf>
    <xf numFmtId="168" fontId="0" fillId="2" borderId="3" xfId="0" applyNumberFormat="1" applyFill="1" applyBorder="1" applyAlignment="1">
      <alignment horizontal="center" vertical="center" wrapText="1"/>
    </xf>
    <xf numFmtId="168" fontId="0" fillId="2" borderId="35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168" fontId="0" fillId="2" borderId="22" xfId="0" applyNumberForma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0" xfId="0" applyFill="1" applyBorder="1" applyAlignment="1">
      <alignment horizontal="center" vertical="center"/>
    </xf>
    <xf numFmtId="168" fontId="0" fillId="2" borderId="20" xfId="0" applyNumberFormat="1" applyFill="1" applyBorder="1" applyAlignment="1">
      <alignment horizontal="center"/>
    </xf>
    <xf numFmtId="168" fontId="0" fillId="2" borderId="13" xfId="0" applyNumberFormat="1" applyFill="1" applyBorder="1" applyAlignment="1">
      <alignment horizontal="center"/>
    </xf>
    <xf numFmtId="0" fontId="0" fillId="3" borderId="18" xfId="0" applyFill="1" applyBorder="1" applyAlignment="1">
      <alignment vertical="center" wrapText="1"/>
    </xf>
    <xf numFmtId="168" fontId="0" fillId="2" borderId="1" xfId="0" applyNumberFormat="1" applyFill="1" applyBorder="1" applyAlignment="1">
      <alignment horizontal="center" vertical="center"/>
    </xf>
    <xf numFmtId="0" fontId="4" fillId="2" borderId="22" xfId="0" applyFont="1" applyFill="1" applyBorder="1"/>
    <xf numFmtId="0" fontId="4" fillId="2" borderId="0" xfId="0" applyFont="1" applyFill="1" applyBorder="1"/>
    <xf numFmtId="0" fontId="0" fillId="2" borderId="15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1" fillId="2" borderId="0" xfId="0" applyFont="1" applyFill="1" applyBorder="1"/>
    <xf numFmtId="0" fontId="0" fillId="2" borderId="2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2" borderId="22" xfId="0" applyNumberFormat="1" applyFill="1" applyBorder="1" applyAlignment="1">
      <alignment horizontal="center"/>
    </xf>
    <xf numFmtId="2" fontId="0" fillId="2" borderId="39" xfId="0" applyNumberFormat="1" applyFill="1" applyBorder="1" applyAlignment="1">
      <alignment horizontal="center"/>
    </xf>
    <xf numFmtId="2" fontId="0" fillId="2" borderId="40" xfId="0" applyNumberFormat="1" applyFill="1" applyBorder="1" applyAlignment="1">
      <alignment horizontal="center"/>
    </xf>
    <xf numFmtId="2" fontId="0" fillId="2" borderId="41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2" borderId="39" xfId="0" applyNumberFormat="1" applyFill="1" applyBorder="1" applyAlignment="1">
      <alignment horizontal="center"/>
    </xf>
    <xf numFmtId="0" fontId="0" fillId="2" borderId="40" xfId="0" applyNumberFormat="1" applyFill="1" applyBorder="1" applyAlignment="1">
      <alignment horizontal="center"/>
    </xf>
    <xf numFmtId="0" fontId="0" fillId="2" borderId="41" xfId="0" applyNumberFormat="1" applyFill="1" applyBorder="1" applyAlignment="1">
      <alignment horizontal="center"/>
    </xf>
    <xf numFmtId="168" fontId="6" fillId="7" borderId="19" xfId="0" applyNumberFormat="1" applyFont="1" applyFill="1" applyBorder="1" applyAlignment="1">
      <alignment horizontal="center"/>
    </xf>
    <xf numFmtId="0" fontId="0" fillId="0" borderId="2" xfId="0" applyBorder="1"/>
    <xf numFmtId="0" fontId="2" fillId="2" borderId="42" xfId="0" applyFont="1" applyFill="1" applyBorder="1"/>
    <xf numFmtId="0" fontId="0" fillId="2" borderId="43" xfId="0" applyFill="1" applyBorder="1"/>
    <xf numFmtId="0" fontId="0" fillId="2" borderId="44" xfId="0" applyFill="1" applyBorder="1"/>
    <xf numFmtId="168" fontId="5" fillId="11" borderId="15" xfId="0" applyNumberFormat="1" applyFont="1" applyFill="1" applyBorder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/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1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12" borderId="1" xfId="0" applyFill="1" applyBorder="1" applyAlignment="1">
      <alignment horizontal="right"/>
    </xf>
    <xf numFmtId="1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9" fontId="0" fillId="9" borderId="1" xfId="0" applyNumberForma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0" fontId="0" fillId="12" borderId="6" xfId="0" applyFill="1" applyBorder="1" applyAlignment="1">
      <alignment horizontal="right"/>
    </xf>
    <xf numFmtId="1" fontId="0" fillId="12" borderId="6" xfId="0" applyNumberFormat="1" applyFill="1" applyBorder="1" applyAlignment="1">
      <alignment horizontal="center"/>
    </xf>
    <xf numFmtId="0" fontId="5" fillId="2" borderId="42" xfId="0" applyFont="1" applyFill="1" applyBorder="1" applyAlignment="1"/>
    <xf numFmtId="0" fontId="10" fillId="5" borderId="40" xfId="0" applyFont="1" applyFill="1" applyBorder="1" applyAlignment="1">
      <alignment horizontal="center"/>
    </xf>
    <xf numFmtId="2" fontId="10" fillId="5" borderId="40" xfId="0" applyNumberFormat="1" applyFont="1" applyFill="1" applyBorder="1" applyAlignment="1">
      <alignment horizontal="center"/>
    </xf>
    <xf numFmtId="2" fontId="10" fillId="5" borderId="41" xfId="0" applyNumberFormat="1" applyFont="1" applyFill="1" applyBorder="1" applyAlignment="1">
      <alignment horizontal="center"/>
    </xf>
    <xf numFmtId="0" fontId="3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74706</xdr:colOff>
      <xdr:row>9</xdr:row>
      <xdr:rowOff>62255</xdr:rowOff>
    </xdr:from>
    <xdr:to>
      <xdr:col>16</xdr:col>
      <xdr:colOff>560294</xdr:colOff>
      <xdr:row>20</xdr:row>
      <xdr:rowOff>361079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D82B8C1-041C-C275-B937-48370F39CB98}"/>
            </a:ext>
          </a:extLst>
        </xdr:cNvPr>
        <xdr:cNvCxnSpPr/>
      </xdr:nvCxnSpPr>
      <xdr:spPr>
        <a:xfrm>
          <a:off x="13409706" y="2091765"/>
          <a:ext cx="485588" cy="2652059"/>
        </a:xfrm>
        <a:prstGeom prst="straightConnector1">
          <a:avLst/>
        </a:prstGeom>
        <a:ln w="793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348857060184" createdVersion="8" refreshedVersion="8" minRefreshableVersion="3" recordCount="20" xr:uid="{4CF4562B-8A2C-354B-9408-6A3AFE6DA131}">
  <cacheSource type="worksheet">
    <worksheetSource ref="B46:B66" sheet="#2"/>
  </cacheSource>
  <cacheFields count="1">
    <cacheField name="location" numFmtId="0">
      <sharedItems count="13">
        <s v="Altus"/>
        <s v="OKC"/>
        <s v="Clinton"/>
        <s v="Deer Creek"/>
        <s v="Cushing"/>
        <s v="STW"/>
        <s v="Tulsa"/>
        <s v="Gibson"/>
        <s v="Hesston"/>
        <s v="Jenks"/>
        <s v="Perkins"/>
        <s v="Perry"/>
        <s v="Riple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</r>
  <r>
    <x v="1"/>
  </r>
  <r>
    <x v="2"/>
  </r>
  <r>
    <x v="3"/>
  </r>
  <r>
    <x v="4"/>
  </r>
  <r>
    <x v="5"/>
  </r>
  <r>
    <x v="6"/>
  </r>
  <r>
    <x v="1"/>
  </r>
  <r>
    <x v="7"/>
  </r>
  <r>
    <x v="2"/>
  </r>
  <r>
    <x v="1"/>
  </r>
  <r>
    <x v="3"/>
  </r>
  <r>
    <x v="8"/>
  </r>
  <r>
    <x v="9"/>
  </r>
  <r>
    <x v="6"/>
  </r>
  <r>
    <x v="5"/>
  </r>
  <r>
    <x v="1"/>
  </r>
  <r>
    <x v="10"/>
  </r>
  <r>
    <x v="11"/>
  </r>
  <r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A8059-F90A-6144-A3C9-5BEDC17E584B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6:H60" firstHeaderRow="1" firstDataRow="1" firstDataCol="1"/>
  <pivotFields count="1">
    <pivotField axis="axisRow" dataField="1" showAll="0">
      <items count="14">
        <item x="0"/>
        <item x="2"/>
        <item x="4"/>
        <item x="3"/>
        <item x="7"/>
        <item x="8"/>
        <item x="9"/>
        <item x="1"/>
        <item x="10"/>
        <item x="11"/>
        <item x="12"/>
        <item x="5"/>
        <item x="6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lo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2FCB-D0B3-9A44-B7E8-871B557F7872}">
  <dimension ref="A1:BH115"/>
  <sheetViews>
    <sheetView topLeftCell="A71" zoomScale="102" workbookViewId="0">
      <selection activeCell="N22" sqref="N22"/>
    </sheetView>
  </sheetViews>
  <sheetFormatPr baseColWidth="10" defaultRowHeight="16" x14ac:dyDescent="0.2"/>
  <cols>
    <col min="1" max="3" width="10.83203125" style="1"/>
    <col min="4" max="4" width="14.33203125" style="1" customWidth="1"/>
    <col min="5" max="5" width="11.5" style="1" bestFit="1" customWidth="1"/>
    <col min="6" max="6" width="17.33203125" style="1" bestFit="1" customWidth="1"/>
    <col min="7" max="7" width="13" style="1" bestFit="1" customWidth="1"/>
    <col min="8" max="8" width="1.33203125" style="1" customWidth="1"/>
    <col min="9" max="9" width="13" style="1" bestFit="1" customWidth="1"/>
    <col min="10" max="10" width="17" style="1" customWidth="1"/>
    <col min="11" max="11" width="9.1640625" style="1" customWidth="1"/>
    <col min="12" max="12" width="12.5" style="1" customWidth="1"/>
    <col min="13" max="13" width="1.33203125" style="1" customWidth="1"/>
    <col min="14" max="14" width="12.83203125" style="1" bestFit="1" customWidth="1"/>
    <col min="15" max="15" width="11.5" style="1" bestFit="1" customWidth="1"/>
    <col min="16" max="16" width="7.6640625" style="1" customWidth="1"/>
    <col min="17" max="17" width="7.83203125" style="1" customWidth="1"/>
    <col min="18" max="25" width="7.1640625" style="1" customWidth="1"/>
    <col min="26" max="26" width="12.1640625" style="1" bestFit="1" customWidth="1"/>
    <col min="27" max="34" width="10.83203125" style="1" customWidth="1"/>
    <col min="35" max="35" width="7.1640625" style="1" customWidth="1"/>
    <col min="36" max="36" width="7.83203125" style="1" customWidth="1"/>
    <col min="37" max="37" width="7" style="1" customWidth="1"/>
    <col min="38" max="40" width="10.83203125" style="1" customWidth="1"/>
    <col min="41" max="41" width="1.83203125" style="1" customWidth="1"/>
    <col min="42" max="43" width="9.5" style="1" customWidth="1"/>
    <col min="44" max="44" width="2" style="1" customWidth="1"/>
    <col min="45" max="45" width="7.83203125" style="1" customWidth="1"/>
    <col min="46" max="46" width="8" style="1" customWidth="1"/>
    <col min="47" max="47" width="7.6640625" style="1" customWidth="1"/>
    <col min="48" max="48" width="6.6640625" style="1" customWidth="1"/>
    <col min="49" max="49" width="5.6640625" style="1" customWidth="1"/>
    <col min="50" max="50" width="8.83203125" style="1" customWidth="1"/>
    <col min="51" max="51" width="2.33203125" style="37" customWidth="1"/>
    <col min="52" max="52" width="19" style="1" customWidth="1"/>
    <col min="53" max="53" width="8.83203125" style="1" customWidth="1"/>
    <col min="54" max="54" width="11.6640625" style="1" customWidth="1"/>
    <col min="55" max="57" width="10.83203125" style="1"/>
    <col min="58" max="58" width="1.5" style="1" customWidth="1"/>
    <col min="59" max="16384" width="10.83203125" style="1"/>
  </cols>
  <sheetData>
    <row r="1" spans="1:17" ht="25" thickBot="1" x14ac:dyDescent="0.35">
      <c r="A1" s="177" t="s">
        <v>7</v>
      </c>
      <c r="B1" s="178"/>
      <c r="C1" s="179"/>
    </row>
    <row r="2" spans="1:17" x14ac:dyDescent="0.2">
      <c r="A2" s="176" t="s">
        <v>8</v>
      </c>
      <c r="B2" s="138"/>
      <c r="C2" s="138"/>
      <c r="D2" s="63"/>
      <c r="E2" s="64"/>
    </row>
    <row r="3" spans="1:17" ht="17" thickBot="1" x14ac:dyDescent="0.25"/>
    <row r="4" spans="1:17" x14ac:dyDescent="0.2">
      <c r="C4" s="16" t="s">
        <v>9</v>
      </c>
      <c r="D4" s="18"/>
    </row>
    <row r="5" spans="1:17" x14ac:dyDescent="0.2">
      <c r="C5" s="11"/>
      <c r="D5" s="13"/>
    </row>
    <row r="6" spans="1:17" ht="17" thickBot="1" x14ac:dyDescent="0.25">
      <c r="C6" s="11" t="s">
        <v>10</v>
      </c>
      <c r="D6" s="13"/>
    </row>
    <row r="7" spans="1:17" ht="17" thickBot="1" x14ac:dyDescent="0.25">
      <c r="C7" s="19" t="s">
        <v>11</v>
      </c>
      <c r="D7" s="21"/>
      <c r="N7" s="16" t="s">
        <v>119</v>
      </c>
      <c r="O7" s="17"/>
      <c r="P7" s="17"/>
      <c r="Q7" s="18"/>
    </row>
    <row r="8" spans="1:17" ht="22" thickBot="1" x14ac:dyDescent="0.3">
      <c r="N8" s="180">
        <f>AZ41</f>
        <v>1801</v>
      </c>
      <c r="O8" s="37"/>
      <c r="P8" s="37"/>
      <c r="Q8" s="13"/>
    </row>
    <row r="9" spans="1:17" ht="17" thickBot="1" x14ac:dyDescent="0.25">
      <c r="C9" s="16" t="s">
        <v>17</v>
      </c>
      <c r="D9" s="17"/>
      <c r="E9" s="18"/>
      <c r="N9" s="19" t="s">
        <v>118</v>
      </c>
      <c r="O9" s="20"/>
      <c r="P9" s="20"/>
      <c r="Q9" s="21"/>
    </row>
    <row r="10" spans="1:17" x14ac:dyDescent="0.2">
      <c r="C10" s="11" t="s">
        <v>3</v>
      </c>
      <c r="D10" s="37"/>
      <c r="E10" s="13"/>
    </row>
    <row r="11" spans="1:17" x14ac:dyDescent="0.2">
      <c r="C11" s="11" t="s">
        <v>2</v>
      </c>
      <c r="D11" s="37"/>
      <c r="E11" s="13"/>
    </row>
    <row r="12" spans="1:17" ht="17" thickBot="1" x14ac:dyDescent="0.25">
      <c r="C12" s="19" t="s">
        <v>12</v>
      </c>
      <c r="D12" s="20"/>
      <c r="E12" s="21"/>
    </row>
    <row r="13" spans="1:17" ht="17" thickBot="1" x14ac:dyDescent="0.25"/>
    <row r="14" spans="1:17" x14ac:dyDescent="0.2">
      <c r="C14" s="16" t="s">
        <v>13</v>
      </c>
      <c r="D14" s="17"/>
      <c r="E14" s="17"/>
      <c r="F14" s="18"/>
    </row>
    <row r="15" spans="1:17" x14ac:dyDescent="0.2">
      <c r="C15" s="11" t="s">
        <v>5</v>
      </c>
      <c r="D15" s="37"/>
      <c r="E15" s="37"/>
      <c r="F15" s="13"/>
    </row>
    <row r="16" spans="1:17" x14ac:dyDescent="0.2">
      <c r="C16" s="11" t="s">
        <v>14</v>
      </c>
      <c r="D16" s="37"/>
      <c r="E16" s="37"/>
      <c r="F16" s="13"/>
    </row>
    <row r="17" spans="3:60" ht="17" thickBot="1" x14ac:dyDescent="0.25">
      <c r="C17" s="19" t="s">
        <v>15</v>
      </c>
      <c r="D17" s="20"/>
      <c r="E17" s="20"/>
      <c r="F17" s="21"/>
      <c r="AS17" s="57" t="s">
        <v>63</v>
      </c>
      <c r="AT17" s="57"/>
      <c r="AU17" s="57"/>
      <c r="AV17" s="57"/>
      <c r="AW17" s="57"/>
      <c r="AX17" s="57"/>
    </row>
    <row r="18" spans="3:60" ht="17" thickBot="1" x14ac:dyDescent="0.25">
      <c r="AS18" s="2" t="s">
        <v>58</v>
      </c>
      <c r="AT18" s="2" t="s">
        <v>59</v>
      </c>
      <c r="AU18" s="2" t="s">
        <v>60</v>
      </c>
      <c r="AV18" s="2" t="s">
        <v>61</v>
      </c>
      <c r="AW18" s="2" t="s">
        <v>62</v>
      </c>
      <c r="AX18" s="2" t="s">
        <v>59</v>
      </c>
    </row>
    <row r="19" spans="3:60" ht="20" x14ac:dyDescent="0.2">
      <c r="C19" s="16" t="s">
        <v>16</v>
      </c>
      <c r="D19" s="17"/>
      <c r="E19" s="17"/>
      <c r="F19" s="17"/>
      <c r="G19" s="17"/>
      <c r="H19" s="17"/>
      <c r="I19" s="160"/>
      <c r="J19" s="17"/>
      <c r="K19" s="17"/>
      <c r="L19" s="18"/>
      <c r="T19" s="57" t="s">
        <v>104</v>
      </c>
      <c r="U19" s="57"/>
      <c r="V19" s="57"/>
      <c r="W19" s="57"/>
      <c r="X19" s="57"/>
      <c r="Y19" s="57"/>
      <c r="Z19" s="57" t="s">
        <v>64</v>
      </c>
      <c r="AA19" s="57"/>
      <c r="AB19" s="57"/>
      <c r="AC19" s="57"/>
      <c r="AD19" s="57"/>
      <c r="AE19" s="57"/>
      <c r="AF19" s="57"/>
      <c r="AG19" s="57"/>
      <c r="AH19" s="57"/>
      <c r="AI19" s="57" t="s">
        <v>105</v>
      </c>
      <c r="AJ19" s="57"/>
      <c r="AK19" s="57"/>
      <c r="AL19" s="57"/>
      <c r="AM19" s="57"/>
      <c r="AN19" s="57"/>
      <c r="AS19" s="57" t="s">
        <v>106</v>
      </c>
      <c r="AT19" s="57"/>
      <c r="AU19" s="57"/>
      <c r="AV19" s="57"/>
      <c r="AW19" s="57"/>
      <c r="AX19" s="57"/>
      <c r="AZ19" s="57" t="s">
        <v>75</v>
      </c>
      <c r="BA19" s="57"/>
      <c r="BB19" s="57"/>
      <c r="BC19" s="57"/>
      <c r="BD19" s="57"/>
      <c r="BE19" s="57"/>
    </row>
    <row r="20" spans="3:60" ht="21" thickBot="1" x14ac:dyDescent="0.25">
      <c r="C20" s="11"/>
      <c r="D20" s="37"/>
      <c r="E20" s="37"/>
      <c r="F20" s="37"/>
      <c r="G20" s="37"/>
      <c r="H20" s="37"/>
      <c r="I20" s="161"/>
      <c r="J20" s="37"/>
      <c r="K20" s="37"/>
      <c r="L20" s="13"/>
      <c r="T20" s="5" t="s">
        <v>99</v>
      </c>
      <c r="U20" s="5" t="s">
        <v>50</v>
      </c>
      <c r="V20" s="5" t="s">
        <v>100</v>
      </c>
      <c r="W20" s="5" t="s">
        <v>61</v>
      </c>
      <c r="X20" s="5" t="s">
        <v>61</v>
      </c>
      <c r="Y20" s="5" t="s">
        <v>50</v>
      </c>
      <c r="Z20" s="7" t="s">
        <v>50</v>
      </c>
      <c r="AA20" s="7" t="s">
        <v>50</v>
      </c>
      <c r="AB20" s="7" t="s">
        <v>50</v>
      </c>
      <c r="AC20" s="7" t="s">
        <v>93</v>
      </c>
      <c r="AD20" s="7" t="s">
        <v>93</v>
      </c>
      <c r="AE20" s="7" t="s">
        <v>93</v>
      </c>
      <c r="AF20" s="7" t="s">
        <v>51</v>
      </c>
      <c r="AG20" s="7" t="s">
        <v>51</v>
      </c>
      <c r="AH20" s="7" t="s">
        <v>51</v>
      </c>
      <c r="AS20" s="7" t="s">
        <v>66</v>
      </c>
      <c r="AT20" s="7" t="s">
        <v>67</v>
      </c>
      <c r="AU20" s="7" t="s">
        <v>68</v>
      </c>
      <c r="AV20" s="7" t="s">
        <v>69</v>
      </c>
      <c r="AW20" s="7" t="s">
        <v>70</v>
      </c>
      <c r="AX20" s="7" t="s">
        <v>67</v>
      </c>
      <c r="AY20" s="30"/>
      <c r="AZ20" s="60">
        <f>E40</f>
        <v>12</v>
      </c>
      <c r="BA20" s="60">
        <f>E41</f>
        <v>15</v>
      </c>
      <c r="BB20" s="60">
        <f>E42</f>
        <v>16</v>
      </c>
      <c r="BC20" s="60">
        <f>I40</f>
        <v>16</v>
      </c>
      <c r="BD20" s="60">
        <f>I41</f>
        <v>12</v>
      </c>
      <c r="BE20" s="60">
        <f>I42</f>
        <v>14</v>
      </c>
    </row>
    <row r="21" spans="3:60" s="23" customFormat="1" ht="137" thickBot="1" x14ac:dyDescent="0.25">
      <c r="C21" s="162"/>
      <c r="D21" s="24" t="s">
        <v>23</v>
      </c>
      <c r="E21" s="24" t="s">
        <v>18</v>
      </c>
      <c r="F21" s="24" t="s">
        <v>19</v>
      </c>
      <c r="G21" s="33"/>
      <c r="H21" s="51"/>
      <c r="I21" s="24" t="s">
        <v>20</v>
      </c>
      <c r="J21" s="24" t="s">
        <v>21</v>
      </c>
      <c r="K21" s="33"/>
      <c r="L21" s="163"/>
      <c r="N21" s="32" t="s">
        <v>78</v>
      </c>
      <c r="O21" s="46" t="s">
        <v>31</v>
      </c>
      <c r="P21" s="49" t="s">
        <v>32</v>
      </c>
      <c r="Q21" s="50" t="s">
        <v>34</v>
      </c>
      <c r="R21" s="123" t="s">
        <v>33</v>
      </c>
      <c r="S21" s="124" t="s">
        <v>79</v>
      </c>
      <c r="T21" s="133" t="s">
        <v>95</v>
      </c>
      <c r="U21" s="58" t="s">
        <v>96</v>
      </c>
      <c r="V21" s="121" t="s">
        <v>101</v>
      </c>
      <c r="W21" s="134" t="s">
        <v>97</v>
      </c>
      <c r="X21" s="58" t="s">
        <v>98</v>
      </c>
      <c r="Y21" s="122" t="s">
        <v>102</v>
      </c>
      <c r="Z21" s="36" t="s">
        <v>84</v>
      </c>
      <c r="AA21" s="115" t="s">
        <v>85</v>
      </c>
      <c r="AB21" s="116" t="s">
        <v>86</v>
      </c>
      <c r="AC21" s="117" t="s">
        <v>87</v>
      </c>
      <c r="AD21" s="38" t="s">
        <v>88</v>
      </c>
      <c r="AE21" s="118" t="s">
        <v>89</v>
      </c>
      <c r="AF21" s="119" t="s">
        <v>90</v>
      </c>
      <c r="AG21" s="120" t="s">
        <v>91</v>
      </c>
      <c r="AH21" s="35" t="s">
        <v>92</v>
      </c>
      <c r="AI21" s="113" t="s">
        <v>38</v>
      </c>
      <c r="AJ21" s="38" t="s">
        <v>83</v>
      </c>
      <c r="AK21" s="35" t="s">
        <v>40</v>
      </c>
      <c r="AL21" s="36" t="s">
        <v>35</v>
      </c>
      <c r="AM21" s="38" t="s">
        <v>36</v>
      </c>
      <c r="AN21" s="35" t="s">
        <v>37</v>
      </c>
      <c r="AO21" s="33"/>
      <c r="AP21" s="24" t="s">
        <v>41</v>
      </c>
      <c r="AQ21" s="24" t="s">
        <v>77</v>
      </c>
      <c r="AR21" s="28"/>
      <c r="AS21" s="47" t="s">
        <v>52</v>
      </c>
      <c r="AT21" s="34" t="s">
        <v>53</v>
      </c>
      <c r="AU21" s="48" t="s">
        <v>54</v>
      </c>
      <c r="AV21" s="47" t="s">
        <v>55</v>
      </c>
      <c r="AW21" s="34" t="s">
        <v>56</v>
      </c>
      <c r="AX21" s="48" t="s">
        <v>57</v>
      </c>
      <c r="AY21" s="33"/>
      <c r="AZ21" s="46" t="s">
        <v>42</v>
      </c>
      <c r="BA21" s="34" t="s">
        <v>43</v>
      </c>
      <c r="BB21" s="48" t="s">
        <v>44</v>
      </c>
      <c r="BC21" s="46" t="s">
        <v>45</v>
      </c>
      <c r="BD21" s="34" t="s">
        <v>46</v>
      </c>
      <c r="BE21" s="48" t="s">
        <v>47</v>
      </c>
      <c r="BF21" s="33"/>
      <c r="BG21" s="24" t="s">
        <v>48</v>
      </c>
      <c r="BH21" s="28"/>
    </row>
    <row r="22" spans="3:60" ht="34" x14ac:dyDescent="0.2">
      <c r="C22" s="11"/>
      <c r="D22" s="37"/>
      <c r="E22" s="37"/>
      <c r="F22" s="37"/>
      <c r="G22" s="37"/>
      <c r="H22" s="37"/>
      <c r="I22" s="37"/>
      <c r="J22" s="37"/>
      <c r="K22" s="37"/>
      <c r="L22" s="13"/>
      <c r="N22" s="65">
        <f>E48</f>
        <v>5</v>
      </c>
      <c r="O22" s="66" t="s">
        <v>3</v>
      </c>
      <c r="P22" s="67" t="s">
        <v>5</v>
      </c>
      <c r="Q22" s="77">
        <v>44</v>
      </c>
      <c r="R22" s="78">
        <v>106</v>
      </c>
      <c r="S22" s="114">
        <f>SUM(Q22:R22)</f>
        <v>150</v>
      </c>
      <c r="T22" s="128">
        <f>SUM(Q22:Q24)</f>
        <v>239</v>
      </c>
      <c r="U22" s="52"/>
      <c r="V22" s="52"/>
      <c r="W22" s="125">
        <f>SUM(R22:R24)</f>
        <v>175</v>
      </c>
      <c r="X22" s="52"/>
      <c r="Y22" s="84"/>
      <c r="Z22" s="91">
        <f>Q22+R22</f>
        <v>150</v>
      </c>
      <c r="AA22" s="52"/>
      <c r="AB22" s="84"/>
      <c r="AC22" s="85"/>
      <c r="AD22" s="52"/>
      <c r="AE22" s="84"/>
      <c r="AF22" s="85"/>
      <c r="AG22" s="52"/>
      <c r="AH22" s="84"/>
      <c r="AI22" s="111">
        <f>Q22*$E$23</f>
        <v>220</v>
      </c>
      <c r="AJ22" s="52"/>
      <c r="AK22" s="84"/>
      <c r="AL22" s="83">
        <f>R22*$I$23</f>
        <v>424</v>
      </c>
      <c r="AM22" s="52"/>
      <c r="AN22" s="84"/>
      <c r="AO22" s="30"/>
      <c r="AS22" s="91">
        <f>Q22</f>
        <v>44</v>
      </c>
      <c r="AT22" s="52"/>
      <c r="AU22" s="84"/>
      <c r="AV22" s="91">
        <f>R22</f>
        <v>106</v>
      </c>
      <c r="AW22" s="52"/>
      <c r="AX22" s="84"/>
      <c r="AY22" s="30"/>
      <c r="AZ22" s="83">
        <f>Q22*$AZ$20</f>
        <v>528</v>
      </c>
      <c r="BA22" s="52"/>
      <c r="BB22" s="84"/>
      <c r="BC22" s="83">
        <f>R22*$BC$20</f>
        <v>1696</v>
      </c>
      <c r="BD22" s="52"/>
      <c r="BE22" s="84"/>
      <c r="BF22" s="30"/>
    </row>
    <row r="23" spans="3:60" ht="17" x14ac:dyDescent="0.2">
      <c r="C23" s="11"/>
      <c r="D23" s="5" t="s">
        <v>3</v>
      </c>
      <c r="E23" s="25">
        <v>5</v>
      </c>
      <c r="F23" s="2">
        <v>250</v>
      </c>
      <c r="G23" s="30"/>
      <c r="H23" s="37"/>
      <c r="I23" s="25">
        <v>4</v>
      </c>
      <c r="J23" s="2">
        <v>200</v>
      </c>
      <c r="K23" s="30"/>
      <c r="L23" s="13"/>
      <c r="N23" s="65">
        <f>F48</f>
        <v>7</v>
      </c>
      <c r="O23" s="68" t="s">
        <v>3</v>
      </c>
      <c r="P23" s="69" t="s">
        <v>14</v>
      </c>
      <c r="Q23" s="79">
        <v>133</v>
      </c>
      <c r="R23" s="80">
        <v>17</v>
      </c>
      <c r="S23" s="109">
        <f t="shared" ref="S23:S30" si="0">SUM(Q23:R23)</f>
        <v>150</v>
      </c>
      <c r="T23" s="128"/>
      <c r="U23" s="52"/>
      <c r="V23" s="52"/>
      <c r="W23" s="125"/>
      <c r="X23" s="52"/>
      <c r="Y23" s="84"/>
      <c r="Z23" s="85"/>
      <c r="AA23" s="92">
        <f>Q23+R23</f>
        <v>150</v>
      </c>
      <c r="AB23" s="84"/>
      <c r="AC23" s="85"/>
      <c r="AD23" s="52"/>
      <c r="AE23" s="84"/>
      <c r="AF23" s="85"/>
      <c r="AG23" s="52"/>
      <c r="AH23" s="84"/>
      <c r="AI23" s="111">
        <f>Q23*$E$23</f>
        <v>665</v>
      </c>
      <c r="AJ23" s="52"/>
      <c r="AK23" s="84"/>
      <c r="AL23" s="83">
        <f t="shared" ref="AL23:AL24" si="1">R23*$I$23</f>
        <v>68</v>
      </c>
      <c r="AM23" s="52"/>
      <c r="AN23" s="84"/>
      <c r="AO23" s="30"/>
      <c r="AS23" s="85"/>
      <c r="AT23" s="92">
        <f>Q23</f>
        <v>133</v>
      </c>
      <c r="AU23" s="84"/>
      <c r="AV23" s="85"/>
      <c r="AW23" s="92">
        <f>R23</f>
        <v>17</v>
      </c>
      <c r="AX23" s="84"/>
      <c r="AY23" s="30"/>
      <c r="AZ23" s="99"/>
      <c r="BA23" s="100">
        <f>Q23*$BA$20</f>
        <v>1995</v>
      </c>
      <c r="BB23" s="84"/>
      <c r="BC23" s="99"/>
      <c r="BD23" s="100">
        <f>R23*$BD$20</f>
        <v>204</v>
      </c>
      <c r="BE23" s="84"/>
      <c r="BF23" s="30"/>
    </row>
    <row r="24" spans="3:60" ht="35" thickBot="1" x14ac:dyDescent="0.25">
      <c r="C24" s="11"/>
      <c r="D24" s="5" t="s">
        <v>2</v>
      </c>
      <c r="E24" s="25">
        <v>6</v>
      </c>
      <c r="F24" s="2">
        <v>150</v>
      </c>
      <c r="G24" s="30"/>
      <c r="H24" s="37"/>
      <c r="I24" s="25">
        <v>5</v>
      </c>
      <c r="J24" s="2">
        <v>200</v>
      </c>
      <c r="K24" s="30"/>
      <c r="L24" s="13"/>
      <c r="N24" s="65">
        <f>G48</f>
        <v>11</v>
      </c>
      <c r="O24" s="70" t="s">
        <v>3</v>
      </c>
      <c r="P24" s="71" t="s">
        <v>15</v>
      </c>
      <c r="Q24" s="81">
        <v>62</v>
      </c>
      <c r="R24" s="82">
        <v>52</v>
      </c>
      <c r="S24" s="109">
        <f t="shared" si="0"/>
        <v>114</v>
      </c>
      <c r="T24" s="128"/>
      <c r="U24" s="52"/>
      <c r="V24" s="52"/>
      <c r="W24" s="125"/>
      <c r="X24" s="52"/>
      <c r="Y24" s="84"/>
      <c r="Z24" s="85"/>
      <c r="AA24" s="52"/>
      <c r="AB24" s="93">
        <f>Q24+R24</f>
        <v>114</v>
      </c>
      <c r="AC24" s="85"/>
      <c r="AD24" s="52"/>
      <c r="AE24" s="84"/>
      <c r="AF24" s="85"/>
      <c r="AG24" s="52"/>
      <c r="AH24" s="84"/>
      <c r="AI24" s="111">
        <f>Q24*$E$23</f>
        <v>310</v>
      </c>
      <c r="AJ24" s="52"/>
      <c r="AK24" s="84"/>
      <c r="AL24" s="83">
        <f t="shared" si="1"/>
        <v>208</v>
      </c>
      <c r="AM24" s="52"/>
      <c r="AN24" s="84"/>
      <c r="AO24" s="30"/>
      <c r="AS24" s="85"/>
      <c r="AT24" s="52"/>
      <c r="AU24" s="93">
        <f>Q24</f>
        <v>62</v>
      </c>
      <c r="AV24" s="85"/>
      <c r="AW24" s="52"/>
      <c r="AX24" s="93">
        <f>R24</f>
        <v>52</v>
      </c>
      <c r="AY24" s="30"/>
      <c r="AZ24" s="99"/>
      <c r="BA24" s="52"/>
      <c r="BB24" s="101">
        <f>Q24*$BB$20</f>
        <v>992</v>
      </c>
      <c r="BC24" s="99"/>
      <c r="BD24" s="52"/>
      <c r="BE24" s="101">
        <f>R24*$BE$20</f>
        <v>728</v>
      </c>
      <c r="BF24" s="30"/>
    </row>
    <row r="25" spans="3:60" ht="34" x14ac:dyDescent="0.2">
      <c r="C25" s="11"/>
      <c r="D25" s="5" t="s">
        <v>12</v>
      </c>
      <c r="E25" s="25">
        <v>4</v>
      </c>
      <c r="F25" s="2">
        <v>100</v>
      </c>
      <c r="G25" s="30"/>
      <c r="H25" s="37"/>
      <c r="I25" s="25">
        <v>5</v>
      </c>
      <c r="J25" s="2">
        <v>150</v>
      </c>
      <c r="K25" s="30"/>
      <c r="L25" s="13"/>
      <c r="N25" s="65">
        <f>E49</f>
        <v>5</v>
      </c>
      <c r="O25" s="72" t="s">
        <v>2</v>
      </c>
      <c r="P25" s="67" t="s">
        <v>5</v>
      </c>
      <c r="Q25" s="77">
        <v>52</v>
      </c>
      <c r="R25" s="78">
        <v>17</v>
      </c>
      <c r="S25" s="109">
        <f t="shared" si="0"/>
        <v>69</v>
      </c>
      <c r="T25" s="85"/>
      <c r="U25" s="126">
        <f>SUM(Q25:Q27)</f>
        <v>74</v>
      </c>
      <c r="V25" s="52"/>
      <c r="W25" s="52"/>
      <c r="X25" s="126">
        <f>SUM(R25:R27)</f>
        <v>120</v>
      </c>
      <c r="Y25" s="84"/>
      <c r="Z25" s="85"/>
      <c r="AA25" s="52"/>
      <c r="AB25" s="84"/>
      <c r="AC25" s="94">
        <f>Q25+R25</f>
        <v>69</v>
      </c>
      <c r="AD25" s="52"/>
      <c r="AE25" s="84"/>
      <c r="AF25" s="85"/>
      <c r="AG25" s="52"/>
      <c r="AH25" s="84"/>
      <c r="AI25" s="52"/>
      <c r="AJ25" s="86">
        <f>Q25*$E$24</f>
        <v>312</v>
      </c>
      <c r="AK25" s="84"/>
      <c r="AL25" s="85"/>
      <c r="AM25" s="86">
        <f>R25*$I$24</f>
        <v>85</v>
      </c>
      <c r="AN25" s="84"/>
      <c r="AO25" s="30"/>
      <c r="AS25" s="94">
        <f>Q25</f>
        <v>52</v>
      </c>
      <c r="AT25" s="52"/>
      <c r="AU25" s="84"/>
      <c r="AV25" s="94">
        <f>R25</f>
        <v>17</v>
      </c>
      <c r="AW25" s="52"/>
      <c r="AX25" s="84"/>
      <c r="AY25" s="30"/>
      <c r="AZ25" s="102">
        <f>Q25*$AZ$20</f>
        <v>624</v>
      </c>
      <c r="BA25" s="62"/>
      <c r="BB25" s="84"/>
      <c r="BC25" s="102">
        <f>R25*$BC$20</f>
        <v>272</v>
      </c>
      <c r="BD25" s="62"/>
      <c r="BE25" s="84"/>
      <c r="BF25" s="30"/>
    </row>
    <row r="26" spans="3:60" ht="18" thickBot="1" x14ac:dyDescent="0.25">
      <c r="C26" s="19"/>
      <c r="D26" s="20"/>
      <c r="E26" s="20"/>
      <c r="F26" s="20"/>
      <c r="G26" s="20"/>
      <c r="H26" s="20"/>
      <c r="I26" s="20"/>
      <c r="J26" s="20"/>
      <c r="K26" s="20"/>
      <c r="L26" s="21"/>
      <c r="N26" s="65">
        <f>F49</f>
        <v>7</v>
      </c>
      <c r="O26" s="73" t="s">
        <v>2</v>
      </c>
      <c r="P26" s="69" t="s">
        <v>14</v>
      </c>
      <c r="Q26" s="79">
        <v>20</v>
      </c>
      <c r="R26" s="80">
        <v>42</v>
      </c>
      <c r="S26" s="109">
        <f t="shared" si="0"/>
        <v>62</v>
      </c>
      <c r="T26" s="85"/>
      <c r="U26" s="126"/>
      <c r="V26" s="52"/>
      <c r="W26" s="52"/>
      <c r="X26" s="126"/>
      <c r="Y26" s="84"/>
      <c r="Z26" s="85"/>
      <c r="AA26" s="52"/>
      <c r="AB26" s="84"/>
      <c r="AC26" s="85"/>
      <c r="AD26" s="95">
        <f>Q26+R26</f>
        <v>62</v>
      </c>
      <c r="AE26" s="84"/>
      <c r="AF26" s="85"/>
      <c r="AG26" s="52"/>
      <c r="AH26" s="84"/>
      <c r="AI26" s="52"/>
      <c r="AJ26" s="86">
        <f>Q26*$E$24</f>
        <v>120</v>
      </c>
      <c r="AK26" s="84"/>
      <c r="AL26" s="85"/>
      <c r="AM26" s="86">
        <f t="shared" ref="AM26:AM27" si="2">R26*$I$24</f>
        <v>210</v>
      </c>
      <c r="AN26" s="84"/>
      <c r="AO26" s="30"/>
      <c r="AS26" s="85"/>
      <c r="AT26" s="95">
        <f>Q26</f>
        <v>20</v>
      </c>
      <c r="AU26" s="84"/>
      <c r="AV26" s="85"/>
      <c r="AW26" s="95">
        <f>R26</f>
        <v>42</v>
      </c>
      <c r="AX26" s="84"/>
      <c r="AY26" s="30"/>
      <c r="AZ26" s="85"/>
      <c r="BA26" s="86">
        <f>Q26*$BA$20</f>
        <v>300</v>
      </c>
      <c r="BB26" s="84"/>
      <c r="BC26" s="85"/>
      <c r="BD26" s="86">
        <f>R26*$BD$20</f>
        <v>504</v>
      </c>
      <c r="BE26" s="84"/>
      <c r="BF26" s="30"/>
    </row>
    <row r="27" spans="3:60" ht="35" thickBot="1" x14ac:dyDescent="0.25">
      <c r="N27" s="65">
        <f>G49</f>
        <v>9</v>
      </c>
      <c r="O27" s="74" t="s">
        <v>2</v>
      </c>
      <c r="P27" s="71" t="s">
        <v>15</v>
      </c>
      <c r="Q27" s="81">
        <v>2</v>
      </c>
      <c r="R27" s="82">
        <v>61</v>
      </c>
      <c r="S27" s="109">
        <f t="shared" si="0"/>
        <v>63</v>
      </c>
      <c r="T27" s="85"/>
      <c r="U27" s="126"/>
      <c r="V27" s="52"/>
      <c r="W27" s="52"/>
      <c r="X27" s="126"/>
      <c r="Y27" s="84"/>
      <c r="Z27" s="85"/>
      <c r="AA27" s="52"/>
      <c r="AB27" s="84"/>
      <c r="AC27" s="85"/>
      <c r="AD27" s="52"/>
      <c r="AE27" s="45">
        <f>Q27+R27</f>
        <v>63</v>
      </c>
      <c r="AF27" s="85"/>
      <c r="AG27" s="52"/>
      <c r="AH27" s="84"/>
      <c r="AI27" s="52"/>
      <c r="AJ27" s="86">
        <f>Q27*$E$24</f>
        <v>12</v>
      </c>
      <c r="AK27" s="84"/>
      <c r="AL27" s="85"/>
      <c r="AM27" s="86">
        <f t="shared" si="2"/>
        <v>305</v>
      </c>
      <c r="AN27" s="84"/>
      <c r="AO27" s="30"/>
      <c r="AS27" s="85"/>
      <c r="AT27" s="52"/>
      <c r="AU27" s="45">
        <f>Q27</f>
        <v>2</v>
      </c>
      <c r="AV27" s="85"/>
      <c r="AW27" s="52"/>
      <c r="AX27" s="45">
        <f>R27</f>
        <v>61</v>
      </c>
      <c r="AY27" s="30"/>
      <c r="AZ27" s="85"/>
      <c r="BA27" s="103"/>
      <c r="BB27" s="104">
        <f>Q27*$BB$20</f>
        <v>32</v>
      </c>
      <c r="BC27" s="85"/>
      <c r="BD27" s="103"/>
      <c r="BE27" s="104">
        <f>R27*$BE$20</f>
        <v>854</v>
      </c>
      <c r="BF27" s="30"/>
    </row>
    <row r="28" spans="3:60" ht="34" x14ac:dyDescent="0.2">
      <c r="N28" s="65">
        <f>E50</f>
        <v>7</v>
      </c>
      <c r="O28" s="75" t="s">
        <v>12</v>
      </c>
      <c r="P28" s="67" t="s">
        <v>5</v>
      </c>
      <c r="Q28" s="77">
        <v>48</v>
      </c>
      <c r="R28" s="78">
        <v>42</v>
      </c>
      <c r="S28" s="109">
        <f t="shared" si="0"/>
        <v>90</v>
      </c>
      <c r="T28" s="85"/>
      <c r="U28" s="52"/>
      <c r="V28" s="127">
        <f>SUM(Q28:Q30)</f>
        <v>100</v>
      </c>
      <c r="W28" s="52"/>
      <c r="X28" s="52"/>
      <c r="Y28" s="39">
        <f>SUM(R28:R30)</f>
        <v>150</v>
      </c>
      <c r="Z28" s="85"/>
      <c r="AA28" s="52"/>
      <c r="AB28" s="84"/>
      <c r="AC28" s="85"/>
      <c r="AD28" s="52"/>
      <c r="AE28" s="84"/>
      <c r="AF28" s="96">
        <f>Q28+R28</f>
        <v>90</v>
      </c>
      <c r="AG28" s="52"/>
      <c r="AH28" s="84"/>
      <c r="AI28" s="52"/>
      <c r="AJ28" s="52"/>
      <c r="AK28" s="87">
        <f>Q28*$E$25</f>
        <v>192</v>
      </c>
      <c r="AL28" s="85"/>
      <c r="AM28" s="52"/>
      <c r="AN28" s="87">
        <f>R28*$I$25</f>
        <v>210</v>
      </c>
      <c r="AO28" s="44"/>
      <c r="AS28" s="96">
        <f>Q28</f>
        <v>48</v>
      </c>
      <c r="AT28" s="52"/>
      <c r="AU28" s="84"/>
      <c r="AV28" s="96">
        <f>R28</f>
        <v>42</v>
      </c>
      <c r="AW28" s="52"/>
      <c r="AX28" s="84"/>
      <c r="AY28" s="30"/>
      <c r="AZ28" s="105">
        <f>Q28*$AZ$20</f>
        <v>576</v>
      </c>
      <c r="BA28" s="52"/>
      <c r="BB28" s="106"/>
      <c r="BC28" s="105">
        <f>R28*$BC$20</f>
        <v>672</v>
      </c>
      <c r="BD28" s="52"/>
      <c r="BE28" s="106"/>
      <c r="BF28" s="44"/>
    </row>
    <row r="29" spans="3:60" ht="18" thickBot="1" x14ac:dyDescent="0.25">
      <c r="N29" s="65">
        <f>F50</f>
        <v>6</v>
      </c>
      <c r="O29" s="76" t="s">
        <v>12</v>
      </c>
      <c r="P29" s="69" t="s">
        <v>14</v>
      </c>
      <c r="Q29" s="79">
        <v>39</v>
      </c>
      <c r="R29" s="80">
        <v>41</v>
      </c>
      <c r="S29" s="109">
        <f t="shared" si="0"/>
        <v>80</v>
      </c>
      <c r="T29" s="85"/>
      <c r="U29" s="52"/>
      <c r="V29" s="127"/>
      <c r="W29" s="52"/>
      <c r="X29" s="52"/>
      <c r="Y29" s="39"/>
      <c r="Z29" s="85"/>
      <c r="AA29" s="52"/>
      <c r="AB29" s="84"/>
      <c r="AC29" s="85"/>
      <c r="AD29" s="52"/>
      <c r="AE29" s="84"/>
      <c r="AF29" s="85"/>
      <c r="AG29" s="97">
        <f>Q29+R29</f>
        <v>80</v>
      </c>
      <c r="AH29" s="84"/>
      <c r="AI29" s="52"/>
      <c r="AJ29" s="52"/>
      <c r="AK29" s="87">
        <f>Q29*$E$25</f>
        <v>156</v>
      </c>
      <c r="AL29" s="85"/>
      <c r="AM29" s="52"/>
      <c r="AN29" s="87">
        <f t="shared" ref="AN29:AN30" si="3">R29*$I$25</f>
        <v>205</v>
      </c>
      <c r="AO29" s="44"/>
      <c r="AS29" s="85"/>
      <c r="AT29" s="97">
        <f>Q29</f>
        <v>39</v>
      </c>
      <c r="AU29" s="84"/>
      <c r="AV29" s="85"/>
      <c r="AW29" s="97">
        <f>R29</f>
        <v>41</v>
      </c>
      <c r="AX29" s="84"/>
      <c r="AY29" s="30"/>
      <c r="AZ29" s="85"/>
      <c r="BA29" s="107">
        <f>Q29*$BA$20</f>
        <v>585</v>
      </c>
      <c r="BB29" s="108"/>
      <c r="BC29" s="85"/>
      <c r="BD29" s="107">
        <f>R29*$BD$20</f>
        <v>492</v>
      </c>
      <c r="BE29" s="108"/>
      <c r="BF29" s="44"/>
    </row>
    <row r="30" spans="3:60" ht="35" thickBot="1" x14ac:dyDescent="0.25">
      <c r="C30" s="16" t="s">
        <v>22</v>
      </c>
      <c r="D30" s="17"/>
      <c r="E30" s="17"/>
      <c r="F30" s="17"/>
      <c r="G30" s="17"/>
      <c r="H30" s="17"/>
      <c r="I30" s="17"/>
      <c r="J30" s="17"/>
      <c r="K30" s="17"/>
      <c r="L30" s="18"/>
      <c r="M30" s="37"/>
      <c r="N30" s="159">
        <f>G50</f>
        <v>10</v>
      </c>
      <c r="O30" s="158" t="s">
        <v>12</v>
      </c>
      <c r="P30" s="71" t="s">
        <v>15</v>
      </c>
      <c r="Q30" s="81">
        <v>13</v>
      </c>
      <c r="R30" s="82">
        <v>67</v>
      </c>
      <c r="S30" s="110">
        <f t="shared" si="0"/>
        <v>80</v>
      </c>
      <c r="T30" s="88"/>
      <c r="U30" s="89"/>
      <c r="V30" s="129"/>
      <c r="W30" s="89"/>
      <c r="X30" s="89"/>
      <c r="Y30" s="40"/>
      <c r="Z30" s="88"/>
      <c r="AA30" s="89"/>
      <c r="AB30" s="112"/>
      <c r="AC30" s="88"/>
      <c r="AD30" s="89"/>
      <c r="AE30" s="112"/>
      <c r="AF30" s="88"/>
      <c r="AG30" s="89"/>
      <c r="AH30" s="98">
        <f>Q30+R30</f>
        <v>80</v>
      </c>
      <c r="AI30" s="89"/>
      <c r="AJ30" s="89"/>
      <c r="AK30" s="90">
        <f>Q30*$E$25</f>
        <v>52</v>
      </c>
      <c r="AL30" s="88"/>
      <c r="AM30" s="89"/>
      <c r="AN30" s="90">
        <f t="shared" si="3"/>
        <v>335</v>
      </c>
      <c r="AO30" s="44"/>
      <c r="AS30" s="88"/>
      <c r="AT30" s="89"/>
      <c r="AU30" s="98">
        <f>Q30</f>
        <v>13</v>
      </c>
      <c r="AV30" s="88"/>
      <c r="AW30" s="89"/>
      <c r="AX30" s="98">
        <f>R30</f>
        <v>67</v>
      </c>
      <c r="AY30" s="30"/>
      <c r="AZ30" s="88"/>
      <c r="BA30" s="89"/>
      <c r="BB30" s="90">
        <f>Q30*$BB$20</f>
        <v>208</v>
      </c>
      <c r="BC30" s="88"/>
      <c r="BD30" s="89"/>
      <c r="BE30" s="90">
        <f>R30*$BE$20</f>
        <v>938</v>
      </c>
      <c r="BF30" s="44"/>
    </row>
    <row r="31" spans="3:60" x14ac:dyDescent="0.2">
      <c r="C31" s="11"/>
      <c r="D31" s="37"/>
      <c r="E31" s="37"/>
      <c r="F31" s="37"/>
      <c r="G31" s="37"/>
      <c r="H31" s="37"/>
      <c r="I31" s="37"/>
      <c r="J31" s="37"/>
      <c r="K31" s="37"/>
      <c r="L31" s="13"/>
      <c r="M31" s="37"/>
      <c r="N31" s="41" t="s">
        <v>39</v>
      </c>
      <c r="T31" s="8">
        <f>SUM(T22:T30)</f>
        <v>239</v>
      </c>
      <c r="U31" s="8">
        <f t="shared" ref="U31:Y31" si="4">SUM(U22:U30)</f>
        <v>74</v>
      </c>
      <c r="V31" s="8">
        <f t="shared" si="4"/>
        <v>100</v>
      </c>
      <c r="W31" s="8">
        <f t="shared" si="4"/>
        <v>175</v>
      </c>
      <c r="X31" s="8">
        <f t="shared" si="4"/>
        <v>120</v>
      </c>
      <c r="Y31" s="8">
        <f t="shared" si="4"/>
        <v>150</v>
      </c>
      <c r="Z31" s="8">
        <f>Z22</f>
        <v>150</v>
      </c>
      <c r="AA31" s="8">
        <f>AA23</f>
        <v>150</v>
      </c>
      <c r="AB31" s="8">
        <f>AB24</f>
        <v>114</v>
      </c>
      <c r="AC31" s="8">
        <f>AC25</f>
        <v>69</v>
      </c>
      <c r="AD31" s="8">
        <f>AD26</f>
        <v>62</v>
      </c>
      <c r="AE31" s="8">
        <f>AE27</f>
        <v>63</v>
      </c>
      <c r="AF31" s="8">
        <f>AF28</f>
        <v>90</v>
      </c>
      <c r="AG31" s="8">
        <f>AG29</f>
        <v>80</v>
      </c>
      <c r="AH31" s="8">
        <f>AH30</f>
        <v>80</v>
      </c>
      <c r="AI31" s="42">
        <f>SUM(AI22:AI30)</f>
        <v>1195</v>
      </c>
      <c r="AJ31" s="42">
        <f>SUM(AJ25:AJ30)</f>
        <v>444</v>
      </c>
      <c r="AK31" s="42">
        <f>SUM(AK28:AK30)</f>
        <v>400</v>
      </c>
      <c r="AL31" s="42">
        <f>SUM(AL22:AL30)</f>
        <v>700</v>
      </c>
      <c r="AM31" s="42">
        <f>SUM(AM25:AM30)</f>
        <v>600</v>
      </c>
      <c r="AN31" s="42">
        <f>SUM(AN28:AN30)</f>
        <v>750</v>
      </c>
      <c r="AO31" s="43"/>
      <c r="AP31" s="25">
        <f>SUM(AI31:AO31)</f>
        <v>4089</v>
      </c>
      <c r="AQ31" s="25">
        <f>SUMPRODUCT(S22:S30,N22:N30)</f>
        <v>6310</v>
      </c>
      <c r="AR31" s="22"/>
      <c r="AS31" s="165">
        <f>SUM(AS22:AS30)</f>
        <v>144</v>
      </c>
      <c r="AT31" s="165">
        <f>SUM(AT22:AT30)</f>
        <v>192</v>
      </c>
      <c r="AU31" s="165">
        <f>SUM(AU22:AU30)</f>
        <v>77</v>
      </c>
      <c r="AV31" s="165">
        <f>SUM(AV22:AV30)</f>
        <v>165</v>
      </c>
      <c r="AW31" s="165">
        <f>SUM(AW22:AW30)</f>
        <v>100</v>
      </c>
      <c r="AX31" s="165">
        <f>SUM(AX22:AX30)</f>
        <v>180</v>
      </c>
      <c r="AY31" s="44"/>
      <c r="AZ31" s="42">
        <f>SUM(AZ22:AZ30)</f>
        <v>1728</v>
      </c>
      <c r="BA31" s="42">
        <f>SUM(BA22:BA30)</f>
        <v>2880</v>
      </c>
      <c r="BB31" s="42">
        <f>SUM(BB22:BB30)</f>
        <v>1232</v>
      </c>
      <c r="BC31" s="42">
        <f>SUM(BC22:BC30)</f>
        <v>2640</v>
      </c>
      <c r="BD31" s="42">
        <f>SUM(BD22:BD30)</f>
        <v>1200</v>
      </c>
      <c r="BE31" s="42">
        <f>SUM(BE22:BE30)</f>
        <v>2520</v>
      </c>
      <c r="BF31" s="43"/>
      <c r="BG31" s="25">
        <f>SUM(AZ31:BF31)</f>
        <v>12200</v>
      </c>
      <c r="BH31" s="22"/>
    </row>
    <row r="32" spans="3:60" ht="17" thickBot="1" x14ac:dyDescent="0.25">
      <c r="C32" s="11"/>
      <c r="D32" s="37"/>
      <c r="E32" s="37"/>
      <c r="F32" s="37"/>
      <c r="G32" s="37"/>
      <c r="H32" s="37"/>
      <c r="I32" s="37"/>
      <c r="J32" s="37"/>
      <c r="K32" s="37"/>
      <c r="L32" s="13"/>
      <c r="M32" s="37"/>
      <c r="N32" s="41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43"/>
      <c r="AJ32" s="43"/>
      <c r="AK32" s="43"/>
      <c r="AL32" s="43"/>
      <c r="AM32" s="43"/>
      <c r="AN32" s="43"/>
      <c r="AO32" s="43"/>
      <c r="AP32" s="44"/>
      <c r="AQ32" s="44"/>
      <c r="AR32" s="22"/>
      <c r="AS32" s="56"/>
      <c r="AT32" s="56"/>
      <c r="AU32" s="56"/>
      <c r="AV32" s="56"/>
      <c r="AW32" s="56"/>
      <c r="AX32" s="56"/>
      <c r="AY32" s="44"/>
      <c r="AZ32" s="43"/>
      <c r="BA32" s="43"/>
      <c r="BB32" s="43"/>
      <c r="BC32" s="43"/>
      <c r="BD32" s="43"/>
      <c r="BE32" s="43"/>
      <c r="BF32" s="43"/>
      <c r="BG32" s="44"/>
      <c r="BH32" s="22"/>
    </row>
    <row r="33" spans="3:60" ht="17" thickBot="1" x14ac:dyDescent="0.25">
      <c r="C33" s="11"/>
      <c r="D33" s="37"/>
      <c r="E33" s="37"/>
      <c r="F33" s="37"/>
      <c r="G33" s="37"/>
      <c r="H33" s="37"/>
      <c r="I33" s="37"/>
      <c r="J33" s="37"/>
      <c r="K33" s="37"/>
      <c r="L33" s="13"/>
      <c r="M33" s="37"/>
      <c r="N33" s="41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43"/>
      <c r="AJ33" s="43"/>
      <c r="AK33" s="43"/>
      <c r="AL33" s="43"/>
      <c r="AM33" s="43"/>
      <c r="AN33" s="43"/>
      <c r="AO33" s="43"/>
      <c r="AP33" s="44"/>
      <c r="AQ33" s="44"/>
      <c r="AR33" s="22"/>
      <c r="AS33" s="166" t="s">
        <v>114</v>
      </c>
      <c r="AT33" s="167"/>
      <c r="AU33" s="167"/>
      <c r="AV33" s="167"/>
      <c r="AW33" s="167"/>
      <c r="AX33" s="171"/>
      <c r="AY33" s="44"/>
      <c r="AZ33" s="43"/>
      <c r="BA33" s="43"/>
      <c r="BB33" s="43"/>
      <c r="BC33" s="43"/>
      <c r="BD33" s="43"/>
      <c r="BE33" s="43"/>
      <c r="BF33" s="43"/>
      <c r="BG33" s="44"/>
      <c r="BH33" s="22"/>
    </row>
    <row r="34" spans="3:60" ht="17" thickBot="1" x14ac:dyDescent="0.25">
      <c r="C34" s="11"/>
      <c r="D34" s="37"/>
      <c r="E34" s="37"/>
      <c r="F34" s="37"/>
      <c r="G34" s="37"/>
      <c r="H34" s="37"/>
      <c r="I34" s="37"/>
      <c r="J34" s="37"/>
      <c r="K34" s="37"/>
      <c r="L34" s="13"/>
      <c r="M34" s="37"/>
      <c r="N34" s="41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43"/>
      <c r="AJ34" s="43"/>
      <c r="AK34" s="43"/>
      <c r="AL34" s="43"/>
      <c r="AM34" s="43"/>
      <c r="AN34" s="43"/>
      <c r="AO34" s="43"/>
      <c r="AP34" s="44"/>
      <c r="AQ34" s="44"/>
      <c r="AR34" s="22"/>
      <c r="AS34" s="168">
        <f>SUMPRODUCT(AS22:AS30,$F$56:$F$64)/SUM(AS22:AS30)</f>
        <v>61.527777777777779</v>
      </c>
      <c r="AT34" s="169">
        <f>SUMPRODUCT(AT22:AT30,$F$56:$F$64)/SUM(AT22:AT30)</f>
        <v>61.510416666666664</v>
      </c>
      <c r="AU34" s="170">
        <f>SUMPRODUCT(AU22:AU30,$F$56:$F$64)/SUM(AU22:AU30)</f>
        <v>61.558441558441558</v>
      </c>
      <c r="AV34" s="168">
        <f>SUMPRODUCT(AV22:AV30,$F$56:$F$64)/SUM(AV22:AV30)</f>
        <v>62.030303030303031</v>
      </c>
      <c r="AW34" s="169">
        <f>SUMPRODUCT(AW22:AW30,$F$56:$F$64)/SUM(AW22:AW30)</f>
        <v>62</v>
      </c>
      <c r="AX34" s="170">
        <f>SUMPRODUCT(AX22:AX30,$F$56:$F$64)/SUM(AX22:AX30)</f>
        <v>62.027777777777779</v>
      </c>
      <c r="AY34" s="44"/>
      <c r="AZ34" s="43"/>
      <c r="BA34" s="43"/>
      <c r="BB34" s="43"/>
      <c r="BC34" s="43"/>
      <c r="BD34" s="43"/>
      <c r="BE34" s="43"/>
      <c r="BF34" s="43"/>
      <c r="BG34" s="44"/>
      <c r="BH34" s="22"/>
    </row>
    <row r="35" spans="3:60" ht="17" thickBot="1" x14ac:dyDescent="0.25">
      <c r="C35" s="11"/>
      <c r="D35" s="37"/>
      <c r="E35" s="37"/>
      <c r="F35" s="37"/>
      <c r="G35" s="37"/>
      <c r="H35" s="37"/>
      <c r="I35" s="37"/>
      <c r="J35" s="37"/>
      <c r="K35" s="37"/>
      <c r="L35" s="13"/>
      <c r="M35" s="37"/>
      <c r="N35" s="41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43"/>
      <c r="AJ35" s="43"/>
      <c r="AK35" s="43"/>
      <c r="AL35" s="43"/>
      <c r="AM35" s="43"/>
      <c r="AN35" s="43"/>
      <c r="AO35" s="43"/>
      <c r="AP35" s="44"/>
      <c r="AQ35" s="44"/>
      <c r="AR35" s="22"/>
      <c r="AS35" s="166" t="s">
        <v>115</v>
      </c>
      <c r="AT35" s="167"/>
      <c r="AU35" s="167"/>
      <c r="AV35" s="167"/>
      <c r="AW35" s="167"/>
      <c r="AX35" s="171"/>
      <c r="AY35" s="44"/>
      <c r="AZ35" s="43"/>
      <c r="BA35" s="43"/>
      <c r="BB35" s="43"/>
      <c r="BC35" s="43"/>
      <c r="BD35" s="43"/>
      <c r="BE35" s="43"/>
      <c r="BF35" s="43"/>
      <c r="BG35" s="44"/>
      <c r="BH35" s="22"/>
    </row>
    <row r="36" spans="3:60" ht="17" thickBot="1" x14ac:dyDescent="0.25">
      <c r="C36" s="11"/>
      <c r="D36" s="37"/>
      <c r="E36" s="37"/>
      <c r="F36" s="37"/>
      <c r="G36" s="37"/>
      <c r="H36" s="37"/>
      <c r="I36" s="37"/>
      <c r="J36" s="37"/>
      <c r="K36" s="37"/>
      <c r="L36" s="13"/>
      <c r="M36" s="37"/>
      <c r="N36" s="41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43"/>
      <c r="AJ36" s="43"/>
      <c r="AK36" s="43"/>
      <c r="AL36" s="43"/>
      <c r="AM36" s="43"/>
      <c r="AN36" s="43"/>
      <c r="AO36" s="43"/>
      <c r="AP36" s="44"/>
      <c r="AQ36" s="139"/>
      <c r="AR36" s="22"/>
      <c r="AS36" s="172" t="s">
        <v>116</v>
      </c>
      <c r="AT36" s="173" t="s">
        <v>116</v>
      </c>
      <c r="AU36" s="174" t="s">
        <v>116</v>
      </c>
      <c r="AV36" s="172" t="s">
        <v>117</v>
      </c>
      <c r="AW36" s="173" t="s">
        <v>117</v>
      </c>
      <c r="AX36" s="174" t="s">
        <v>117</v>
      </c>
      <c r="AY36" s="44"/>
      <c r="AZ36" s="43"/>
      <c r="BA36" s="43"/>
      <c r="BB36" s="43"/>
      <c r="BC36" s="43"/>
      <c r="BD36" s="43"/>
      <c r="BE36" s="43"/>
      <c r="BF36" s="43"/>
      <c r="BG36" s="44"/>
      <c r="BH36" s="22"/>
    </row>
    <row r="37" spans="3:60" x14ac:dyDescent="0.2">
      <c r="C37" s="11"/>
      <c r="D37" s="37"/>
      <c r="E37" s="37"/>
      <c r="F37" s="37"/>
      <c r="G37" s="37"/>
      <c r="H37" s="37"/>
      <c r="I37" s="37"/>
      <c r="J37" s="37"/>
      <c r="K37" s="37"/>
      <c r="L37" s="13"/>
      <c r="M37" s="37"/>
      <c r="N37" s="41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43"/>
      <c r="AJ37" s="43"/>
      <c r="AK37" s="43"/>
      <c r="AL37" s="43"/>
      <c r="AM37" s="43"/>
      <c r="AN37" s="43"/>
      <c r="AO37" s="43"/>
      <c r="AP37" s="44"/>
      <c r="AQ37" s="44"/>
      <c r="AR37" s="22"/>
      <c r="AY37" s="44"/>
      <c r="AZ37" s="43"/>
      <c r="BA37" s="43"/>
      <c r="BB37" s="43"/>
      <c r="BC37" s="43"/>
      <c r="BD37" s="43"/>
      <c r="BE37" s="43"/>
      <c r="BF37" s="43"/>
      <c r="BG37" s="44"/>
      <c r="BH37" s="22"/>
    </row>
    <row r="38" spans="3:60" ht="52" thickBot="1" x14ac:dyDescent="0.25">
      <c r="C38" s="11"/>
      <c r="D38" s="24" t="s">
        <v>24</v>
      </c>
      <c r="E38" s="24" t="s">
        <v>25</v>
      </c>
      <c r="F38" s="24" t="s">
        <v>26</v>
      </c>
      <c r="G38" s="59" t="s">
        <v>65</v>
      </c>
      <c r="H38" s="51"/>
      <c r="I38" s="24" t="s">
        <v>27</v>
      </c>
      <c r="J38" s="24" t="s">
        <v>28</v>
      </c>
      <c r="K38" s="59" t="s">
        <v>65</v>
      </c>
      <c r="L38" s="13"/>
      <c r="M38" s="37"/>
    </row>
    <row r="39" spans="3:60" x14ac:dyDescent="0.2">
      <c r="C39" s="11"/>
      <c r="D39" s="37"/>
      <c r="E39" s="37"/>
      <c r="F39" s="37"/>
      <c r="G39" s="37"/>
      <c r="H39" s="37"/>
      <c r="I39" s="37"/>
      <c r="J39" s="37"/>
      <c r="K39" s="37"/>
      <c r="L39" s="13"/>
      <c r="M39" s="37"/>
      <c r="AZ39" s="16" t="s">
        <v>49</v>
      </c>
      <c r="BA39" s="17"/>
      <c r="BB39" s="17"/>
      <c r="BC39" s="17"/>
      <c r="BD39" s="18"/>
    </row>
    <row r="40" spans="3:60" x14ac:dyDescent="0.2">
      <c r="C40" s="11"/>
      <c r="D40" s="5" t="s">
        <v>5</v>
      </c>
      <c r="E40" s="25">
        <v>12</v>
      </c>
      <c r="F40" s="2">
        <v>180</v>
      </c>
      <c r="G40" s="2">
        <f>F40*0.8</f>
        <v>144</v>
      </c>
      <c r="H40" s="37"/>
      <c r="I40" s="25">
        <v>16</v>
      </c>
      <c r="J40" s="2">
        <v>200</v>
      </c>
      <c r="K40" s="2">
        <f>J40*0.8</f>
        <v>160</v>
      </c>
      <c r="L40" s="13"/>
      <c r="M40" s="37"/>
      <c r="AZ40" s="11" t="s">
        <v>80</v>
      </c>
      <c r="BA40" s="37"/>
      <c r="BB40" s="37"/>
      <c r="BC40" s="37"/>
      <c r="BD40" s="13"/>
    </row>
    <row r="41" spans="3:60" ht="27" thickBot="1" x14ac:dyDescent="0.35">
      <c r="C41" s="11"/>
      <c r="D41" s="5" t="s">
        <v>14</v>
      </c>
      <c r="E41" s="25">
        <v>15</v>
      </c>
      <c r="F41" s="2">
        <v>225</v>
      </c>
      <c r="G41" s="2">
        <f t="shared" ref="G41:G42" si="5">F41*0.8</f>
        <v>180</v>
      </c>
      <c r="H41" s="37"/>
      <c r="I41" s="25">
        <v>12</v>
      </c>
      <c r="J41" s="2">
        <v>125</v>
      </c>
      <c r="K41" s="2">
        <f t="shared" ref="K41:K42" si="6">J41*0.8</f>
        <v>100</v>
      </c>
      <c r="L41" s="13"/>
      <c r="M41" s="37"/>
      <c r="AZ41" s="175">
        <f>BG31-AP31-AQ31</f>
        <v>1801</v>
      </c>
      <c r="BA41" s="20"/>
      <c r="BB41" s="20"/>
      <c r="BC41" s="20"/>
      <c r="BD41" s="21"/>
    </row>
    <row r="42" spans="3:60" ht="17" thickBot="1" x14ac:dyDescent="0.25">
      <c r="C42" s="19"/>
      <c r="D42" s="31" t="s">
        <v>15</v>
      </c>
      <c r="E42" s="157">
        <v>16</v>
      </c>
      <c r="F42" s="10">
        <v>95</v>
      </c>
      <c r="G42" s="10">
        <f t="shared" si="5"/>
        <v>76</v>
      </c>
      <c r="H42" s="20"/>
      <c r="I42" s="157">
        <v>14</v>
      </c>
      <c r="J42" s="10">
        <v>225</v>
      </c>
      <c r="K42" s="10">
        <f t="shared" si="6"/>
        <v>180</v>
      </c>
      <c r="L42" s="21"/>
      <c r="M42" s="37"/>
    </row>
    <row r="43" spans="3:60" ht="17" thickBot="1" x14ac:dyDescent="0.25">
      <c r="D43" s="37"/>
      <c r="E43" s="44"/>
      <c r="F43" s="30"/>
      <c r="G43" s="30"/>
      <c r="I43" s="44"/>
      <c r="J43" s="30"/>
      <c r="K43" s="30"/>
    </row>
    <row r="44" spans="3:60" x14ac:dyDescent="0.2">
      <c r="C44" s="16"/>
      <c r="D44" s="17"/>
      <c r="E44" s="17"/>
      <c r="F44" s="17"/>
      <c r="G44" s="17"/>
      <c r="H44" s="17"/>
      <c r="I44" s="17"/>
      <c r="J44" s="17"/>
      <c r="K44" s="17"/>
      <c r="L44" s="18"/>
      <c r="M44" s="37"/>
    </row>
    <row r="45" spans="3:60" x14ac:dyDescent="0.2">
      <c r="C45" s="11" t="s">
        <v>76</v>
      </c>
      <c r="D45" s="37"/>
      <c r="E45" s="37"/>
      <c r="F45" s="37"/>
      <c r="G45" s="37"/>
      <c r="H45" s="37"/>
      <c r="I45" s="37"/>
      <c r="J45" s="37"/>
      <c r="K45" s="37"/>
      <c r="L45" s="13"/>
      <c r="M45" s="37"/>
    </row>
    <row r="46" spans="3:60" x14ac:dyDescent="0.2">
      <c r="C46" s="11"/>
      <c r="D46" s="37"/>
      <c r="E46" s="37"/>
      <c r="F46" s="37"/>
      <c r="G46" s="37"/>
      <c r="H46" s="37"/>
      <c r="I46" s="37"/>
      <c r="J46" s="37"/>
      <c r="K46" s="37"/>
      <c r="L46" s="13"/>
      <c r="M46" s="37"/>
    </row>
    <row r="47" spans="3:60" x14ac:dyDescent="0.2">
      <c r="C47" s="11"/>
      <c r="D47" s="37"/>
      <c r="E47" s="2" t="s">
        <v>5</v>
      </c>
      <c r="F47" s="2" t="s">
        <v>14</v>
      </c>
      <c r="G47" s="2" t="s">
        <v>15</v>
      </c>
      <c r="H47" s="37"/>
      <c r="I47" s="37"/>
      <c r="J47" s="37"/>
      <c r="K47" s="37"/>
      <c r="L47" s="13"/>
      <c r="M47" s="37"/>
    </row>
    <row r="48" spans="3:60" x14ac:dyDescent="0.2">
      <c r="C48" s="11"/>
      <c r="D48" s="61" t="s">
        <v>3</v>
      </c>
      <c r="E48" s="25">
        <v>5</v>
      </c>
      <c r="F48" s="25">
        <v>7</v>
      </c>
      <c r="G48" s="25">
        <v>11</v>
      </c>
      <c r="H48" s="37"/>
      <c r="I48" s="37"/>
      <c r="J48" s="37"/>
      <c r="K48" s="37"/>
      <c r="L48" s="13"/>
      <c r="M48" s="37"/>
    </row>
    <row r="49" spans="3:13" x14ac:dyDescent="0.2">
      <c r="C49" s="11"/>
      <c r="D49" s="61" t="s">
        <v>2</v>
      </c>
      <c r="E49" s="25">
        <v>5</v>
      </c>
      <c r="F49" s="25">
        <v>7</v>
      </c>
      <c r="G49" s="25">
        <v>9</v>
      </c>
      <c r="H49" s="37"/>
      <c r="I49" s="37"/>
      <c r="J49" s="37"/>
      <c r="K49" s="37"/>
      <c r="L49" s="13"/>
      <c r="M49" s="37"/>
    </row>
    <row r="50" spans="3:13" x14ac:dyDescent="0.2">
      <c r="C50" s="11"/>
      <c r="D50" s="61" t="s">
        <v>12</v>
      </c>
      <c r="E50" s="25">
        <v>7</v>
      </c>
      <c r="F50" s="25">
        <v>6</v>
      </c>
      <c r="G50" s="25">
        <v>10</v>
      </c>
      <c r="H50" s="37"/>
      <c r="I50" s="37"/>
      <c r="J50" s="37"/>
      <c r="K50" s="37"/>
      <c r="L50" s="13"/>
      <c r="M50" s="37"/>
    </row>
    <row r="51" spans="3:13" ht="17" thickBot="1" x14ac:dyDescent="0.25">
      <c r="C51" s="19"/>
      <c r="D51" s="20"/>
      <c r="E51" s="156"/>
      <c r="F51" s="156"/>
      <c r="G51" s="156"/>
      <c r="H51" s="20"/>
      <c r="I51" s="20"/>
      <c r="J51" s="20"/>
      <c r="K51" s="20"/>
      <c r="L51" s="21"/>
      <c r="M51" s="37"/>
    </row>
    <row r="52" spans="3:13" ht="17" thickBot="1" x14ac:dyDescent="0.25">
      <c r="D52" s="37"/>
      <c r="E52" s="44"/>
      <c r="F52" s="44"/>
      <c r="G52" s="44"/>
    </row>
    <row r="53" spans="3:13" x14ac:dyDescent="0.2">
      <c r="C53" s="16" t="s">
        <v>107</v>
      </c>
      <c r="D53" s="17"/>
      <c r="E53" s="153"/>
      <c r="F53" s="153"/>
      <c r="G53" s="153"/>
      <c r="H53" s="17"/>
      <c r="I53" s="17"/>
      <c r="J53" s="17"/>
      <c r="K53" s="17"/>
      <c r="L53" s="18"/>
      <c r="M53" s="37"/>
    </row>
    <row r="54" spans="3:13" ht="16" customHeight="1" x14ac:dyDescent="0.2">
      <c r="C54" s="11"/>
      <c r="D54" s="37"/>
      <c r="E54" s="140" t="s">
        <v>108</v>
      </c>
      <c r="F54" s="142"/>
      <c r="G54" s="141"/>
      <c r="H54" s="37"/>
      <c r="I54" s="140" t="s">
        <v>109</v>
      </c>
      <c r="J54" s="142"/>
      <c r="K54" s="141"/>
      <c r="L54" s="13"/>
      <c r="M54" s="37"/>
    </row>
    <row r="55" spans="3:13" x14ac:dyDescent="0.2">
      <c r="C55" s="11"/>
      <c r="D55" s="37"/>
      <c r="E55" s="37"/>
      <c r="F55" s="8" t="s">
        <v>10</v>
      </c>
      <c r="G55" s="8" t="s">
        <v>11</v>
      </c>
      <c r="H55" s="37"/>
      <c r="I55" s="37"/>
      <c r="J55" s="2" t="s">
        <v>10</v>
      </c>
      <c r="K55" s="2" t="s">
        <v>11</v>
      </c>
      <c r="L55" s="13"/>
      <c r="M55" s="37"/>
    </row>
    <row r="56" spans="3:13" x14ac:dyDescent="0.2">
      <c r="C56" s="11"/>
      <c r="D56" s="37"/>
      <c r="E56" s="2" t="s">
        <v>3</v>
      </c>
      <c r="F56" s="2">
        <v>60</v>
      </c>
      <c r="G56" s="2">
        <v>60</v>
      </c>
      <c r="H56" s="37"/>
      <c r="I56" s="143" t="s">
        <v>5</v>
      </c>
      <c r="J56" s="2">
        <v>61.5</v>
      </c>
      <c r="K56" s="2">
        <v>62</v>
      </c>
      <c r="L56" s="13"/>
      <c r="M56" s="37"/>
    </row>
    <row r="57" spans="3:13" x14ac:dyDescent="0.2">
      <c r="C57" s="11"/>
      <c r="D57" s="37"/>
      <c r="E57" s="2" t="s">
        <v>3</v>
      </c>
      <c r="F57" s="2">
        <v>60</v>
      </c>
      <c r="G57" s="2">
        <v>60</v>
      </c>
      <c r="H57" s="37"/>
      <c r="I57" s="143" t="s">
        <v>5</v>
      </c>
      <c r="J57" s="2">
        <v>61.5</v>
      </c>
      <c r="K57" s="2">
        <v>62</v>
      </c>
      <c r="L57" s="13"/>
      <c r="M57" s="37"/>
    </row>
    <row r="58" spans="3:13" x14ac:dyDescent="0.2">
      <c r="C58" s="11"/>
      <c r="D58" s="37"/>
      <c r="E58" s="2" t="s">
        <v>3</v>
      </c>
      <c r="F58" s="2">
        <v>60</v>
      </c>
      <c r="G58" s="2">
        <v>60</v>
      </c>
      <c r="H58" s="37"/>
      <c r="I58" s="143" t="s">
        <v>5</v>
      </c>
      <c r="J58" s="2">
        <v>61.5</v>
      </c>
      <c r="K58" s="2">
        <v>62</v>
      </c>
      <c r="L58" s="13"/>
      <c r="M58" s="37"/>
    </row>
    <row r="59" spans="3:13" x14ac:dyDescent="0.2">
      <c r="C59" s="11"/>
      <c r="D59" s="37"/>
      <c r="E59" s="2" t="s">
        <v>2</v>
      </c>
      <c r="F59" s="2">
        <v>55</v>
      </c>
      <c r="G59" s="2">
        <v>55</v>
      </c>
      <c r="H59" s="37"/>
      <c r="I59" s="143" t="s">
        <v>14</v>
      </c>
      <c r="J59" s="2">
        <v>61.5</v>
      </c>
      <c r="K59" s="2">
        <v>62</v>
      </c>
      <c r="L59" s="13"/>
      <c r="M59" s="37"/>
    </row>
    <row r="60" spans="3:13" x14ac:dyDescent="0.2">
      <c r="C60" s="11"/>
      <c r="D60" s="37"/>
      <c r="E60" s="2" t="s">
        <v>2</v>
      </c>
      <c r="F60" s="2">
        <v>55</v>
      </c>
      <c r="G60" s="2">
        <v>55</v>
      </c>
      <c r="H60" s="37"/>
      <c r="I60" s="143" t="s">
        <v>14</v>
      </c>
      <c r="J60" s="2">
        <v>61.5</v>
      </c>
      <c r="K60" s="2">
        <v>62</v>
      </c>
      <c r="L60" s="13"/>
      <c r="M60" s="37"/>
    </row>
    <row r="61" spans="3:13" x14ac:dyDescent="0.2">
      <c r="C61" s="11"/>
      <c r="D61" s="37"/>
      <c r="E61" s="2" t="s">
        <v>2</v>
      </c>
      <c r="F61" s="2">
        <v>55</v>
      </c>
      <c r="G61" s="2">
        <v>55</v>
      </c>
      <c r="H61" s="37"/>
      <c r="I61" s="143" t="s">
        <v>14</v>
      </c>
      <c r="J61" s="2">
        <v>61.5</v>
      </c>
      <c r="K61" s="2">
        <v>62</v>
      </c>
      <c r="L61" s="13"/>
      <c r="M61" s="37"/>
    </row>
    <row r="62" spans="3:13" x14ac:dyDescent="0.2">
      <c r="C62" s="11"/>
      <c r="D62" s="37"/>
      <c r="E62" s="2" t="s">
        <v>12</v>
      </c>
      <c r="F62" s="2">
        <v>70</v>
      </c>
      <c r="G62" s="2">
        <v>70</v>
      </c>
      <c r="H62" s="37"/>
      <c r="I62" s="143" t="s">
        <v>15</v>
      </c>
      <c r="J62" s="2">
        <v>61.5</v>
      </c>
      <c r="K62" s="2">
        <v>62</v>
      </c>
      <c r="L62" s="13"/>
      <c r="M62" s="37"/>
    </row>
    <row r="63" spans="3:13" x14ac:dyDescent="0.2">
      <c r="C63" s="11"/>
      <c r="D63" s="37"/>
      <c r="E63" s="2" t="s">
        <v>12</v>
      </c>
      <c r="F63" s="2">
        <v>70</v>
      </c>
      <c r="G63" s="2">
        <v>70</v>
      </c>
      <c r="H63" s="37"/>
      <c r="I63" s="143" t="s">
        <v>15</v>
      </c>
      <c r="J63" s="2">
        <v>61.5</v>
      </c>
      <c r="K63" s="2">
        <v>62</v>
      </c>
      <c r="L63" s="13"/>
      <c r="M63" s="37"/>
    </row>
    <row r="64" spans="3:13" x14ac:dyDescent="0.2">
      <c r="C64" s="11"/>
      <c r="D64" s="37"/>
      <c r="E64" s="2" t="s">
        <v>12</v>
      </c>
      <c r="F64" s="2">
        <v>70</v>
      </c>
      <c r="G64" s="2">
        <v>70</v>
      </c>
      <c r="H64" s="37"/>
      <c r="I64" s="143" t="s">
        <v>15</v>
      </c>
      <c r="J64" s="2">
        <v>61.5</v>
      </c>
      <c r="K64" s="2">
        <v>62</v>
      </c>
      <c r="L64" s="13"/>
      <c r="M64" s="37"/>
    </row>
    <row r="65" spans="2:17" x14ac:dyDescent="0.2">
      <c r="C65" s="11"/>
      <c r="D65" s="37"/>
      <c r="E65" s="30"/>
      <c r="F65" s="30"/>
      <c r="G65" s="30"/>
      <c r="H65" s="37"/>
      <c r="I65" s="144"/>
      <c r="J65" s="30"/>
      <c r="K65" s="30"/>
      <c r="L65" s="13"/>
      <c r="M65" s="37"/>
      <c r="N65" s="30"/>
      <c r="O65" s="3"/>
      <c r="P65" s="3"/>
      <c r="Q65" s="3"/>
    </row>
    <row r="66" spans="2:17" x14ac:dyDescent="0.2">
      <c r="C66" s="11"/>
      <c r="D66" s="135" t="s">
        <v>110</v>
      </c>
      <c r="E66" s="136"/>
      <c r="F66" s="136"/>
      <c r="G66" s="146"/>
      <c r="H66" s="37"/>
      <c r="I66" s="135" t="s">
        <v>111</v>
      </c>
      <c r="J66" s="136"/>
      <c r="K66" s="136"/>
      <c r="L66" s="154"/>
      <c r="M66" s="30"/>
      <c r="N66" s="30"/>
      <c r="O66" s="3"/>
      <c r="P66" s="3"/>
      <c r="Q66" s="3"/>
    </row>
    <row r="67" spans="2:17" x14ac:dyDescent="0.2">
      <c r="C67" s="11"/>
      <c r="D67" s="37"/>
      <c r="E67" s="145" t="s">
        <v>5</v>
      </c>
      <c r="F67" s="145" t="s">
        <v>14</v>
      </c>
      <c r="G67" s="145" t="s">
        <v>15</v>
      </c>
      <c r="H67" s="37"/>
      <c r="I67" s="37"/>
      <c r="J67" s="145" t="s">
        <v>5</v>
      </c>
      <c r="K67" s="145" t="s">
        <v>14</v>
      </c>
      <c r="L67" s="155" t="s">
        <v>15</v>
      </c>
      <c r="M67" s="52"/>
    </row>
    <row r="68" spans="2:17" x14ac:dyDescent="0.2">
      <c r="C68" s="11"/>
      <c r="D68" s="2" t="s">
        <v>3</v>
      </c>
      <c r="E68" s="2">
        <v>-1.5</v>
      </c>
      <c r="F68" s="2">
        <v>-1.5</v>
      </c>
      <c r="G68" s="2">
        <v>-1.5</v>
      </c>
      <c r="H68" s="37"/>
      <c r="I68" s="2" t="s">
        <v>3</v>
      </c>
      <c r="J68" s="145">
        <v>-2</v>
      </c>
      <c r="K68" s="145">
        <v>-2</v>
      </c>
      <c r="L68" s="155">
        <v>-2</v>
      </c>
      <c r="M68" s="52"/>
    </row>
    <row r="69" spans="2:17" x14ac:dyDescent="0.2">
      <c r="C69" s="11"/>
      <c r="D69" s="2" t="s">
        <v>3</v>
      </c>
      <c r="E69" s="2">
        <v>-1.5</v>
      </c>
      <c r="F69" s="2">
        <v>-1.5</v>
      </c>
      <c r="G69" s="2">
        <v>-1.5</v>
      </c>
      <c r="H69" s="37"/>
      <c r="I69" s="2" t="s">
        <v>3</v>
      </c>
      <c r="J69" s="145">
        <v>-2</v>
      </c>
      <c r="K69" s="145">
        <v>-2</v>
      </c>
      <c r="L69" s="155">
        <v>-2</v>
      </c>
      <c r="M69" s="52"/>
    </row>
    <row r="70" spans="2:17" x14ac:dyDescent="0.2">
      <c r="C70" s="11"/>
      <c r="D70" s="2" t="s">
        <v>3</v>
      </c>
      <c r="E70" s="2">
        <f>F58-J58</f>
        <v>-1.5</v>
      </c>
      <c r="F70" s="2">
        <f>F58-$J$61</f>
        <v>-1.5</v>
      </c>
      <c r="G70" s="2">
        <f>F58-$J$64</f>
        <v>-1.5</v>
      </c>
      <c r="H70" s="37"/>
      <c r="I70" s="2" t="s">
        <v>3</v>
      </c>
      <c r="J70" s="2">
        <f>G58-$K$58</f>
        <v>-2</v>
      </c>
      <c r="K70" s="2">
        <f>G58-$K$61</f>
        <v>-2</v>
      </c>
      <c r="L70" s="9">
        <f>G58-$K$64</f>
        <v>-2</v>
      </c>
      <c r="M70" s="30"/>
    </row>
    <row r="71" spans="2:17" x14ac:dyDescent="0.2">
      <c r="C71" s="11"/>
      <c r="D71" s="2" t="s">
        <v>2</v>
      </c>
      <c r="E71" s="2">
        <v>-6.5</v>
      </c>
      <c r="F71" s="2">
        <v>-6.5</v>
      </c>
      <c r="G71" s="2">
        <v>-6.5</v>
      </c>
      <c r="H71" s="37"/>
      <c r="I71" s="2" t="s">
        <v>2</v>
      </c>
      <c r="J71" s="2">
        <v>-7</v>
      </c>
      <c r="K71" s="2">
        <v>-7</v>
      </c>
      <c r="L71" s="9">
        <v>-7</v>
      </c>
      <c r="M71" s="30"/>
    </row>
    <row r="72" spans="2:17" x14ac:dyDescent="0.2">
      <c r="C72" s="11"/>
      <c r="D72" s="2" t="s">
        <v>2</v>
      </c>
      <c r="E72" s="2">
        <f>F61-J58</f>
        <v>-6.5</v>
      </c>
      <c r="F72" s="2">
        <f t="shared" ref="F72" si="7">F61-$J$61</f>
        <v>-6.5</v>
      </c>
      <c r="G72" s="2">
        <f t="shared" ref="G72" si="8">F61-$J$64</f>
        <v>-6.5</v>
      </c>
      <c r="H72" s="37"/>
      <c r="I72" s="2" t="s">
        <v>2</v>
      </c>
      <c r="J72" s="2">
        <f t="shared" ref="J72" si="9">G61-$K$58</f>
        <v>-7</v>
      </c>
      <c r="K72" s="2">
        <f t="shared" ref="K72" si="10">G61-$K$61</f>
        <v>-7</v>
      </c>
      <c r="L72" s="9">
        <f t="shared" ref="L72" si="11">G61-$K$64</f>
        <v>-7</v>
      </c>
      <c r="M72" s="30"/>
    </row>
    <row r="73" spans="2:17" x14ac:dyDescent="0.2">
      <c r="C73" s="11"/>
      <c r="D73" s="2" t="s">
        <v>2</v>
      </c>
      <c r="E73" s="2">
        <v>-6.5</v>
      </c>
      <c r="F73" s="2">
        <v>-6.5</v>
      </c>
      <c r="G73" s="2">
        <v>-6.5</v>
      </c>
      <c r="H73" s="37"/>
      <c r="I73" s="2" t="s">
        <v>2</v>
      </c>
      <c r="J73" s="2">
        <v>-7</v>
      </c>
      <c r="K73" s="2">
        <v>-7</v>
      </c>
      <c r="L73" s="9">
        <v>-7</v>
      </c>
      <c r="M73" s="30"/>
    </row>
    <row r="74" spans="2:17" x14ac:dyDescent="0.2">
      <c r="C74" s="11"/>
      <c r="D74" s="2" t="s">
        <v>12</v>
      </c>
      <c r="E74" s="2">
        <v>8.5</v>
      </c>
      <c r="F74" s="2">
        <v>8.5</v>
      </c>
      <c r="G74" s="2">
        <v>8.5</v>
      </c>
      <c r="H74" s="37"/>
      <c r="I74" s="2" t="s">
        <v>12</v>
      </c>
      <c r="J74" s="2">
        <v>8</v>
      </c>
      <c r="K74" s="2">
        <v>8</v>
      </c>
      <c r="L74" s="9">
        <v>8</v>
      </c>
      <c r="M74" s="30"/>
    </row>
    <row r="75" spans="2:17" x14ac:dyDescent="0.2">
      <c r="C75" s="11"/>
      <c r="D75" s="2" t="s">
        <v>12</v>
      </c>
      <c r="E75" s="2">
        <v>8.5</v>
      </c>
      <c r="F75" s="2">
        <v>8.5</v>
      </c>
      <c r="G75" s="2">
        <v>8.5</v>
      </c>
      <c r="H75" s="37"/>
      <c r="I75" s="2" t="s">
        <v>12</v>
      </c>
      <c r="J75" s="2">
        <v>8</v>
      </c>
      <c r="K75" s="2">
        <v>8</v>
      </c>
      <c r="L75" s="9">
        <v>8</v>
      </c>
      <c r="M75" s="30"/>
    </row>
    <row r="76" spans="2:17" x14ac:dyDescent="0.2">
      <c r="C76" s="11"/>
      <c r="D76" s="2" t="s">
        <v>12</v>
      </c>
      <c r="E76" s="2">
        <f>F64-J58</f>
        <v>8.5</v>
      </c>
      <c r="F76" s="2">
        <f>F64-$J$61</f>
        <v>8.5</v>
      </c>
      <c r="G76" s="2">
        <f>F64-$J$64</f>
        <v>8.5</v>
      </c>
      <c r="H76" s="37"/>
      <c r="I76" s="2" t="s">
        <v>12</v>
      </c>
      <c r="J76" s="2">
        <f>G64-$K$58</f>
        <v>8</v>
      </c>
      <c r="K76" s="2">
        <f>G64-$K$61</f>
        <v>8</v>
      </c>
      <c r="L76" s="9">
        <f>G64-$K$64</f>
        <v>8</v>
      </c>
      <c r="M76" s="30"/>
    </row>
    <row r="77" spans="2:17" ht="17" thickBot="1" x14ac:dyDescent="0.25">
      <c r="C77" s="19"/>
      <c r="D77" s="14"/>
      <c r="E77" s="14"/>
      <c r="F77" s="14"/>
      <c r="G77" s="14"/>
      <c r="H77" s="20"/>
      <c r="I77" s="14"/>
      <c r="J77" s="14"/>
      <c r="K77" s="14"/>
      <c r="L77" s="15"/>
      <c r="M77" s="30"/>
    </row>
    <row r="78" spans="2:17" ht="17" thickBot="1" x14ac:dyDescent="0.25">
      <c r="C78" s="37"/>
      <c r="D78" s="30"/>
      <c r="E78" s="30"/>
      <c r="F78" s="30"/>
      <c r="G78" s="30"/>
      <c r="H78" s="37"/>
      <c r="I78" s="30"/>
      <c r="J78" s="30"/>
      <c r="K78" s="30"/>
      <c r="L78" s="30"/>
      <c r="M78" s="30"/>
    </row>
    <row r="79" spans="2:17" x14ac:dyDescent="0.2">
      <c r="B79" s="16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8"/>
    </row>
    <row r="80" spans="2:17" x14ac:dyDescent="0.2">
      <c r="B80" s="11"/>
      <c r="C80" s="164" t="s">
        <v>29</v>
      </c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0" t="s">
        <v>0</v>
      </c>
      <c r="O80" s="30" t="s">
        <v>1</v>
      </c>
      <c r="P80" s="37"/>
      <c r="Q80" s="13"/>
    </row>
    <row r="81" spans="2:50" x14ac:dyDescent="0.2">
      <c r="B81" s="11"/>
      <c r="C81" s="61" t="s">
        <v>71</v>
      </c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130">
        <f>Z31</f>
        <v>150</v>
      </c>
      <c r="O81" s="2">
        <v>150</v>
      </c>
      <c r="P81" s="148" t="s">
        <v>81</v>
      </c>
      <c r="Q81" s="13"/>
    </row>
    <row r="82" spans="2:50" x14ac:dyDescent="0.2">
      <c r="B82" s="11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130">
        <f>AA31</f>
        <v>150</v>
      </c>
      <c r="O82" s="2">
        <v>150</v>
      </c>
      <c r="P82" s="148" t="s">
        <v>81</v>
      </c>
      <c r="Q82" s="13"/>
    </row>
    <row r="83" spans="2:50" x14ac:dyDescent="0.2">
      <c r="B83" s="11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130">
        <f>AB31</f>
        <v>114</v>
      </c>
      <c r="O83" s="2">
        <v>150</v>
      </c>
      <c r="P83" s="148" t="s">
        <v>81</v>
      </c>
      <c r="Q83" s="13"/>
    </row>
    <row r="84" spans="2:50" x14ac:dyDescent="0.2">
      <c r="B84" s="11"/>
      <c r="C84" s="61" t="s">
        <v>72</v>
      </c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130">
        <f>AC31</f>
        <v>69</v>
      </c>
      <c r="O84" s="2">
        <v>120</v>
      </c>
      <c r="P84" s="148" t="s">
        <v>81</v>
      </c>
      <c r="Q84" s="13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</row>
    <row r="85" spans="2:50" x14ac:dyDescent="0.2">
      <c r="B85" s="11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130">
        <f>AD31</f>
        <v>62</v>
      </c>
      <c r="O85" s="2">
        <v>120</v>
      </c>
      <c r="P85" s="148" t="s">
        <v>81</v>
      </c>
      <c r="Q85" s="13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</row>
    <row r="86" spans="2:50" x14ac:dyDescent="0.2">
      <c r="B86" s="11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130">
        <f>AE31</f>
        <v>63</v>
      </c>
      <c r="O86" s="2">
        <v>120</v>
      </c>
      <c r="P86" s="148" t="s">
        <v>81</v>
      </c>
      <c r="Q86" s="13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</row>
    <row r="87" spans="2:50" x14ac:dyDescent="0.2">
      <c r="B87" s="11"/>
      <c r="C87" s="61" t="s">
        <v>73</v>
      </c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130">
        <f>AF31</f>
        <v>90</v>
      </c>
      <c r="O87" s="2">
        <v>90</v>
      </c>
      <c r="P87" s="148" t="s">
        <v>81</v>
      </c>
      <c r="Q87" s="13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</row>
    <row r="88" spans="2:50" x14ac:dyDescent="0.2">
      <c r="B88" s="11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130">
        <f>AG31</f>
        <v>80</v>
      </c>
      <c r="O88" s="2">
        <v>90</v>
      </c>
      <c r="P88" s="148" t="s">
        <v>81</v>
      </c>
      <c r="Q88" s="13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</row>
    <row r="89" spans="2:50" x14ac:dyDescent="0.2">
      <c r="B89" s="11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130">
        <f>AH31</f>
        <v>80</v>
      </c>
      <c r="O89" s="2">
        <v>90</v>
      </c>
      <c r="P89" s="148" t="s">
        <v>81</v>
      </c>
      <c r="Q89" s="13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</row>
    <row r="90" spans="2:50" x14ac:dyDescent="0.2">
      <c r="B90" s="11"/>
      <c r="C90" s="61" t="s">
        <v>74</v>
      </c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131">
        <f>AS31</f>
        <v>144</v>
      </c>
      <c r="O90" s="27">
        <v>144</v>
      </c>
      <c r="P90" s="149" t="s">
        <v>82</v>
      </c>
      <c r="Q90" s="84"/>
      <c r="R90" s="52"/>
      <c r="S90" s="52"/>
      <c r="T90" s="52"/>
      <c r="U90" s="52"/>
      <c r="V90" s="52"/>
      <c r="W90" s="52"/>
      <c r="X90" s="52"/>
      <c r="Y90" s="52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7"/>
      <c r="AP90" s="37"/>
      <c r="AQ90" s="37"/>
      <c r="AR90" s="37"/>
      <c r="AS90" s="37"/>
      <c r="AT90" s="37"/>
      <c r="AU90" s="37"/>
      <c r="AV90" s="37"/>
      <c r="AW90" s="37"/>
      <c r="AX90" s="37"/>
    </row>
    <row r="91" spans="2:50" x14ac:dyDescent="0.2">
      <c r="B91" s="11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130">
        <f>AT31</f>
        <v>192</v>
      </c>
      <c r="O91" s="2">
        <v>180</v>
      </c>
      <c r="P91" s="150" t="s">
        <v>82</v>
      </c>
      <c r="Q91" s="12"/>
      <c r="R91" s="30"/>
      <c r="S91" s="30"/>
      <c r="T91" s="30"/>
      <c r="U91" s="30"/>
      <c r="V91" s="30"/>
      <c r="W91" s="30"/>
      <c r="X91" s="30"/>
      <c r="Y91" s="30"/>
      <c r="Z91" s="53"/>
      <c r="AA91" s="44"/>
      <c r="AB91" s="44"/>
      <c r="AC91" s="44"/>
      <c r="AD91" s="44"/>
      <c r="AE91" s="44"/>
      <c r="AF91" s="44"/>
      <c r="AG91" s="44"/>
      <c r="AH91" s="44"/>
      <c r="AI91" s="37"/>
      <c r="AJ91" s="44"/>
      <c r="AK91" s="44"/>
      <c r="AL91" s="37"/>
      <c r="AM91" s="30"/>
      <c r="AN91" s="30"/>
      <c r="AO91" s="37"/>
      <c r="AP91" s="37"/>
      <c r="AQ91" s="37"/>
      <c r="AR91" s="37"/>
      <c r="AS91" s="37"/>
      <c r="AT91" s="37"/>
      <c r="AU91" s="37"/>
      <c r="AV91" s="37"/>
      <c r="AW91" s="37"/>
      <c r="AX91" s="37"/>
    </row>
    <row r="92" spans="2:50" x14ac:dyDescent="0.2">
      <c r="B92" s="11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130">
        <f>AU31</f>
        <v>77</v>
      </c>
      <c r="O92" s="2">
        <v>76</v>
      </c>
      <c r="P92" s="150" t="s">
        <v>82</v>
      </c>
      <c r="Q92" s="12"/>
      <c r="R92" s="30"/>
      <c r="S92" s="30"/>
      <c r="T92" s="30"/>
      <c r="U92" s="30"/>
      <c r="V92" s="30"/>
      <c r="W92" s="30"/>
      <c r="X92" s="30"/>
      <c r="Y92" s="30"/>
      <c r="Z92" s="53"/>
      <c r="AA92" s="44"/>
      <c r="AB92" s="44"/>
      <c r="AC92" s="44"/>
      <c r="AD92" s="44"/>
      <c r="AE92" s="44"/>
      <c r="AF92" s="44"/>
      <c r="AG92" s="44"/>
      <c r="AH92" s="44"/>
      <c r="AI92" s="37"/>
      <c r="AJ92" s="44"/>
      <c r="AK92" s="44"/>
      <c r="AL92" s="37"/>
      <c r="AM92" s="30"/>
      <c r="AN92" s="30"/>
      <c r="AO92" s="37"/>
      <c r="AP92" s="37"/>
      <c r="AQ92" s="37"/>
      <c r="AR92" s="37"/>
      <c r="AS92" s="37"/>
      <c r="AT92" s="37"/>
      <c r="AU92" s="37"/>
      <c r="AV92" s="37"/>
      <c r="AW92" s="37"/>
      <c r="AX92" s="37"/>
    </row>
    <row r="93" spans="2:50" x14ac:dyDescent="0.2">
      <c r="B93" s="11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130">
        <f>AV31</f>
        <v>165</v>
      </c>
      <c r="O93" s="2">
        <v>160</v>
      </c>
      <c r="P93" s="150" t="s">
        <v>82</v>
      </c>
      <c r="Q93" s="12"/>
      <c r="R93" s="30"/>
      <c r="S93" s="30"/>
      <c r="T93" s="30"/>
      <c r="U93" s="30"/>
      <c r="V93" s="30"/>
      <c r="W93" s="30"/>
      <c r="X93" s="30"/>
      <c r="Y93" s="30"/>
      <c r="Z93" s="53"/>
      <c r="AA93" s="44"/>
      <c r="AB93" s="44"/>
      <c r="AC93" s="44"/>
      <c r="AD93" s="44"/>
      <c r="AE93" s="44"/>
      <c r="AF93" s="44"/>
      <c r="AG93" s="44"/>
      <c r="AH93" s="44"/>
      <c r="AI93" s="37"/>
      <c r="AJ93" s="44"/>
      <c r="AK93" s="44"/>
      <c r="AL93" s="37"/>
      <c r="AM93" s="30"/>
      <c r="AN93" s="30"/>
      <c r="AO93" s="37"/>
      <c r="AP93" s="37"/>
      <c r="AQ93" s="37"/>
      <c r="AR93" s="37"/>
      <c r="AS93" s="37"/>
      <c r="AT93" s="37"/>
      <c r="AU93" s="37"/>
      <c r="AV93" s="37"/>
      <c r="AW93" s="37"/>
      <c r="AX93" s="37"/>
    </row>
    <row r="94" spans="2:50" x14ac:dyDescent="0.2">
      <c r="B94" s="11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130">
        <f>AW31</f>
        <v>100</v>
      </c>
      <c r="O94" s="2">
        <v>100</v>
      </c>
      <c r="P94" s="150" t="s">
        <v>82</v>
      </c>
      <c r="Q94" s="12"/>
      <c r="R94" s="30"/>
      <c r="S94" s="30"/>
      <c r="T94" s="30"/>
      <c r="U94" s="30"/>
      <c r="V94" s="30"/>
      <c r="W94" s="30"/>
      <c r="X94" s="30"/>
      <c r="Y94" s="30"/>
      <c r="Z94" s="53"/>
      <c r="AA94" s="44"/>
      <c r="AB94" s="44"/>
      <c r="AC94" s="44"/>
      <c r="AD94" s="44"/>
      <c r="AE94" s="44"/>
      <c r="AF94" s="44"/>
      <c r="AG94" s="44"/>
      <c r="AH94" s="44"/>
      <c r="AI94" s="30"/>
      <c r="AJ94" s="44"/>
      <c r="AK94" s="44"/>
      <c r="AL94" s="30"/>
      <c r="AM94" s="37"/>
      <c r="AN94" s="30"/>
      <c r="AO94" s="37"/>
      <c r="AP94" s="37"/>
      <c r="AQ94" s="37"/>
      <c r="AR94" s="37"/>
      <c r="AS94" s="37"/>
      <c r="AT94" s="37"/>
      <c r="AU94" s="37"/>
      <c r="AV94" s="37"/>
      <c r="AW94" s="37"/>
      <c r="AX94" s="37"/>
    </row>
    <row r="95" spans="2:50" x14ac:dyDescent="0.2">
      <c r="B95" s="11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130">
        <f>AX31</f>
        <v>180</v>
      </c>
      <c r="O95" s="2">
        <v>180</v>
      </c>
      <c r="P95" s="150" t="s">
        <v>82</v>
      </c>
      <c r="Q95" s="12"/>
      <c r="R95" s="30"/>
      <c r="S95" s="30"/>
      <c r="T95" s="30"/>
      <c r="U95" s="30"/>
      <c r="V95" s="30"/>
      <c r="W95" s="30"/>
      <c r="X95" s="30"/>
      <c r="Y95" s="30"/>
      <c r="Z95" s="53"/>
      <c r="AA95" s="44"/>
      <c r="AB95" s="44"/>
      <c r="AC95" s="44"/>
      <c r="AD95" s="44"/>
      <c r="AE95" s="44"/>
      <c r="AF95" s="44"/>
      <c r="AG95" s="44"/>
      <c r="AH95" s="44"/>
      <c r="AI95" s="30"/>
      <c r="AJ95" s="44"/>
      <c r="AK95" s="44"/>
      <c r="AL95" s="30"/>
      <c r="AM95" s="37"/>
      <c r="AN95" s="30"/>
      <c r="AO95" s="37"/>
      <c r="AP95" s="37"/>
      <c r="AQ95" s="37"/>
      <c r="AR95" s="37"/>
      <c r="AS95" s="37"/>
      <c r="AT95" s="37"/>
      <c r="AU95" s="37"/>
      <c r="AV95" s="37"/>
      <c r="AW95" s="37"/>
      <c r="AX95" s="37"/>
    </row>
    <row r="96" spans="2:50" x14ac:dyDescent="0.2">
      <c r="B96" s="11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130">
        <f>AS31</f>
        <v>144</v>
      </c>
      <c r="O96" s="2">
        <v>180</v>
      </c>
      <c r="P96" s="148" t="s">
        <v>81</v>
      </c>
      <c r="Q96" s="12"/>
      <c r="R96" s="30"/>
      <c r="S96" s="30"/>
      <c r="T96" s="30"/>
      <c r="U96" s="30"/>
      <c r="V96" s="30"/>
      <c r="W96" s="30"/>
      <c r="X96" s="30"/>
      <c r="Y96" s="30"/>
      <c r="Z96" s="53"/>
      <c r="AA96" s="44"/>
      <c r="AB96" s="44"/>
      <c r="AC96" s="44"/>
      <c r="AD96" s="44"/>
      <c r="AE96" s="44"/>
      <c r="AF96" s="44"/>
      <c r="AG96" s="44"/>
      <c r="AH96" s="44"/>
      <c r="AI96" s="30"/>
      <c r="AJ96" s="44"/>
      <c r="AK96" s="44"/>
      <c r="AL96" s="30"/>
      <c r="AM96" s="37"/>
      <c r="AN96" s="30"/>
      <c r="AO96" s="37"/>
      <c r="AP96" s="37"/>
      <c r="AQ96" s="37"/>
      <c r="AR96" s="37"/>
      <c r="AS96" s="37"/>
      <c r="AT96" s="37"/>
      <c r="AU96" s="37"/>
      <c r="AV96" s="37"/>
      <c r="AW96" s="37"/>
      <c r="AX96" s="37"/>
    </row>
    <row r="97" spans="2:50" x14ac:dyDescent="0.2">
      <c r="B97" s="11"/>
      <c r="C97" s="61" t="s">
        <v>94</v>
      </c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130">
        <f>AT31</f>
        <v>192</v>
      </c>
      <c r="O97" s="2">
        <v>225</v>
      </c>
      <c r="P97" s="148" t="s">
        <v>81</v>
      </c>
      <c r="Q97" s="12"/>
      <c r="R97" s="30"/>
      <c r="S97" s="30"/>
      <c r="T97" s="30"/>
      <c r="U97" s="30"/>
      <c r="V97" s="30"/>
      <c r="W97" s="30"/>
      <c r="X97" s="30"/>
      <c r="Y97" s="30"/>
      <c r="Z97" s="53"/>
      <c r="AA97" s="44"/>
      <c r="AB97" s="44"/>
      <c r="AC97" s="44"/>
      <c r="AD97" s="44"/>
      <c r="AE97" s="44"/>
      <c r="AF97" s="44"/>
      <c r="AG97" s="44"/>
      <c r="AH97" s="44"/>
      <c r="AI97" s="30"/>
      <c r="AJ97" s="44"/>
      <c r="AK97" s="44"/>
      <c r="AL97" s="30"/>
      <c r="AM97" s="30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</row>
    <row r="98" spans="2:50" x14ac:dyDescent="0.2">
      <c r="B98" s="11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130">
        <f>AU31</f>
        <v>77</v>
      </c>
      <c r="O98" s="2">
        <v>95</v>
      </c>
      <c r="P98" s="148" t="s">
        <v>81</v>
      </c>
      <c r="Q98" s="12"/>
      <c r="R98" s="30"/>
      <c r="S98" s="30"/>
      <c r="T98" s="30"/>
      <c r="U98" s="30"/>
      <c r="V98" s="30"/>
      <c r="W98" s="30"/>
      <c r="X98" s="30"/>
      <c r="Y98" s="30"/>
      <c r="Z98" s="53"/>
      <c r="AA98" s="44"/>
      <c r="AB98" s="44"/>
      <c r="AC98" s="44"/>
      <c r="AD98" s="44"/>
      <c r="AE98" s="44"/>
      <c r="AF98" s="44"/>
      <c r="AG98" s="44"/>
      <c r="AH98" s="44"/>
      <c r="AI98" s="30"/>
      <c r="AJ98" s="44"/>
      <c r="AK98" s="44"/>
      <c r="AL98" s="30"/>
      <c r="AM98" s="30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</row>
    <row r="99" spans="2:50" x14ac:dyDescent="0.2">
      <c r="B99" s="11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130">
        <f>AV31</f>
        <v>165</v>
      </c>
      <c r="O99" s="2">
        <v>200</v>
      </c>
      <c r="P99" s="148" t="s">
        <v>81</v>
      </c>
      <c r="Q99" s="12"/>
      <c r="R99" s="30"/>
      <c r="S99" s="30"/>
      <c r="T99" s="30"/>
      <c r="U99" s="30"/>
      <c r="V99" s="30"/>
      <c r="W99" s="30"/>
      <c r="X99" s="30"/>
      <c r="Y99" s="30"/>
      <c r="Z99" s="53"/>
      <c r="AA99" s="44"/>
      <c r="AB99" s="44"/>
      <c r="AC99" s="44"/>
      <c r="AD99" s="44"/>
      <c r="AE99" s="44"/>
      <c r="AF99" s="44"/>
      <c r="AG99" s="44"/>
      <c r="AH99" s="44"/>
      <c r="AI99" s="30"/>
      <c r="AJ99" s="44"/>
      <c r="AK99" s="44"/>
      <c r="AL99" s="30"/>
      <c r="AM99" s="30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</row>
    <row r="100" spans="2:50" x14ac:dyDescent="0.2">
      <c r="B100" s="11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132">
        <f>AW31</f>
        <v>100</v>
      </c>
      <c r="O100" s="2">
        <v>125</v>
      </c>
      <c r="P100" s="148" t="s">
        <v>81</v>
      </c>
      <c r="Q100" s="13"/>
      <c r="R100" s="37"/>
      <c r="S100" s="37"/>
      <c r="T100" s="37"/>
      <c r="U100" s="37"/>
      <c r="V100" s="37"/>
      <c r="W100" s="37"/>
      <c r="X100" s="37"/>
      <c r="Y100" s="37"/>
      <c r="Z100" s="37"/>
      <c r="AA100" s="44"/>
      <c r="AB100" s="44"/>
      <c r="AC100" s="44"/>
      <c r="AD100" s="44"/>
      <c r="AE100" s="44"/>
      <c r="AF100" s="44"/>
      <c r="AG100" s="44"/>
      <c r="AH100" s="44"/>
      <c r="AI100" s="43"/>
      <c r="AJ100" s="43"/>
      <c r="AK100" s="43"/>
      <c r="AL100" s="43"/>
      <c r="AM100" s="43"/>
      <c r="AN100" s="43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</row>
    <row r="101" spans="2:50" x14ac:dyDescent="0.2">
      <c r="B101" s="11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130">
        <f>AX31</f>
        <v>180</v>
      </c>
      <c r="O101" s="2">
        <v>225</v>
      </c>
      <c r="P101" s="148" t="s">
        <v>81</v>
      </c>
      <c r="Q101" s="13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</row>
    <row r="102" spans="2:50" x14ac:dyDescent="0.2">
      <c r="B102" s="11"/>
      <c r="C102" s="61" t="s">
        <v>103</v>
      </c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130">
        <f>T31</f>
        <v>239</v>
      </c>
      <c r="O102" s="2">
        <v>250</v>
      </c>
      <c r="P102" s="148" t="s">
        <v>81</v>
      </c>
      <c r="Q102" s="13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</row>
    <row r="103" spans="2:50" x14ac:dyDescent="0.2">
      <c r="B103" s="11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130">
        <f>U31</f>
        <v>74</v>
      </c>
      <c r="O103" s="2">
        <v>150</v>
      </c>
      <c r="P103" s="148" t="s">
        <v>81</v>
      </c>
      <c r="Q103" s="13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</row>
    <row r="104" spans="2:50" x14ac:dyDescent="0.2">
      <c r="B104" s="11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130">
        <f>V31</f>
        <v>100</v>
      </c>
      <c r="O104" s="2">
        <v>100</v>
      </c>
      <c r="P104" s="148" t="s">
        <v>81</v>
      </c>
      <c r="Q104" s="13"/>
    </row>
    <row r="105" spans="2:50" x14ac:dyDescent="0.2">
      <c r="B105" s="11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130">
        <f>W31</f>
        <v>175</v>
      </c>
      <c r="O105" s="2">
        <v>200</v>
      </c>
      <c r="P105" s="148" t="s">
        <v>81</v>
      </c>
      <c r="Q105" s="13"/>
    </row>
    <row r="106" spans="2:50" x14ac:dyDescent="0.2">
      <c r="B106" s="11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130">
        <f>X31</f>
        <v>120</v>
      </c>
      <c r="O106" s="2">
        <v>200</v>
      </c>
      <c r="P106" s="148" t="s">
        <v>81</v>
      </c>
      <c r="Q106" s="13"/>
    </row>
    <row r="107" spans="2:50" x14ac:dyDescent="0.2">
      <c r="B107" s="11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130">
        <f>Y31</f>
        <v>150</v>
      </c>
      <c r="O107" s="2">
        <v>150</v>
      </c>
      <c r="P107" s="148" t="s">
        <v>81</v>
      </c>
      <c r="Q107" s="13"/>
    </row>
    <row r="108" spans="2:50" x14ac:dyDescent="0.2">
      <c r="B108" s="11"/>
      <c r="C108" s="61" t="s">
        <v>112</v>
      </c>
      <c r="D108" s="63"/>
      <c r="E108" s="63"/>
      <c r="F108" s="63"/>
      <c r="G108" s="63"/>
      <c r="H108" s="63"/>
      <c r="I108" s="63"/>
      <c r="J108" s="63"/>
      <c r="K108" s="63"/>
      <c r="L108" s="63"/>
      <c r="M108" s="64"/>
      <c r="N108" s="137">
        <f>SUMPRODUCT(AS22:AS30,E68:E76)</f>
        <v>4</v>
      </c>
      <c r="O108" s="2">
        <v>0</v>
      </c>
      <c r="P108" s="150" t="s">
        <v>82</v>
      </c>
      <c r="Q108" s="13"/>
    </row>
    <row r="109" spans="2:50" x14ac:dyDescent="0.2">
      <c r="B109" s="11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130">
        <f>SUMPRODUCT(AT22:AT30,F68:F76)</f>
        <v>2</v>
      </c>
      <c r="O109" s="2">
        <v>0</v>
      </c>
      <c r="P109" s="150" t="s">
        <v>82</v>
      </c>
      <c r="Q109" s="13"/>
    </row>
    <row r="110" spans="2:50" x14ac:dyDescent="0.2">
      <c r="B110" s="11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130">
        <f>SUMPRODUCT(AU22:AU30,G68:G76)</f>
        <v>4.5</v>
      </c>
      <c r="O110" s="2">
        <v>0</v>
      </c>
      <c r="P110" s="150" t="s">
        <v>82</v>
      </c>
      <c r="Q110" s="13"/>
    </row>
    <row r="111" spans="2:50" x14ac:dyDescent="0.2">
      <c r="B111" s="11"/>
      <c r="C111" s="61" t="s">
        <v>113</v>
      </c>
      <c r="D111" s="63"/>
      <c r="E111" s="63"/>
      <c r="F111" s="63"/>
      <c r="G111" s="63"/>
      <c r="H111" s="63"/>
      <c r="I111" s="63"/>
      <c r="J111" s="63"/>
      <c r="K111" s="63"/>
      <c r="L111" s="63"/>
      <c r="M111" s="64"/>
      <c r="N111" s="130">
        <f>SUMPRODUCT(AV22:AV30,J68:J76)</f>
        <v>5</v>
      </c>
      <c r="O111" s="2">
        <v>0</v>
      </c>
      <c r="P111" s="150" t="s">
        <v>82</v>
      </c>
      <c r="Q111" s="13"/>
    </row>
    <row r="112" spans="2:50" x14ac:dyDescent="0.2">
      <c r="B112" s="11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130">
        <f>SUMPRODUCT(AW22:AW30,K68:K76)</f>
        <v>0</v>
      </c>
      <c r="O112" s="2">
        <v>0</v>
      </c>
      <c r="P112" s="150" t="s">
        <v>82</v>
      </c>
      <c r="Q112" s="13"/>
    </row>
    <row r="113" spans="2:17" x14ac:dyDescent="0.2">
      <c r="B113" s="11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130">
        <f>SUMPRODUCT(AX22:AX30,L68:L76)</f>
        <v>5</v>
      </c>
      <c r="O113" s="2">
        <v>0</v>
      </c>
      <c r="P113" s="150" t="s">
        <v>82</v>
      </c>
      <c r="Q113" s="13"/>
    </row>
    <row r="114" spans="2:17" x14ac:dyDescent="0.2">
      <c r="B114" s="11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13"/>
    </row>
    <row r="115" spans="2:17" ht="17" thickBot="1" x14ac:dyDescent="0.25">
      <c r="B115" s="19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1"/>
    </row>
  </sheetData>
  <mergeCells count="21">
    <mergeCell ref="D66:G66"/>
    <mergeCell ref="I66:L66"/>
    <mergeCell ref="AS33:AX33"/>
    <mergeCell ref="AS35:AX35"/>
    <mergeCell ref="I54:K54"/>
    <mergeCell ref="E54:G54"/>
    <mergeCell ref="T19:Y19"/>
    <mergeCell ref="AI19:AN19"/>
    <mergeCell ref="AS17:AX17"/>
    <mergeCell ref="AS19:AX19"/>
    <mergeCell ref="AZ19:BE19"/>
    <mergeCell ref="Z91:Z93"/>
    <mergeCell ref="Z94:Z96"/>
    <mergeCell ref="Z97:Z99"/>
    <mergeCell ref="Z19:AH19"/>
    <mergeCell ref="T22:T24"/>
    <mergeCell ref="U25:U27"/>
    <mergeCell ref="Y28:Y30"/>
    <mergeCell ref="W22:W24"/>
    <mergeCell ref="X25:X27"/>
    <mergeCell ref="V28:V30"/>
  </mergeCells>
  <pageMargins left="0.7" right="0.7" top="0.75" bottom="0.75" header="0.3" footer="0.3"/>
  <ignoredErrors>
    <ignoredError sqref="T22 U25 W22 V28 Y28 X25" formulaRange="1"/>
    <ignoredError sqref="K76 K70 K7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E8793-B3A3-2F4A-A28C-9DB5B946F11B}">
  <dimension ref="A1:AG120"/>
  <sheetViews>
    <sheetView tabSelected="1" topLeftCell="M9" workbookViewId="0">
      <selection activeCell="AF11" sqref="AF11"/>
    </sheetView>
  </sheetViews>
  <sheetFormatPr baseColWidth="10" defaultRowHeight="16" x14ac:dyDescent="0.2"/>
  <cols>
    <col min="1" max="4" width="10.83203125" style="1"/>
    <col min="5" max="5" width="12.33203125" style="1" bestFit="1" customWidth="1"/>
    <col min="6" max="6" width="10.83203125" style="1"/>
    <col min="7" max="7" width="13" style="1" bestFit="1" customWidth="1"/>
    <col min="8" max="8" width="15" style="1" bestFit="1" customWidth="1"/>
    <col min="9" max="25" width="10.83203125" style="1"/>
    <col min="26" max="26" width="13" style="1" bestFit="1" customWidth="1"/>
    <col min="27" max="27" width="21.83203125" style="1" bestFit="1" customWidth="1"/>
    <col min="28" max="29" width="10.83203125" style="1"/>
    <col min="30" max="30" width="12.33203125" style="1" customWidth="1"/>
    <col min="31" max="31" width="10.83203125" style="1"/>
    <col min="32" max="32" width="13.33203125" style="1" customWidth="1"/>
    <col min="33" max="16384" width="10.83203125" style="1"/>
  </cols>
  <sheetData>
    <row r="1" spans="1:32" ht="25" thickBot="1" x14ac:dyDescent="0.35">
      <c r="A1" s="177" t="s">
        <v>7</v>
      </c>
      <c r="B1" s="178"/>
      <c r="C1" s="179"/>
    </row>
    <row r="2" spans="1:32" x14ac:dyDescent="0.2">
      <c r="A2" s="176" t="s">
        <v>120</v>
      </c>
      <c r="B2" s="138"/>
      <c r="C2" s="138"/>
      <c r="D2" s="63"/>
      <c r="E2" s="63"/>
      <c r="F2" s="64"/>
    </row>
    <row r="8" spans="1:32" x14ac:dyDescent="0.2">
      <c r="B8" s="181" t="s">
        <v>121</v>
      </c>
    </row>
    <row r="9" spans="1:32" x14ac:dyDescent="0.2">
      <c r="B9" s="181"/>
    </row>
    <row r="10" spans="1:32" x14ac:dyDescent="0.2">
      <c r="AB10" s="57" t="s">
        <v>209</v>
      </c>
      <c r="AC10" s="57"/>
      <c r="AD10" s="57"/>
      <c r="AE10" s="57"/>
    </row>
    <row r="11" spans="1:32" ht="51" x14ac:dyDescent="0.2">
      <c r="B11"/>
      <c r="C11" s="194" t="s">
        <v>4</v>
      </c>
      <c r="D11" s="55" t="s">
        <v>122</v>
      </c>
      <c r="E11" s="55" t="s">
        <v>252</v>
      </c>
      <c r="F11" s="194" t="s">
        <v>123</v>
      </c>
      <c r="G11" s="199" t="s">
        <v>211</v>
      </c>
      <c r="H11" s="199" t="s">
        <v>212</v>
      </c>
      <c r="I11" s="199" t="s">
        <v>213</v>
      </c>
      <c r="J11" s="198" t="s">
        <v>129</v>
      </c>
      <c r="K11" s="198" t="s">
        <v>135</v>
      </c>
      <c r="L11" s="198" t="s">
        <v>139</v>
      </c>
      <c r="M11" s="198" t="s">
        <v>137</v>
      </c>
      <c r="N11" s="198" t="s">
        <v>146</v>
      </c>
      <c r="O11" s="198" t="s">
        <v>151</v>
      </c>
      <c r="P11" s="198" t="s">
        <v>153</v>
      </c>
      <c r="Q11" s="198" t="s">
        <v>132</v>
      </c>
      <c r="R11" s="198" t="s">
        <v>158</v>
      </c>
      <c r="S11" s="198" t="s">
        <v>160</v>
      </c>
      <c r="T11" s="198" t="s">
        <v>162</v>
      </c>
      <c r="U11" s="198" t="s">
        <v>141</v>
      </c>
      <c r="V11" s="198" t="s">
        <v>143</v>
      </c>
      <c r="W11" s="54" t="s">
        <v>124</v>
      </c>
      <c r="X11" s="54" t="s">
        <v>125</v>
      </c>
      <c r="Y11" s="54" t="s">
        <v>126</v>
      </c>
      <c r="Z11" s="54" t="s">
        <v>127</v>
      </c>
      <c r="AB11" s="24" t="s">
        <v>205</v>
      </c>
      <c r="AC11" s="24" t="s">
        <v>206</v>
      </c>
      <c r="AD11" s="24" t="s">
        <v>207</v>
      </c>
      <c r="AE11" s="24" t="s">
        <v>208</v>
      </c>
      <c r="AF11" s="26" t="s">
        <v>238</v>
      </c>
    </row>
    <row r="12" spans="1:32" x14ac:dyDescent="0.2">
      <c r="B12" t="s">
        <v>128</v>
      </c>
      <c r="C12" s="194" t="s">
        <v>129</v>
      </c>
      <c r="D12" s="55">
        <v>75</v>
      </c>
      <c r="E12" s="55">
        <f>D12-81.5</f>
        <v>-6.5</v>
      </c>
      <c r="F12" s="194" t="s">
        <v>130</v>
      </c>
      <c r="G12" s="199">
        <v>1</v>
      </c>
      <c r="H12" s="199"/>
      <c r="I12" s="199"/>
      <c r="J12" s="198">
        <v>1</v>
      </c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54">
        <v>5</v>
      </c>
      <c r="X12" s="54">
        <v>6</v>
      </c>
      <c r="Y12" s="54">
        <v>4</v>
      </c>
      <c r="Z12" s="54">
        <v>7</v>
      </c>
      <c r="AB12" s="29">
        <v>1</v>
      </c>
      <c r="AC12" s="29"/>
      <c r="AD12" s="29"/>
      <c r="AE12" s="29"/>
      <c r="AF12" s="2">
        <f>SUM(AB12:AE12)</f>
        <v>1</v>
      </c>
    </row>
    <row r="13" spans="1:32" x14ac:dyDescent="0.2">
      <c r="B13" t="s">
        <v>131</v>
      </c>
      <c r="C13" s="194" t="s">
        <v>132</v>
      </c>
      <c r="D13" s="55">
        <v>81</v>
      </c>
      <c r="E13" s="55">
        <f t="shared" ref="E13:E31" si="0">D13-81.5</f>
        <v>-0.5</v>
      </c>
      <c r="F13" s="194" t="s">
        <v>133</v>
      </c>
      <c r="G13" s="199"/>
      <c r="H13" s="199">
        <v>1</v>
      </c>
      <c r="I13" s="199"/>
      <c r="J13" s="198"/>
      <c r="K13" s="198"/>
      <c r="L13" s="198"/>
      <c r="M13" s="198"/>
      <c r="N13" s="198"/>
      <c r="O13" s="198"/>
      <c r="P13" s="198"/>
      <c r="Q13" s="198">
        <v>1</v>
      </c>
      <c r="R13" s="198"/>
      <c r="S13" s="198"/>
      <c r="T13" s="198"/>
      <c r="U13" s="198"/>
      <c r="V13" s="198"/>
      <c r="W13" s="54">
        <v>2</v>
      </c>
      <c r="X13" s="54">
        <v>4</v>
      </c>
      <c r="Y13" s="54">
        <v>10</v>
      </c>
      <c r="Z13" s="54">
        <v>6</v>
      </c>
      <c r="AB13" s="29"/>
      <c r="AC13" s="29">
        <v>1</v>
      </c>
      <c r="AD13" s="29"/>
      <c r="AE13" s="29"/>
      <c r="AF13" s="2">
        <f t="shared" ref="AF13:AF31" si="1">SUM(AB13:AE13)</f>
        <v>1</v>
      </c>
    </row>
    <row r="14" spans="1:32" x14ac:dyDescent="0.2">
      <c r="B14" t="s">
        <v>134</v>
      </c>
      <c r="C14" s="194" t="s">
        <v>135</v>
      </c>
      <c r="D14" s="55">
        <v>91</v>
      </c>
      <c r="E14" s="55">
        <f t="shared" si="0"/>
        <v>9.5</v>
      </c>
      <c r="F14" s="194" t="s">
        <v>130</v>
      </c>
      <c r="G14" s="199">
        <v>1</v>
      </c>
      <c r="H14" s="199"/>
      <c r="I14" s="199"/>
      <c r="J14" s="198"/>
      <c r="K14" s="198">
        <v>1</v>
      </c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54">
        <v>3</v>
      </c>
      <c r="X14" s="54">
        <v>8</v>
      </c>
      <c r="Y14" s="54">
        <v>6</v>
      </c>
      <c r="Z14" s="54">
        <v>5</v>
      </c>
      <c r="AB14" s="29"/>
      <c r="AC14" s="29"/>
      <c r="AD14" s="29"/>
      <c r="AE14" s="29"/>
      <c r="AF14" s="2">
        <f t="shared" si="1"/>
        <v>0</v>
      </c>
    </row>
    <row r="15" spans="1:32" x14ac:dyDescent="0.2">
      <c r="B15" t="s">
        <v>136</v>
      </c>
      <c r="C15" s="194" t="s">
        <v>137</v>
      </c>
      <c r="D15" s="55">
        <v>82</v>
      </c>
      <c r="E15" s="55">
        <f t="shared" si="0"/>
        <v>0.5</v>
      </c>
      <c r="F15" s="194" t="s">
        <v>133</v>
      </c>
      <c r="G15" s="199"/>
      <c r="H15" s="199">
        <v>1</v>
      </c>
      <c r="I15" s="199"/>
      <c r="J15" s="198"/>
      <c r="K15" s="198"/>
      <c r="L15" s="198"/>
      <c r="M15" s="198">
        <v>1</v>
      </c>
      <c r="N15" s="198"/>
      <c r="O15" s="198"/>
      <c r="P15" s="198"/>
      <c r="Q15" s="198"/>
      <c r="R15" s="198"/>
      <c r="S15" s="198"/>
      <c r="T15" s="198"/>
      <c r="U15" s="198"/>
      <c r="V15" s="198"/>
      <c r="W15" s="54">
        <v>1</v>
      </c>
      <c r="X15" s="54">
        <v>7</v>
      </c>
      <c r="Y15" s="54">
        <v>10</v>
      </c>
      <c r="Z15" s="54">
        <v>4</v>
      </c>
      <c r="AB15" s="29"/>
      <c r="AC15" s="29"/>
      <c r="AD15" s="29">
        <v>1</v>
      </c>
      <c r="AE15" s="29"/>
      <c r="AF15" s="2">
        <f t="shared" si="1"/>
        <v>1</v>
      </c>
    </row>
    <row r="16" spans="1:32" x14ac:dyDescent="0.2">
      <c r="B16" t="s">
        <v>138</v>
      </c>
      <c r="C16" s="194" t="s">
        <v>139</v>
      </c>
      <c r="D16" s="55">
        <v>70</v>
      </c>
      <c r="E16" s="55">
        <f t="shared" si="0"/>
        <v>-11.5</v>
      </c>
      <c r="F16" s="194" t="s">
        <v>130</v>
      </c>
      <c r="G16" s="199">
        <v>1</v>
      </c>
      <c r="H16" s="199"/>
      <c r="I16" s="199"/>
      <c r="J16" s="198"/>
      <c r="K16" s="198"/>
      <c r="L16" s="198">
        <v>1</v>
      </c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54">
        <v>8</v>
      </c>
      <c r="X16" s="54">
        <v>5</v>
      </c>
      <c r="Y16" s="54">
        <v>1</v>
      </c>
      <c r="Z16" s="54">
        <v>8</v>
      </c>
      <c r="AB16" s="29"/>
      <c r="AC16" s="29">
        <v>1</v>
      </c>
      <c r="AD16" s="29"/>
      <c r="AE16" s="29"/>
      <c r="AF16" s="2">
        <f t="shared" si="1"/>
        <v>1</v>
      </c>
    </row>
    <row r="17" spans="2:32" x14ac:dyDescent="0.2">
      <c r="B17" t="s">
        <v>140</v>
      </c>
      <c r="C17" s="194" t="s">
        <v>141</v>
      </c>
      <c r="D17" s="55">
        <v>99</v>
      </c>
      <c r="E17" s="55">
        <f t="shared" si="0"/>
        <v>17.5</v>
      </c>
      <c r="F17" s="194" t="s">
        <v>130</v>
      </c>
      <c r="G17" s="199">
        <v>1</v>
      </c>
      <c r="H17" s="199"/>
      <c r="I17" s="199"/>
      <c r="J17" s="198"/>
      <c r="K17" s="198"/>
      <c r="L17" s="198"/>
      <c r="M17" s="198"/>
      <c r="N17" s="198"/>
      <c r="O17" s="198"/>
      <c r="P17" s="198"/>
      <c r="Q17" s="198"/>
      <c r="R17" s="198"/>
      <c r="S17" s="198"/>
      <c r="T17" s="198"/>
      <c r="U17" s="198">
        <v>1</v>
      </c>
      <c r="V17" s="198"/>
      <c r="W17" s="54">
        <v>2</v>
      </c>
      <c r="X17" s="54">
        <v>6</v>
      </c>
      <c r="Y17" s="54">
        <v>5</v>
      </c>
      <c r="Z17" s="54">
        <v>9</v>
      </c>
      <c r="AB17" s="29"/>
      <c r="AC17" s="29"/>
      <c r="AD17" s="29"/>
      <c r="AE17" s="29"/>
      <c r="AF17" s="2">
        <f t="shared" si="1"/>
        <v>0</v>
      </c>
    </row>
    <row r="18" spans="2:32" x14ac:dyDescent="0.2">
      <c r="B18" t="s">
        <v>142</v>
      </c>
      <c r="C18" s="194" t="s">
        <v>143</v>
      </c>
      <c r="D18" s="55">
        <v>82</v>
      </c>
      <c r="E18" s="55">
        <f t="shared" si="0"/>
        <v>0.5</v>
      </c>
      <c r="F18" s="194" t="s">
        <v>130</v>
      </c>
      <c r="G18" s="199">
        <v>1</v>
      </c>
      <c r="H18" s="199"/>
      <c r="I18" s="199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>
        <v>1</v>
      </c>
      <c r="W18" s="54">
        <v>3</v>
      </c>
      <c r="X18" s="54">
        <v>8</v>
      </c>
      <c r="Y18" s="54">
        <v>5</v>
      </c>
      <c r="Z18" s="54">
        <v>6</v>
      </c>
      <c r="AB18" s="29"/>
      <c r="AC18" s="29"/>
      <c r="AD18" s="29">
        <v>1</v>
      </c>
      <c r="AE18" s="29"/>
      <c r="AF18" s="2">
        <f t="shared" si="1"/>
        <v>1</v>
      </c>
    </row>
    <row r="19" spans="2:32" x14ac:dyDescent="0.2">
      <c r="B19" t="s">
        <v>144</v>
      </c>
      <c r="C19" s="194" t="s">
        <v>132</v>
      </c>
      <c r="D19" s="55">
        <v>84</v>
      </c>
      <c r="E19" s="55">
        <f t="shared" si="0"/>
        <v>2.5</v>
      </c>
      <c r="F19" s="194" t="s">
        <v>133</v>
      </c>
      <c r="G19" s="199"/>
      <c r="H19" s="199">
        <v>1</v>
      </c>
      <c r="I19" s="199"/>
      <c r="J19" s="198"/>
      <c r="K19" s="198"/>
      <c r="L19" s="198"/>
      <c r="M19" s="198"/>
      <c r="N19" s="198"/>
      <c r="O19" s="198"/>
      <c r="P19" s="198"/>
      <c r="Q19" s="198">
        <v>1</v>
      </c>
      <c r="R19" s="198"/>
      <c r="S19" s="198"/>
      <c r="T19" s="198"/>
      <c r="U19" s="198"/>
      <c r="V19" s="198"/>
      <c r="W19" s="54">
        <v>7</v>
      </c>
      <c r="X19" s="54">
        <v>6</v>
      </c>
      <c r="Y19" s="54">
        <v>8</v>
      </c>
      <c r="Z19" s="54">
        <v>1</v>
      </c>
      <c r="AB19" s="29"/>
      <c r="AC19" s="29"/>
      <c r="AD19" s="29"/>
      <c r="AE19" s="29"/>
      <c r="AF19" s="2">
        <f t="shared" si="1"/>
        <v>0</v>
      </c>
    </row>
    <row r="20" spans="2:32" x14ac:dyDescent="0.2">
      <c r="B20" t="s">
        <v>145</v>
      </c>
      <c r="C20" s="194" t="s">
        <v>146</v>
      </c>
      <c r="D20" s="55">
        <v>77</v>
      </c>
      <c r="E20" s="55">
        <f t="shared" si="0"/>
        <v>-4.5</v>
      </c>
      <c r="F20" s="194" t="s">
        <v>147</v>
      </c>
      <c r="G20" s="199"/>
      <c r="H20" s="199"/>
      <c r="I20" s="199">
        <v>1</v>
      </c>
      <c r="J20" s="198"/>
      <c r="K20" s="198"/>
      <c r="L20" s="198"/>
      <c r="M20" s="198"/>
      <c r="N20" s="198">
        <v>1</v>
      </c>
      <c r="O20" s="198"/>
      <c r="P20" s="198"/>
      <c r="Q20" s="198"/>
      <c r="R20" s="198"/>
      <c r="S20" s="198"/>
      <c r="T20" s="198"/>
      <c r="U20" s="198"/>
      <c r="V20" s="198"/>
      <c r="W20" s="54">
        <v>10</v>
      </c>
      <c r="X20" s="54">
        <v>5</v>
      </c>
      <c r="Y20" s="54">
        <v>4</v>
      </c>
      <c r="Z20" s="54">
        <v>3</v>
      </c>
      <c r="AB20" s="29"/>
      <c r="AC20" s="29"/>
      <c r="AD20" s="29"/>
      <c r="AE20" s="29"/>
      <c r="AF20" s="2">
        <f t="shared" si="1"/>
        <v>0</v>
      </c>
    </row>
    <row r="21" spans="2:32" x14ac:dyDescent="0.2">
      <c r="B21" t="s">
        <v>2</v>
      </c>
      <c r="C21" s="194" t="s">
        <v>135</v>
      </c>
      <c r="D21" s="55">
        <v>73</v>
      </c>
      <c r="E21" s="55">
        <f t="shared" si="0"/>
        <v>-8.5</v>
      </c>
      <c r="F21" s="194" t="s">
        <v>147</v>
      </c>
      <c r="G21" s="199"/>
      <c r="H21" s="199"/>
      <c r="I21" s="199">
        <v>1</v>
      </c>
      <c r="J21" s="198"/>
      <c r="K21" s="198">
        <v>1</v>
      </c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54">
        <v>2</v>
      </c>
      <c r="X21" s="54">
        <v>10</v>
      </c>
      <c r="Y21" s="54">
        <v>4</v>
      </c>
      <c r="Z21" s="54">
        <v>6</v>
      </c>
      <c r="AB21" s="29"/>
      <c r="AC21" s="29"/>
      <c r="AD21" s="29"/>
      <c r="AE21" s="29">
        <v>1</v>
      </c>
      <c r="AF21" s="2">
        <f t="shared" si="1"/>
        <v>1</v>
      </c>
    </row>
    <row r="22" spans="2:32" x14ac:dyDescent="0.2">
      <c r="B22" t="s">
        <v>148</v>
      </c>
      <c r="C22" s="194" t="s">
        <v>132</v>
      </c>
      <c r="D22" s="55">
        <v>83</v>
      </c>
      <c r="E22" s="55">
        <f t="shared" si="0"/>
        <v>1.5</v>
      </c>
      <c r="F22" s="194" t="s">
        <v>130</v>
      </c>
      <c r="G22" s="199">
        <v>1</v>
      </c>
      <c r="H22" s="199"/>
      <c r="I22" s="199"/>
      <c r="J22" s="198"/>
      <c r="K22" s="198"/>
      <c r="L22" s="198"/>
      <c r="M22" s="198"/>
      <c r="N22" s="198"/>
      <c r="O22" s="198"/>
      <c r="P22" s="198"/>
      <c r="Q22" s="198">
        <v>1</v>
      </c>
      <c r="R22" s="198"/>
      <c r="S22" s="198"/>
      <c r="T22" s="198"/>
      <c r="U22" s="198"/>
      <c r="V22" s="198"/>
      <c r="W22" s="54">
        <v>9</v>
      </c>
      <c r="X22" s="54">
        <v>6</v>
      </c>
      <c r="Y22" s="54">
        <v>2</v>
      </c>
      <c r="Z22" s="54">
        <v>5</v>
      </c>
      <c r="AB22" s="29"/>
      <c r="AC22" s="29"/>
      <c r="AD22" s="29"/>
      <c r="AE22" s="29"/>
      <c r="AF22" s="2">
        <f t="shared" si="1"/>
        <v>0</v>
      </c>
    </row>
    <row r="23" spans="2:32" x14ac:dyDescent="0.2">
      <c r="B23" t="s">
        <v>149</v>
      </c>
      <c r="C23" s="194" t="s">
        <v>137</v>
      </c>
      <c r="D23" s="55">
        <v>94</v>
      </c>
      <c r="E23" s="55">
        <f t="shared" si="0"/>
        <v>12.5</v>
      </c>
      <c r="F23" s="194" t="s">
        <v>133</v>
      </c>
      <c r="G23" s="199"/>
      <c r="H23" s="199">
        <v>1</v>
      </c>
      <c r="I23" s="199"/>
      <c r="J23" s="198"/>
      <c r="K23" s="198"/>
      <c r="L23" s="198"/>
      <c r="M23" s="198">
        <v>1</v>
      </c>
      <c r="N23" s="198"/>
      <c r="O23" s="198"/>
      <c r="P23" s="198"/>
      <c r="Q23" s="198"/>
      <c r="R23" s="198"/>
      <c r="S23" s="198"/>
      <c r="T23" s="198"/>
      <c r="U23" s="198"/>
      <c r="V23" s="198"/>
      <c r="W23" s="54">
        <v>9</v>
      </c>
      <c r="X23" s="54">
        <v>1</v>
      </c>
      <c r="Y23" s="54">
        <v>6</v>
      </c>
      <c r="Z23" s="54">
        <v>6</v>
      </c>
      <c r="AB23" s="29"/>
      <c r="AC23" s="29"/>
      <c r="AD23" s="29"/>
      <c r="AE23" s="29">
        <v>1</v>
      </c>
      <c r="AF23" s="2">
        <f t="shared" si="1"/>
        <v>1</v>
      </c>
    </row>
    <row r="24" spans="2:32" x14ac:dyDescent="0.2">
      <c r="B24" t="s">
        <v>150</v>
      </c>
      <c r="C24" s="194" t="s">
        <v>151</v>
      </c>
      <c r="D24" s="55">
        <v>90</v>
      </c>
      <c r="E24" s="55">
        <f t="shared" si="0"/>
        <v>8.5</v>
      </c>
      <c r="F24" s="194" t="s">
        <v>130</v>
      </c>
      <c r="G24" s="199">
        <v>1</v>
      </c>
      <c r="H24" s="199"/>
      <c r="I24" s="199"/>
      <c r="J24" s="198"/>
      <c r="K24" s="198"/>
      <c r="L24" s="198"/>
      <c r="M24" s="198"/>
      <c r="N24" s="198"/>
      <c r="O24" s="198">
        <v>1</v>
      </c>
      <c r="P24" s="198"/>
      <c r="Q24" s="198"/>
      <c r="R24" s="198"/>
      <c r="S24" s="198"/>
      <c r="T24" s="198"/>
      <c r="U24" s="198"/>
      <c r="V24" s="198"/>
      <c r="W24" s="54">
        <v>6</v>
      </c>
      <c r="X24" s="54">
        <v>2</v>
      </c>
      <c r="Y24" s="54">
        <v>8</v>
      </c>
      <c r="Z24" s="54">
        <v>6</v>
      </c>
      <c r="AB24" s="29"/>
      <c r="AC24" s="29"/>
      <c r="AD24" s="29">
        <v>1</v>
      </c>
      <c r="AE24" s="29"/>
      <c r="AF24" s="2">
        <f t="shared" si="1"/>
        <v>1</v>
      </c>
    </row>
    <row r="25" spans="2:32" x14ac:dyDescent="0.2">
      <c r="B25" t="s">
        <v>152</v>
      </c>
      <c r="C25" s="194" t="s">
        <v>153</v>
      </c>
      <c r="D25" s="55">
        <v>86</v>
      </c>
      <c r="E25" s="55">
        <f t="shared" si="0"/>
        <v>4.5</v>
      </c>
      <c r="F25" s="194" t="s">
        <v>147</v>
      </c>
      <c r="G25" s="199"/>
      <c r="H25" s="199"/>
      <c r="I25" s="199">
        <v>1</v>
      </c>
      <c r="J25" s="198"/>
      <c r="K25" s="198"/>
      <c r="L25" s="198"/>
      <c r="M25" s="198"/>
      <c r="N25" s="198"/>
      <c r="O25" s="198"/>
      <c r="P25" s="198">
        <v>1</v>
      </c>
      <c r="Q25" s="198"/>
      <c r="R25" s="198"/>
      <c r="S25" s="198"/>
      <c r="T25" s="198"/>
      <c r="U25" s="198"/>
      <c r="V25" s="198"/>
      <c r="W25" s="54">
        <v>4</v>
      </c>
      <c r="X25" s="54">
        <v>5</v>
      </c>
      <c r="Y25" s="54">
        <v>6</v>
      </c>
      <c r="Z25" s="54">
        <v>7</v>
      </c>
      <c r="AB25" s="29"/>
      <c r="AC25" s="29">
        <v>1</v>
      </c>
      <c r="AD25" s="29"/>
      <c r="AE25" s="29"/>
      <c r="AF25" s="2">
        <f t="shared" si="1"/>
        <v>1</v>
      </c>
    </row>
    <row r="26" spans="2:32" x14ac:dyDescent="0.2">
      <c r="B26" t="s">
        <v>154</v>
      </c>
      <c r="C26" s="194" t="s">
        <v>143</v>
      </c>
      <c r="D26" s="55">
        <v>85</v>
      </c>
      <c r="E26" s="55">
        <f t="shared" si="0"/>
        <v>3.5</v>
      </c>
      <c r="F26" s="194" t="s">
        <v>133</v>
      </c>
      <c r="G26" s="199"/>
      <c r="H26" s="199">
        <v>1</v>
      </c>
      <c r="I26" s="199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>
        <v>1</v>
      </c>
      <c r="W26" s="54">
        <v>7</v>
      </c>
      <c r="X26" s="54">
        <v>5</v>
      </c>
      <c r="Y26" s="54">
        <v>4</v>
      </c>
      <c r="Z26" s="54">
        <v>6</v>
      </c>
      <c r="AB26" s="29">
        <v>1</v>
      </c>
      <c r="AC26" s="29"/>
      <c r="AD26" s="29"/>
      <c r="AE26" s="29"/>
      <c r="AF26" s="2">
        <f t="shared" si="1"/>
        <v>1</v>
      </c>
    </row>
    <row r="27" spans="2:32" x14ac:dyDescent="0.2">
      <c r="B27" t="s">
        <v>155</v>
      </c>
      <c r="C27" s="194" t="s">
        <v>141</v>
      </c>
      <c r="D27" s="55">
        <v>71</v>
      </c>
      <c r="E27" s="55">
        <f t="shared" si="0"/>
        <v>-10.5</v>
      </c>
      <c r="F27" s="194" t="s">
        <v>133</v>
      </c>
      <c r="G27" s="199"/>
      <c r="H27" s="199">
        <v>1</v>
      </c>
      <c r="I27" s="199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>
        <v>1</v>
      </c>
      <c r="V27" s="198"/>
      <c r="W27" s="54">
        <v>7</v>
      </c>
      <c r="X27" s="54">
        <v>3</v>
      </c>
      <c r="Y27" s="54">
        <v>8</v>
      </c>
      <c r="Z27" s="54">
        <v>4</v>
      </c>
      <c r="AB27" s="29">
        <v>1</v>
      </c>
      <c r="AC27" s="29"/>
      <c r="AD27" s="29"/>
      <c r="AE27" s="29"/>
      <c r="AF27" s="2">
        <f t="shared" si="1"/>
        <v>1</v>
      </c>
    </row>
    <row r="28" spans="2:32" x14ac:dyDescent="0.2">
      <c r="B28" t="s">
        <v>156</v>
      </c>
      <c r="C28" s="194" t="s">
        <v>132</v>
      </c>
      <c r="D28" s="55">
        <v>72</v>
      </c>
      <c r="E28" s="55">
        <f t="shared" si="0"/>
        <v>-9.5</v>
      </c>
      <c r="F28" s="194" t="s">
        <v>133</v>
      </c>
      <c r="G28" s="199"/>
      <c r="H28" s="199">
        <v>1</v>
      </c>
      <c r="I28" s="199"/>
      <c r="J28" s="198"/>
      <c r="K28" s="198"/>
      <c r="L28" s="198"/>
      <c r="M28" s="198"/>
      <c r="N28" s="198"/>
      <c r="O28" s="198"/>
      <c r="P28" s="198"/>
      <c r="Q28" s="198">
        <v>1</v>
      </c>
      <c r="R28" s="198"/>
      <c r="S28" s="198"/>
      <c r="T28" s="198"/>
      <c r="U28" s="198"/>
      <c r="V28" s="198"/>
      <c r="W28" s="54">
        <v>4</v>
      </c>
      <c r="X28" s="54">
        <v>7</v>
      </c>
      <c r="Y28" s="54">
        <v>2</v>
      </c>
      <c r="Z28" s="54">
        <v>9</v>
      </c>
      <c r="AB28" s="29"/>
      <c r="AC28" s="29">
        <v>1</v>
      </c>
      <c r="AD28" s="29"/>
      <c r="AE28" s="29"/>
      <c r="AF28" s="2">
        <f t="shared" si="1"/>
        <v>1</v>
      </c>
    </row>
    <row r="29" spans="2:32" x14ac:dyDescent="0.2">
      <c r="B29" t="s">
        <v>157</v>
      </c>
      <c r="C29" s="194" t="s">
        <v>158</v>
      </c>
      <c r="D29" s="55">
        <v>98</v>
      </c>
      <c r="E29" s="55">
        <f t="shared" si="0"/>
        <v>16.5</v>
      </c>
      <c r="F29" s="194" t="s">
        <v>130</v>
      </c>
      <c r="G29" s="199">
        <v>1</v>
      </c>
      <c r="H29" s="199"/>
      <c r="I29" s="199"/>
      <c r="J29" s="198"/>
      <c r="K29" s="198"/>
      <c r="L29" s="198"/>
      <c r="M29" s="198"/>
      <c r="N29" s="198"/>
      <c r="O29" s="198"/>
      <c r="P29" s="198"/>
      <c r="Q29" s="198"/>
      <c r="R29" s="198">
        <v>1</v>
      </c>
      <c r="S29" s="198"/>
      <c r="T29" s="198"/>
      <c r="U29" s="198"/>
      <c r="V29" s="198"/>
      <c r="W29" s="54">
        <v>8</v>
      </c>
      <c r="X29" s="54">
        <v>5</v>
      </c>
      <c r="Y29" s="54">
        <v>7</v>
      </c>
      <c r="Z29" s="54">
        <v>2</v>
      </c>
      <c r="AB29" s="29"/>
      <c r="AC29" s="29"/>
      <c r="AD29" s="29">
        <v>1</v>
      </c>
      <c r="AE29" s="29"/>
      <c r="AF29" s="2">
        <f t="shared" si="1"/>
        <v>1</v>
      </c>
    </row>
    <row r="30" spans="2:32" x14ac:dyDescent="0.2">
      <c r="B30" t="s">
        <v>159</v>
      </c>
      <c r="C30" s="194" t="s">
        <v>160</v>
      </c>
      <c r="D30" s="55">
        <v>79</v>
      </c>
      <c r="E30" s="55">
        <f t="shared" si="0"/>
        <v>-2.5</v>
      </c>
      <c r="F30" s="194" t="s">
        <v>133</v>
      </c>
      <c r="G30" s="199"/>
      <c r="H30" s="199">
        <v>1</v>
      </c>
      <c r="I30" s="199"/>
      <c r="J30" s="198"/>
      <c r="K30" s="198"/>
      <c r="L30" s="198"/>
      <c r="M30" s="198"/>
      <c r="N30" s="198"/>
      <c r="O30" s="198"/>
      <c r="P30" s="198"/>
      <c r="Q30" s="198"/>
      <c r="R30" s="198"/>
      <c r="S30" s="198">
        <v>1</v>
      </c>
      <c r="T30" s="198"/>
      <c r="U30" s="198"/>
      <c r="V30" s="198"/>
      <c r="W30" s="54">
        <v>4</v>
      </c>
      <c r="X30" s="54">
        <v>6</v>
      </c>
      <c r="Y30" s="54">
        <v>8</v>
      </c>
      <c r="Z30" s="54">
        <v>4</v>
      </c>
      <c r="AB30" s="29"/>
      <c r="AC30" s="29"/>
      <c r="AD30" s="29"/>
      <c r="AE30" s="29">
        <v>1</v>
      </c>
      <c r="AF30" s="2">
        <f t="shared" si="1"/>
        <v>1</v>
      </c>
    </row>
    <row r="31" spans="2:32" x14ac:dyDescent="0.2">
      <c r="B31" t="s">
        <v>161</v>
      </c>
      <c r="C31" s="194" t="s">
        <v>162</v>
      </c>
      <c r="D31" s="55">
        <v>88</v>
      </c>
      <c r="E31" s="55">
        <f t="shared" si="0"/>
        <v>6.5</v>
      </c>
      <c r="F31" s="194" t="s">
        <v>130</v>
      </c>
      <c r="G31" s="199">
        <v>1</v>
      </c>
      <c r="H31" s="199"/>
      <c r="I31" s="199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>
        <v>1</v>
      </c>
      <c r="U31" s="198"/>
      <c r="V31" s="198"/>
      <c r="W31" s="54">
        <v>2</v>
      </c>
      <c r="X31" s="54">
        <v>7</v>
      </c>
      <c r="Y31" s="54">
        <v>4</v>
      </c>
      <c r="Z31" s="54">
        <v>9</v>
      </c>
      <c r="AB31" s="29"/>
      <c r="AC31" s="29"/>
      <c r="AD31" s="29"/>
      <c r="AE31" s="29">
        <v>1</v>
      </c>
      <c r="AF31" s="2">
        <f t="shared" si="1"/>
        <v>1</v>
      </c>
    </row>
    <row r="32" spans="2:32" x14ac:dyDescent="0.2">
      <c r="J32" s="2">
        <f>SUM(J12:J31)</f>
        <v>1</v>
      </c>
      <c r="K32" s="2">
        <f t="shared" ref="K32:V32" si="2">SUM(K12:K31)</f>
        <v>2</v>
      </c>
      <c r="L32" s="2">
        <f t="shared" si="2"/>
        <v>1</v>
      </c>
      <c r="M32" s="2">
        <f t="shared" si="2"/>
        <v>2</v>
      </c>
      <c r="N32" s="2">
        <f t="shared" si="2"/>
        <v>1</v>
      </c>
      <c r="O32" s="2">
        <f t="shared" si="2"/>
        <v>1</v>
      </c>
      <c r="P32" s="2">
        <f t="shared" si="2"/>
        <v>1</v>
      </c>
      <c r="Q32" s="2">
        <f t="shared" si="2"/>
        <v>4</v>
      </c>
      <c r="R32" s="2">
        <f t="shared" si="2"/>
        <v>1</v>
      </c>
      <c r="S32" s="2">
        <f t="shared" si="2"/>
        <v>1</v>
      </c>
      <c r="T32" s="2">
        <f t="shared" si="2"/>
        <v>1</v>
      </c>
      <c r="U32" s="2">
        <f t="shared" si="2"/>
        <v>2</v>
      </c>
      <c r="V32" s="2">
        <f t="shared" si="2"/>
        <v>2</v>
      </c>
      <c r="AA32" s="193" t="s">
        <v>239</v>
      </c>
      <c r="AB32" s="2">
        <f>SUM(AB12:AB31)</f>
        <v>3</v>
      </c>
      <c r="AC32" s="2">
        <f t="shared" ref="AC32:AE32" si="3">SUM(AC12:AC31)</f>
        <v>4</v>
      </c>
      <c r="AD32" s="2">
        <f t="shared" si="3"/>
        <v>4</v>
      </c>
      <c r="AE32" s="2">
        <f t="shared" si="3"/>
        <v>4</v>
      </c>
    </row>
    <row r="33" spans="2:32" x14ac:dyDescent="0.2">
      <c r="AA33" s="193" t="s">
        <v>210</v>
      </c>
      <c r="AB33" s="192">
        <f>AB32/20</f>
        <v>0.15</v>
      </c>
      <c r="AC33" s="192">
        <f t="shared" ref="AC33:AE33" si="4">AC32/20</f>
        <v>0.2</v>
      </c>
      <c r="AD33" s="192">
        <f t="shared" si="4"/>
        <v>0.2</v>
      </c>
      <c r="AE33" s="192">
        <f t="shared" si="4"/>
        <v>0.2</v>
      </c>
    </row>
    <row r="34" spans="2:32" x14ac:dyDescent="0.2">
      <c r="B34" s="1" t="s">
        <v>163</v>
      </c>
      <c r="AA34" s="203" t="s">
        <v>214</v>
      </c>
      <c r="AB34" s="204">
        <f>SUMPRODUCT($G$12:$G$31,AB12:AB31)/AB32</f>
        <v>0.33333333333333331</v>
      </c>
      <c r="AC34" s="204">
        <f t="shared" ref="AC34:AE34" si="5">SUMPRODUCT($G$12:$G$31,AC12:AC31)/AC32</f>
        <v>0.25</v>
      </c>
      <c r="AD34" s="204">
        <f t="shared" si="5"/>
        <v>0.75</v>
      </c>
      <c r="AE34" s="204">
        <f t="shared" si="5"/>
        <v>0.25</v>
      </c>
    </row>
    <row r="35" spans="2:32" x14ac:dyDescent="0.2">
      <c r="B35" s="1" t="s">
        <v>164</v>
      </c>
      <c r="AA35" s="203" t="s">
        <v>215</v>
      </c>
      <c r="AB35" s="204">
        <f>SUMPRODUCT($H$12:$H$31,AB12:AB31)/AB32</f>
        <v>0.66666666666666663</v>
      </c>
      <c r="AC35" s="204">
        <f t="shared" ref="AC35:AE35" si="6">SUMPRODUCT($H$12:$H$31,AC12:AC31)/AC32</f>
        <v>0.5</v>
      </c>
      <c r="AD35" s="204">
        <f t="shared" si="6"/>
        <v>0.25</v>
      </c>
      <c r="AE35" s="204">
        <f t="shared" si="6"/>
        <v>0.5</v>
      </c>
    </row>
    <row r="36" spans="2:32" x14ac:dyDescent="0.2">
      <c r="B36" s="1" t="s">
        <v>165</v>
      </c>
      <c r="AA36" s="203" t="s">
        <v>216</v>
      </c>
      <c r="AB36" s="204">
        <f>SUMPRODUCT($I$12:$I$31,AB12:AB31)/AB32</f>
        <v>0</v>
      </c>
      <c r="AC36" s="204">
        <f t="shared" ref="AC36:AE36" si="7">SUMPRODUCT($I$12:$I$31,AC12:AC31)/AC32</f>
        <v>0.25</v>
      </c>
      <c r="AD36" s="204">
        <f t="shared" si="7"/>
        <v>0</v>
      </c>
      <c r="AE36" s="204">
        <f t="shared" si="7"/>
        <v>0.25</v>
      </c>
    </row>
    <row r="37" spans="2:32" x14ac:dyDescent="0.2">
      <c r="B37" s="1" t="s">
        <v>166</v>
      </c>
      <c r="AA37" s="6" t="s">
        <v>217</v>
      </c>
      <c r="AB37" s="205">
        <f>SUMPRODUCT($D$12:$D$31,AB12:AB31)/AB32</f>
        <v>77</v>
      </c>
      <c r="AC37" s="205">
        <f t="shared" ref="AC37:AE37" si="8">SUMPRODUCT($D$12:$D$31,AC12:AC31)/AC32</f>
        <v>77.25</v>
      </c>
      <c r="AD37" s="205">
        <f t="shared" si="8"/>
        <v>88</v>
      </c>
      <c r="AE37" s="205">
        <f t="shared" si="8"/>
        <v>83.5</v>
      </c>
    </row>
    <row r="38" spans="2:32" x14ac:dyDescent="0.2">
      <c r="B38" s="1" t="s">
        <v>167</v>
      </c>
      <c r="AA38" s="201" t="s">
        <v>223</v>
      </c>
      <c r="AB38" s="202">
        <f>SUMPRODUCT($J$12:$J$31,AB12:AB31)</f>
        <v>1</v>
      </c>
      <c r="AC38" s="202">
        <f t="shared" ref="AC38:AE38" si="9">SUMPRODUCT($J$12:$J$31,AC12:AC31)</f>
        <v>0</v>
      </c>
      <c r="AD38" s="202">
        <f t="shared" si="9"/>
        <v>0</v>
      </c>
      <c r="AE38" s="202">
        <f t="shared" si="9"/>
        <v>0</v>
      </c>
    </row>
    <row r="39" spans="2:32" x14ac:dyDescent="0.2">
      <c r="B39" s="1" t="s">
        <v>168</v>
      </c>
      <c r="AA39" s="201" t="s">
        <v>224</v>
      </c>
      <c r="AB39" s="202">
        <f>SUMPRODUCT($K$12:$K$31,AB$12:AB$31)</f>
        <v>0</v>
      </c>
      <c r="AC39" s="202">
        <f t="shared" ref="AC39:AE39" si="10">SUMPRODUCT($K$12:$K$31,AC$12:AC$31)</f>
        <v>0</v>
      </c>
      <c r="AD39" s="202">
        <f t="shared" si="10"/>
        <v>0</v>
      </c>
      <c r="AE39" s="202">
        <f t="shared" si="10"/>
        <v>1</v>
      </c>
    </row>
    <row r="40" spans="2:32" x14ac:dyDescent="0.2">
      <c r="B40" s="1" t="s">
        <v>169</v>
      </c>
      <c r="AA40" s="201" t="s">
        <v>225</v>
      </c>
      <c r="AB40" s="202">
        <f>SUMPRODUCT($L$12:$L$31,AB$12:AB$31)</f>
        <v>0</v>
      </c>
      <c r="AC40" s="202">
        <f t="shared" ref="AC40:AE40" si="11">SUMPRODUCT($L$12:$L$31,AC$12:AC$31)</f>
        <v>1</v>
      </c>
      <c r="AD40" s="202">
        <f t="shared" si="11"/>
        <v>0</v>
      </c>
      <c r="AE40" s="202">
        <f t="shared" si="11"/>
        <v>0</v>
      </c>
    </row>
    <row r="41" spans="2:32" x14ac:dyDescent="0.2">
      <c r="B41" s="1" t="s">
        <v>170</v>
      </c>
      <c r="AA41" s="201" t="s">
        <v>226</v>
      </c>
      <c r="AB41" s="202">
        <f>SUMPRODUCT($M$12:$M$31,AB$12:AB$31)</f>
        <v>0</v>
      </c>
      <c r="AC41" s="202">
        <f t="shared" ref="AC41:AE41" si="12">SUMPRODUCT($M$12:$M$31,AC$12:AC$31)</f>
        <v>0</v>
      </c>
      <c r="AD41" s="202">
        <f t="shared" si="12"/>
        <v>1</v>
      </c>
      <c r="AE41" s="202">
        <f t="shared" si="12"/>
        <v>1</v>
      </c>
    </row>
    <row r="42" spans="2:32" x14ac:dyDescent="0.2">
      <c r="AA42" s="201" t="s">
        <v>227</v>
      </c>
      <c r="AB42" s="202">
        <f>SUMPRODUCT($N$12:$N$31,AB$12:AB$31)</f>
        <v>0</v>
      </c>
      <c r="AC42" s="202">
        <f t="shared" ref="AC42:AE42" si="13">SUMPRODUCT($N$12:$N$31,AC$12:AC$31)</f>
        <v>0</v>
      </c>
      <c r="AD42" s="202">
        <f t="shared" si="13"/>
        <v>0</v>
      </c>
      <c r="AE42" s="202">
        <f t="shared" si="13"/>
        <v>0</v>
      </c>
    </row>
    <row r="43" spans="2:32" x14ac:dyDescent="0.2">
      <c r="AA43" s="201" t="s">
        <v>228</v>
      </c>
      <c r="AB43" s="202">
        <f>SUMPRODUCT($O$12:$O$31,AB$12:AB$31)</f>
        <v>0</v>
      </c>
      <c r="AC43" s="202">
        <f t="shared" ref="AC43:AE43" si="14">SUMPRODUCT($O$12:$O$31,AC$12:AC$31)</f>
        <v>0</v>
      </c>
      <c r="AD43" s="202">
        <f t="shared" si="14"/>
        <v>1</v>
      </c>
      <c r="AE43" s="202">
        <f t="shared" si="14"/>
        <v>0</v>
      </c>
    </row>
    <row r="44" spans="2:32" x14ac:dyDescent="0.2">
      <c r="AA44" s="201" t="s">
        <v>229</v>
      </c>
      <c r="AB44" s="202">
        <f>SUMPRODUCT($P$12:$P$31,AB$12:AB$31)</f>
        <v>0</v>
      </c>
      <c r="AC44" s="202">
        <f t="shared" ref="AC44:AE44" si="15">SUMPRODUCT($P$12:$P$31,AC$12:AC$31)</f>
        <v>1</v>
      </c>
      <c r="AD44" s="202">
        <f t="shared" si="15"/>
        <v>0</v>
      </c>
      <c r="AE44" s="202">
        <f t="shared" si="15"/>
        <v>0</v>
      </c>
    </row>
    <row r="45" spans="2:32" x14ac:dyDescent="0.2">
      <c r="AA45" s="201" t="s">
        <v>230</v>
      </c>
      <c r="AB45" s="202">
        <f>SUMPRODUCT($Q$12:$Q$31,AB$12:AB$31)</f>
        <v>0</v>
      </c>
      <c r="AC45" s="202">
        <f t="shared" ref="AC45:AE45" si="16">SUMPRODUCT($Q$12:$Q$31,AC$12:AC$31)</f>
        <v>2</v>
      </c>
      <c r="AD45" s="202">
        <f t="shared" si="16"/>
        <v>0</v>
      </c>
      <c r="AE45" s="202">
        <f t="shared" si="16"/>
        <v>0</v>
      </c>
    </row>
    <row r="46" spans="2:32" x14ac:dyDescent="0.2">
      <c r="B46" s="1" t="s">
        <v>218</v>
      </c>
      <c r="D46" s="1" t="s">
        <v>219</v>
      </c>
      <c r="G46" s="195" t="s">
        <v>220</v>
      </c>
      <c r="H46" t="s">
        <v>222</v>
      </c>
      <c r="AA46" s="201" t="s">
        <v>231</v>
      </c>
      <c r="AB46" s="202">
        <f>SUMPRODUCT($R$12:$R$31,AB$12:AB$31)</f>
        <v>0</v>
      </c>
      <c r="AC46" s="202">
        <f t="shared" ref="AC46:AE46" si="17">SUMPRODUCT($R$12:$R$31,AC$12:AC$31)</f>
        <v>0</v>
      </c>
      <c r="AD46" s="202">
        <f t="shared" si="17"/>
        <v>1</v>
      </c>
      <c r="AE46" s="202">
        <f t="shared" si="17"/>
        <v>0</v>
      </c>
    </row>
    <row r="47" spans="2:32" x14ac:dyDescent="0.2">
      <c r="B47" s="194" t="s">
        <v>129</v>
      </c>
      <c r="D47" s="194" t="s">
        <v>129</v>
      </c>
      <c r="E47" s="30"/>
      <c r="G47" s="196" t="s">
        <v>129</v>
      </c>
      <c r="H47" s="197">
        <v>1</v>
      </c>
      <c r="AA47" s="201" t="s">
        <v>232</v>
      </c>
      <c r="AB47" s="202">
        <f>SUMPRODUCT($S$12:$S$31,AB$12:AB$31)</f>
        <v>0</v>
      </c>
      <c r="AC47" s="202">
        <f t="shared" ref="AC47:AE47" si="18">SUMPRODUCT($S$12:$S$31,AC$12:AC$31)</f>
        <v>0</v>
      </c>
      <c r="AD47" s="202">
        <f t="shared" si="18"/>
        <v>0</v>
      </c>
      <c r="AE47" s="202">
        <f t="shared" si="18"/>
        <v>1</v>
      </c>
    </row>
    <row r="48" spans="2:32" x14ac:dyDescent="0.2">
      <c r="B48" s="194" t="s">
        <v>132</v>
      </c>
      <c r="D48" s="194" t="s">
        <v>135</v>
      </c>
      <c r="E48" s="30"/>
      <c r="G48" s="196" t="s">
        <v>135</v>
      </c>
      <c r="H48" s="197">
        <v>2</v>
      </c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201" t="s">
        <v>233</v>
      </c>
      <c r="AB48" s="202">
        <f>SUMPRODUCT($T$12:$T$31,AB$12:AB$31)</f>
        <v>0</v>
      </c>
      <c r="AC48" s="202">
        <f t="shared" ref="AC48:AE48" si="19">SUMPRODUCT($T$12:$T$31,AC$12:AC$31)</f>
        <v>0</v>
      </c>
      <c r="AD48" s="202">
        <f t="shared" si="19"/>
        <v>0</v>
      </c>
      <c r="AE48" s="202">
        <f t="shared" si="19"/>
        <v>1</v>
      </c>
      <c r="AF48" s="37"/>
    </row>
    <row r="49" spans="2:33" x14ac:dyDescent="0.2">
      <c r="B49" s="194" t="s">
        <v>135</v>
      </c>
      <c r="D49" s="194" t="s">
        <v>139</v>
      </c>
      <c r="E49" s="30"/>
      <c r="G49" s="196" t="s">
        <v>139</v>
      </c>
      <c r="H49" s="197">
        <v>1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201" t="s">
        <v>234</v>
      </c>
      <c r="AB49" s="202">
        <f>SUMPRODUCT($U$12:$U$31,AB$12:AB$31)</f>
        <v>1</v>
      </c>
      <c r="AC49" s="202">
        <f t="shared" ref="AC49:AE49" si="20">SUMPRODUCT($U$12:$U$31,AC$12:AC$31)</f>
        <v>0</v>
      </c>
      <c r="AD49" s="202">
        <f t="shared" si="20"/>
        <v>0</v>
      </c>
      <c r="AE49" s="202">
        <f t="shared" si="20"/>
        <v>0</v>
      </c>
      <c r="AF49" s="37"/>
    </row>
    <row r="50" spans="2:33" ht="17" thickBot="1" x14ac:dyDescent="0.25">
      <c r="B50" s="194" t="s">
        <v>137</v>
      </c>
      <c r="D50" s="194" t="s">
        <v>137</v>
      </c>
      <c r="E50" s="30"/>
      <c r="G50" s="196" t="s">
        <v>137</v>
      </c>
      <c r="H50" s="197">
        <v>2</v>
      </c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206" t="s">
        <v>235</v>
      </c>
      <c r="AB50" s="207">
        <f>SUMPRODUCT($V$12:$V$31,AB$12:AB$31)</f>
        <v>1</v>
      </c>
      <c r="AC50" s="207">
        <f t="shared" ref="AC50:AE50" si="21">SUMPRODUCT($V$12:$V$31,AC$12:AC$31)</f>
        <v>0</v>
      </c>
      <c r="AD50" s="207">
        <f t="shared" si="21"/>
        <v>1</v>
      </c>
      <c r="AE50" s="207">
        <f t="shared" si="21"/>
        <v>0</v>
      </c>
      <c r="AF50" s="37"/>
    </row>
    <row r="51" spans="2:33" ht="22" thickBot="1" x14ac:dyDescent="0.3">
      <c r="B51" s="194" t="s">
        <v>139</v>
      </c>
      <c r="D51" s="194" t="s">
        <v>146</v>
      </c>
      <c r="E51" s="30"/>
      <c r="G51" s="196" t="s">
        <v>146</v>
      </c>
      <c r="H51" s="197">
        <v>1</v>
      </c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208" t="s">
        <v>237</v>
      </c>
      <c r="AA51" s="209" t="s">
        <v>236</v>
      </c>
      <c r="AB51" s="210">
        <f>SUMPRODUCT(AB12:AB31,W12:W31)/AB32</f>
        <v>6.333333333333333</v>
      </c>
      <c r="AC51" s="210">
        <f t="shared" ref="AC51:AE51" si="22">SUMPRODUCT(AC12:AC31,X12:X31)/AC32</f>
        <v>5.25</v>
      </c>
      <c r="AD51" s="210">
        <f t="shared" si="22"/>
        <v>7.5</v>
      </c>
      <c r="AE51" s="211">
        <f t="shared" si="22"/>
        <v>6.25</v>
      </c>
      <c r="AF51" s="37"/>
    </row>
    <row r="52" spans="2:33" x14ac:dyDescent="0.2">
      <c r="B52" s="194" t="s">
        <v>141</v>
      </c>
      <c r="D52" s="194" t="s">
        <v>151</v>
      </c>
      <c r="E52" s="30"/>
      <c r="G52" s="196" t="s">
        <v>151</v>
      </c>
      <c r="H52" s="197">
        <v>1</v>
      </c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7"/>
    </row>
    <row r="53" spans="2:33" x14ac:dyDescent="0.2">
      <c r="B53" s="194" t="s">
        <v>143</v>
      </c>
      <c r="D53" s="194" t="s">
        <v>153</v>
      </c>
      <c r="E53" s="30"/>
      <c r="G53" s="196" t="s">
        <v>153</v>
      </c>
      <c r="H53" s="197">
        <v>1</v>
      </c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7"/>
    </row>
    <row r="54" spans="2:33" x14ac:dyDescent="0.2">
      <c r="B54" s="194" t="s">
        <v>132</v>
      </c>
      <c r="D54" s="194" t="s">
        <v>132</v>
      </c>
      <c r="E54" s="30"/>
      <c r="G54" s="196" t="s">
        <v>132</v>
      </c>
      <c r="H54" s="197">
        <v>4</v>
      </c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 t="s">
        <v>29</v>
      </c>
      <c r="AA54" s="30"/>
      <c r="AB54" s="30"/>
      <c r="AC54" s="30"/>
      <c r="AD54" s="30"/>
      <c r="AE54" s="30"/>
      <c r="AF54" s="37"/>
    </row>
    <row r="55" spans="2:33" x14ac:dyDescent="0.2">
      <c r="B55" s="194" t="s">
        <v>146</v>
      </c>
      <c r="D55" s="194" t="s">
        <v>158</v>
      </c>
      <c r="E55" s="30"/>
      <c r="G55" s="196" t="s">
        <v>158</v>
      </c>
      <c r="H55" s="197">
        <v>1</v>
      </c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 t="s">
        <v>0</v>
      </c>
      <c r="AF55" s="30" t="s">
        <v>1</v>
      </c>
      <c r="AG55" s="3"/>
    </row>
    <row r="56" spans="2:33" x14ac:dyDescent="0.2">
      <c r="B56" s="194" t="s">
        <v>135</v>
      </c>
      <c r="D56" s="194" t="s">
        <v>160</v>
      </c>
      <c r="E56" s="30"/>
      <c r="G56" s="196" t="s">
        <v>160</v>
      </c>
      <c r="H56" s="197">
        <v>1</v>
      </c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4" t="s">
        <v>164</v>
      </c>
      <c r="AE56" s="30">
        <f>AF12</f>
        <v>1</v>
      </c>
      <c r="AF56" s="30">
        <v>1</v>
      </c>
      <c r="AG56" s="212" t="s">
        <v>30</v>
      </c>
    </row>
    <row r="57" spans="2:33" x14ac:dyDescent="0.2">
      <c r="B57" s="194" t="s">
        <v>132</v>
      </c>
      <c r="D57" s="194" t="s">
        <v>162</v>
      </c>
      <c r="E57" s="30"/>
      <c r="G57" s="196" t="s">
        <v>162</v>
      </c>
      <c r="H57" s="197">
        <v>1</v>
      </c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200"/>
      <c r="AE57" s="30">
        <f t="shared" ref="AE57:AE75" si="23">AF13</f>
        <v>1</v>
      </c>
      <c r="AF57" s="30">
        <v>1</v>
      </c>
      <c r="AG57" s="212" t="s">
        <v>30</v>
      </c>
    </row>
    <row r="58" spans="2:33" x14ac:dyDescent="0.2">
      <c r="B58" s="194" t="s">
        <v>137</v>
      </c>
      <c r="D58" s="194" t="s">
        <v>141</v>
      </c>
      <c r="E58" s="30"/>
      <c r="G58" s="196" t="s">
        <v>141</v>
      </c>
      <c r="H58" s="197">
        <v>2</v>
      </c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200"/>
      <c r="AE58" s="30">
        <f t="shared" si="23"/>
        <v>0</v>
      </c>
      <c r="AF58" s="30">
        <v>1</v>
      </c>
      <c r="AG58" s="212" t="s">
        <v>30</v>
      </c>
    </row>
    <row r="59" spans="2:33" x14ac:dyDescent="0.2">
      <c r="B59" s="194" t="s">
        <v>151</v>
      </c>
      <c r="D59" s="194" t="s">
        <v>143</v>
      </c>
      <c r="E59" s="30"/>
      <c r="G59" s="196" t="s">
        <v>143</v>
      </c>
      <c r="H59" s="197">
        <v>2</v>
      </c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200"/>
      <c r="AE59" s="30">
        <f t="shared" si="23"/>
        <v>1</v>
      </c>
      <c r="AF59" s="30">
        <v>1</v>
      </c>
      <c r="AG59" s="212" t="s">
        <v>30</v>
      </c>
    </row>
    <row r="60" spans="2:33" x14ac:dyDescent="0.2">
      <c r="B60" s="194" t="s">
        <v>153</v>
      </c>
      <c r="G60" s="196" t="s">
        <v>221</v>
      </c>
      <c r="H60" s="197">
        <v>20</v>
      </c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200"/>
      <c r="AE60" s="30">
        <f t="shared" si="23"/>
        <v>1</v>
      </c>
      <c r="AF60" s="30">
        <v>1</v>
      </c>
      <c r="AG60" s="212" t="s">
        <v>30</v>
      </c>
    </row>
    <row r="61" spans="2:33" x14ac:dyDescent="0.2">
      <c r="B61" s="194" t="s">
        <v>143</v>
      </c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200"/>
      <c r="AE61" s="30">
        <f t="shared" si="23"/>
        <v>0</v>
      </c>
      <c r="AF61" s="30">
        <v>1</v>
      </c>
      <c r="AG61" s="212" t="s">
        <v>30</v>
      </c>
    </row>
    <row r="62" spans="2:33" x14ac:dyDescent="0.2">
      <c r="B62" s="194" t="s">
        <v>141</v>
      </c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200"/>
      <c r="AE62" s="30">
        <f t="shared" si="23"/>
        <v>1</v>
      </c>
      <c r="AF62" s="30">
        <v>1</v>
      </c>
      <c r="AG62" s="212" t="s">
        <v>30</v>
      </c>
    </row>
    <row r="63" spans="2:33" x14ac:dyDescent="0.2">
      <c r="B63" s="194" t="s">
        <v>132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200"/>
      <c r="AE63" s="30">
        <f t="shared" si="23"/>
        <v>0</v>
      </c>
      <c r="AF63" s="30">
        <v>1</v>
      </c>
      <c r="AG63" s="212" t="s">
        <v>30</v>
      </c>
    </row>
    <row r="64" spans="2:33" x14ac:dyDescent="0.2">
      <c r="B64" s="194" t="s">
        <v>158</v>
      </c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200"/>
      <c r="AE64" s="30">
        <f t="shared" si="23"/>
        <v>0</v>
      </c>
      <c r="AF64" s="30">
        <v>1</v>
      </c>
      <c r="AG64" s="212" t="s">
        <v>30</v>
      </c>
    </row>
    <row r="65" spans="2:33" x14ac:dyDescent="0.2">
      <c r="B65" s="194" t="s">
        <v>160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200"/>
      <c r="AE65" s="30">
        <f t="shared" si="23"/>
        <v>1</v>
      </c>
      <c r="AF65" s="30">
        <v>1</v>
      </c>
      <c r="AG65" s="212" t="s">
        <v>30</v>
      </c>
    </row>
    <row r="66" spans="2:33" x14ac:dyDescent="0.2">
      <c r="B66" s="194" t="s">
        <v>162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200"/>
      <c r="AE66" s="30">
        <f t="shared" si="23"/>
        <v>0</v>
      </c>
      <c r="AF66" s="30">
        <v>1</v>
      </c>
      <c r="AG66" s="212" t="s">
        <v>30</v>
      </c>
    </row>
    <row r="67" spans="2:33" x14ac:dyDescent="0.2"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200"/>
      <c r="AE67" s="30">
        <f t="shared" si="23"/>
        <v>1</v>
      </c>
      <c r="AF67" s="30">
        <v>1</v>
      </c>
      <c r="AG67" s="212" t="s">
        <v>30</v>
      </c>
    </row>
    <row r="68" spans="2:33" x14ac:dyDescent="0.2">
      <c r="AD68" s="4"/>
      <c r="AE68" s="30">
        <f t="shared" si="23"/>
        <v>1</v>
      </c>
      <c r="AF68" s="30">
        <v>1</v>
      </c>
      <c r="AG68" s="212" t="s">
        <v>30</v>
      </c>
    </row>
    <row r="69" spans="2:33" x14ac:dyDescent="0.2">
      <c r="AD69" s="4"/>
      <c r="AE69" s="30">
        <f t="shared" si="23"/>
        <v>1</v>
      </c>
      <c r="AF69" s="30">
        <v>1</v>
      </c>
      <c r="AG69" s="212" t="s">
        <v>30</v>
      </c>
    </row>
    <row r="70" spans="2:33" x14ac:dyDescent="0.2">
      <c r="AE70" s="30">
        <f t="shared" si="23"/>
        <v>1</v>
      </c>
      <c r="AF70" s="30">
        <v>1</v>
      </c>
      <c r="AG70" s="212" t="s">
        <v>30</v>
      </c>
    </row>
    <row r="71" spans="2:33" x14ac:dyDescent="0.2">
      <c r="AE71" s="30">
        <f>AF27</f>
        <v>1</v>
      </c>
      <c r="AF71" s="30">
        <v>1</v>
      </c>
      <c r="AG71" s="212" t="s">
        <v>30</v>
      </c>
    </row>
    <row r="72" spans="2:33" x14ac:dyDescent="0.2">
      <c r="AE72" s="30">
        <f t="shared" si="23"/>
        <v>1</v>
      </c>
      <c r="AF72" s="30">
        <v>1</v>
      </c>
      <c r="AG72" s="212" t="s">
        <v>30</v>
      </c>
    </row>
    <row r="73" spans="2:33" x14ac:dyDescent="0.2">
      <c r="AE73" s="30">
        <f>AF29</f>
        <v>1</v>
      </c>
      <c r="AF73" s="30">
        <v>1</v>
      </c>
      <c r="AG73" s="212" t="s">
        <v>30</v>
      </c>
    </row>
    <row r="74" spans="2:33" x14ac:dyDescent="0.2">
      <c r="AE74" s="30">
        <f t="shared" si="23"/>
        <v>1</v>
      </c>
      <c r="AF74" s="30">
        <v>1</v>
      </c>
      <c r="AG74" s="212" t="s">
        <v>30</v>
      </c>
    </row>
    <row r="75" spans="2:33" x14ac:dyDescent="0.2">
      <c r="AE75" s="30">
        <f t="shared" si="23"/>
        <v>1</v>
      </c>
      <c r="AF75" s="30">
        <v>1</v>
      </c>
      <c r="AG75" s="212" t="s">
        <v>30</v>
      </c>
    </row>
    <row r="76" spans="2:33" x14ac:dyDescent="0.2">
      <c r="AD76" s="4" t="s">
        <v>165</v>
      </c>
      <c r="AE76" s="30">
        <f>AB32</f>
        <v>3</v>
      </c>
      <c r="AF76" s="3">
        <f>0.35*20</f>
        <v>7</v>
      </c>
      <c r="AG76" s="147" t="s">
        <v>81</v>
      </c>
    </row>
    <row r="77" spans="2:33" x14ac:dyDescent="0.2">
      <c r="AE77" s="3">
        <f>AC32</f>
        <v>4</v>
      </c>
      <c r="AF77" s="3">
        <f t="shared" ref="AF77:AF79" si="24">0.35*20</f>
        <v>7</v>
      </c>
      <c r="AG77" s="147" t="s">
        <v>81</v>
      </c>
    </row>
    <row r="78" spans="2:33" x14ac:dyDescent="0.2">
      <c r="AE78" s="3">
        <f>AD32</f>
        <v>4</v>
      </c>
      <c r="AF78" s="3">
        <f t="shared" si="24"/>
        <v>7</v>
      </c>
      <c r="AG78" s="147" t="s">
        <v>81</v>
      </c>
    </row>
    <row r="79" spans="2:33" x14ac:dyDescent="0.2">
      <c r="AE79" s="3">
        <f>AE32</f>
        <v>4</v>
      </c>
      <c r="AF79" s="3">
        <f t="shared" si="24"/>
        <v>7</v>
      </c>
      <c r="AG79" s="147" t="s">
        <v>81</v>
      </c>
    </row>
    <row r="80" spans="2:33" x14ac:dyDescent="0.2">
      <c r="AD80" s="4" t="s">
        <v>166</v>
      </c>
      <c r="AE80" s="3"/>
      <c r="AF80" s="3"/>
      <c r="AG80" s="147"/>
    </row>
    <row r="81" spans="27:33" x14ac:dyDescent="0.2">
      <c r="AA81" s="201" t="s">
        <v>223</v>
      </c>
      <c r="AB81" s="202">
        <f>AB38</f>
        <v>1</v>
      </c>
      <c r="AC81" s="202">
        <f t="shared" ref="AC81:AE81" si="25">AC38</f>
        <v>0</v>
      </c>
      <c r="AD81" s="202">
        <f t="shared" si="25"/>
        <v>0</v>
      </c>
      <c r="AE81" s="202">
        <f t="shared" si="25"/>
        <v>0</v>
      </c>
      <c r="AF81" s="3">
        <v>1</v>
      </c>
      <c r="AG81" s="147" t="s">
        <v>81</v>
      </c>
    </row>
    <row r="82" spans="27:33" x14ac:dyDescent="0.2">
      <c r="AA82" s="201" t="s">
        <v>224</v>
      </c>
      <c r="AB82" s="202">
        <f t="shared" ref="AB82:AE82" si="26">AB39</f>
        <v>0</v>
      </c>
      <c r="AC82" s="202">
        <f t="shared" si="26"/>
        <v>0</v>
      </c>
      <c r="AD82" s="202">
        <f t="shared" si="26"/>
        <v>0</v>
      </c>
      <c r="AE82" s="202">
        <f t="shared" si="26"/>
        <v>1</v>
      </c>
      <c r="AF82" s="3"/>
      <c r="AG82" s="3"/>
    </row>
    <row r="83" spans="27:33" x14ac:dyDescent="0.2">
      <c r="AA83" s="201" t="s">
        <v>225</v>
      </c>
      <c r="AB83" s="202">
        <f t="shared" ref="AB83:AE83" si="27">AB40</f>
        <v>0</v>
      </c>
      <c r="AC83" s="202">
        <f t="shared" si="27"/>
        <v>1</v>
      </c>
      <c r="AD83" s="202">
        <f t="shared" si="27"/>
        <v>0</v>
      </c>
      <c r="AE83" s="202">
        <f t="shared" si="27"/>
        <v>0</v>
      </c>
      <c r="AF83" s="3"/>
      <c r="AG83" s="3"/>
    </row>
    <row r="84" spans="27:33" x14ac:dyDescent="0.2">
      <c r="AA84" s="201" t="s">
        <v>226</v>
      </c>
      <c r="AB84" s="202">
        <f t="shared" ref="AB84:AE84" si="28">AB41</f>
        <v>0</v>
      </c>
      <c r="AC84" s="202">
        <f t="shared" si="28"/>
        <v>0</v>
      </c>
      <c r="AD84" s="202">
        <f t="shared" si="28"/>
        <v>1</v>
      </c>
      <c r="AE84" s="202">
        <f t="shared" si="28"/>
        <v>1</v>
      </c>
      <c r="AF84" s="3"/>
      <c r="AG84" s="3"/>
    </row>
    <row r="85" spans="27:33" x14ac:dyDescent="0.2">
      <c r="AA85" s="201" t="s">
        <v>227</v>
      </c>
      <c r="AB85" s="202">
        <f t="shared" ref="AB85:AE85" si="29">AB42</f>
        <v>0</v>
      </c>
      <c r="AC85" s="202">
        <f t="shared" si="29"/>
        <v>0</v>
      </c>
      <c r="AD85" s="202">
        <f t="shared" si="29"/>
        <v>0</v>
      </c>
      <c r="AE85" s="202">
        <f t="shared" si="29"/>
        <v>0</v>
      </c>
      <c r="AF85" s="3"/>
      <c r="AG85" s="3"/>
    </row>
    <row r="86" spans="27:33" x14ac:dyDescent="0.2">
      <c r="AA86" s="201" t="s">
        <v>228</v>
      </c>
      <c r="AB86" s="202">
        <f t="shared" ref="AB86:AE86" si="30">AB43</f>
        <v>0</v>
      </c>
      <c r="AC86" s="202">
        <f t="shared" si="30"/>
        <v>0</v>
      </c>
      <c r="AD86" s="202">
        <f t="shared" si="30"/>
        <v>1</v>
      </c>
      <c r="AE86" s="202">
        <f t="shared" si="30"/>
        <v>0</v>
      </c>
      <c r="AF86" s="3"/>
      <c r="AG86" s="3"/>
    </row>
    <row r="87" spans="27:33" x14ac:dyDescent="0.2">
      <c r="AA87" s="201" t="s">
        <v>229</v>
      </c>
      <c r="AB87" s="202">
        <f t="shared" ref="AB87:AE87" si="31">AB44</f>
        <v>0</v>
      </c>
      <c r="AC87" s="202">
        <f t="shared" si="31"/>
        <v>1</v>
      </c>
      <c r="AD87" s="202">
        <f t="shared" si="31"/>
        <v>0</v>
      </c>
      <c r="AE87" s="202">
        <f t="shared" si="31"/>
        <v>0</v>
      </c>
      <c r="AF87" s="3"/>
      <c r="AG87" s="3"/>
    </row>
    <row r="88" spans="27:33" x14ac:dyDescent="0.2">
      <c r="AA88" s="201" t="s">
        <v>230</v>
      </c>
      <c r="AB88" s="202">
        <f t="shared" ref="AB88:AE88" si="32">AB45</f>
        <v>0</v>
      </c>
      <c r="AC88" s="202">
        <f t="shared" si="32"/>
        <v>2</v>
      </c>
      <c r="AD88" s="202">
        <f t="shared" si="32"/>
        <v>0</v>
      </c>
      <c r="AE88" s="202">
        <f t="shared" si="32"/>
        <v>0</v>
      </c>
      <c r="AF88" s="3"/>
      <c r="AG88" s="3"/>
    </row>
    <row r="89" spans="27:33" x14ac:dyDescent="0.2">
      <c r="AA89" s="201" t="s">
        <v>231</v>
      </c>
      <c r="AB89" s="202">
        <f t="shared" ref="AB89:AE89" si="33">AB46</f>
        <v>0</v>
      </c>
      <c r="AC89" s="202">
        <f t="shared" si="33"/>
        <v>0</v>
      </c>
      <c r="AD89" s="202">
        <f t="shared" si="33"/>
        <v>1</v>
      </c>
      <c r="AE89" s="202">
        <f t="shared" si="33"/>
        <v>0</v>
      </c>
      <c r="AF89" s="3"/>
      <c r="AG89" s="3"/>
    </row>
    <row r="90" spans="27:33" x14ac:dyDescent="0.2">
      <c r="AA90" s="201" t="s">
        <v>232</v>
      </c>
      <c r="AB90" s="202">
        <f t="shared" ref="AB90:AE90" si="34">AB47</f>
        <v>0</v>
      </c>
      <c r="AC90" s="202">
        <f t="shared" si="34"/>
        <v>0</v>
      </c>
      <c r="AD90" s="202">
        <f t="shared" si="34"/>
        <v>0</v>
      </c>
      <c r="AE90" s="202">
        <f t="shared" si="34"/>
        <v>1</v>
      </c>
      <c r="AF90" s="3"/>
      <c r="AG90" s="3"/>
    </row>
    <row r="91" spans="27:33" x14ac:dyDescent="0.2">
      <c r="AA91" s="201" t="s">
        <v>233</v>
      </c>
      <c r="AB91" s="202">
        <f t="shared" ref="AB91:AE91" si="35">AB48</f>
        <v>0</v>
      </c>
      <c r="AC91" s="202">
        <f t="shared" si="35"/>
        <v>0</v>
      </c>
      <c r="AD91" s="202">
        <f t="shared" si="35"/>
        <v>0</v>
      </c>
      <c r="AE91" s="202">
        <f t="shared" si="35"/>
        <v>1</v>
      </c>
      <c r="AF91" s="3"/>
      <c r="AG91" s="3"/>
    </row>
    <row r="92" spans="27:33" x14ac:dyDescent="0.2">
      <c r="AA92" s="201" t="s">
        <v>234</v>
      </c>
      <c r="AB92" s="202">
        <f t="shared" ref="AB92:AE92" si="36">AB49</f>
        <v>1</v>
      </c>
      <c r="AC92" s="202">
        <f t="shared" si="36"/>
        <v>0</v>
      </c>
      <c r="AD92" s="202">
        <f t="shared" si="36"/>
        <v>0</v>
      </c>
      <c r="AE92" s="202">
        <f t="shared" si="36"/>
        <v>0</v>
      </c>
      <c r="AF92" s="3"/>
      <c r="AG92" s="3"/>
    </row>
    <row r="93" spans="27:33" x14ac:dyDescent="0.2">
      <c r="AA93" s="201" t="s">
        <v>235</v>
      </c>
      <c r="AB93" s="202">
        <f t="shared" ref="AB93:AE93" si="37">AB50</f>
        <v>1</v>
      </c>
      <c r="AC93" s="202">
        <f t="shared" si="37"/>
        <v>0</v>
      </c>
      <c r="AD93" s="202">
        <f t="shared" si="37"/>
        <v>1</v>
      </c>
      <c r="AE93" s="202">
        <f t="shared" si="37"/>
        <v>0</v>
      </c>
      <c r="AF93" s="3"/>
      <c r="AG93" s="3"/>
    </row>
    <row r="94" spans="27:33" x14ac:dyDescent="0.2">
      <c r="AE94" s="3"/>
      <c r="AF94" s="3"/>
    </row>
    <row r="95" spans="27:33" x14ac:dyDescent="0.2">
      <c r="AD95" s="4" t="s">
        <v>167</v>
      </c>
      <c r="AE95" s="3"/>
      <c r="AF95" s="3"/>
    </row>
    <row r="96" spans="27:33" x14ac:dyDescent="0.2">
      <c r="AE96" s="3"/>
      <c r="AF96" s="3"/>
    </row>
    <row r="97" spans="27:33" x14ac:dyDescent="0.2">
      <c r="AD97" s="4" t="s">
        <v>240</v>
      </c>
      <c r="AE97" s="3">
        <f>SUMPRODUCT($AB$12:$AB$31,$G$12:$G$31)</f>
        <v>1</v>
      </c>
      <c r="AF97" s="3">
        <f>0.5*$AB$32</f>
        <v>1.5</v>
      </c>
      <c r="AG97" s="151" t="s">
        <v>81</v>
      </c>
    </row>
    <row r="98" spans="27:33" x14ac:dyDescent="0.2">
      <c r="AD98" s="4" t="s">
        <v>241</v>
      </c>
      <c r="AE98" s="3">
        <f>SUMPRODUCT($AC$12:$AC$31,$G$12:$G$31)</f>
        <v>1</v>
      </c>
      <c r="AF98" s="3">
        <f>0.5*$AC$32</f>
        <v>2</v>
      </c>
      <c r="AG98" s="151" t="s">
        <v>81</v>
      </c>
    </row>
    <row r="99" spans="27:33" x14ac:dyDescent="0.2">
      <c r="AD99" s="4" t="s">
        <v>242</v>
      </c>
      <c r="AE99" s="3">
        <f>SUMPRODUCT($AD$12:$AD$31,$G$12:$G$31)</f>
        <v>3</v>
      </c>
      <c r="AF99" s="3">
        <f>0.5*$AD$32</f>
        <v>2</v>
      </c>
      <c r="AG99" s="151" t="s">
        <v>81</v>
      </c>
    </row>
    <row r="100" spans="27:33" x14ac:dyDescent="0.2">
      <c r="AA100" s="3"/>
      <c r="AB100" s="3"/>
      <c r="AD100" s="4" t="s">
        <v>243</v>
      </c>
      <c r="AE100" s="3">
        <f>SUMPRODUCT($AE$12:$AE$31,$G$12:$G$31)</f>
        <v>1</v>
      </c>
      <c r="AF100" s="3">
        <f>0.5*$AE$32</f>
        <v>2</v>
      </c>
      <c r="AG100" s="151" t="s">
        <v>81</v>
      </c>
    </row>
    <row r="101" spans="27:33" x14ac:dyDescent="0.2">
      <c r="AA101" s="3"/>
      <c r="AB101" s="3"/>
      <c r="AF101" s="3"/>
    </row>
    <row r="102" spans="27:33" x14ac:dyDescent="0.2">
      <c r="AD102" s="4" t="s">
        <v>168</v>
      </c>
      <c r="AF102" s="3"/>
    </row>
    <row r="103" spans="27:33" x14ac:dyDescent="0.2">
      <c r="AA103" s="3"/>
      <c r="AD103" s="4" t="s">
        <v>244</v>
      </c>
      <c r="AE103" s="3">
        <f>SUMPRODUCT($AB$12:$AB$31,$H$12:$H$31)</f>
        <v>2</v>
      </c>
      <c r="AF103" s="3">
        <f>0.5*$AB$32</f>
        <v>1.5</v>
      </c>
      <c r="AG103" s="151" t="s">
        <v>81</v>
      </c>
    </row>
    <row r="104" spans="27:33" x14ac:dyDescent="0.2">
      <c r="AA104" s="3"/>
      <c r="AD104" s="4" t="s">
        <v>245</v>
      </c>
      <c r="AE104" s="3">
        <f>SUMPRODUCT($AC$12:$AC$31,$H$12:$H$31)</f>
        <v>2</v>
      </c>
      <c r="AF104" s="3">
        <f>0.5*$AC$32</f>
        <v>2</v>
      </c>
      <c r="AG104" s="151" t="s">
        <v>81</v>
      </c>
    </row>
    <row r="105" spans="27:33" x14ac:dyDescent="0.2">
      <c r="AD105" s="4" t="s">
        <v>251</v>
      </c>
      <c r="AE105" s="3">
        <f>SUMPRODUCT($AD$12:$AD$31,$H$12:$H$31)</f>
        <v>1</v>
      </c>
      <c r="AF105" s="3">
        <f>0.5*$AD$32</f>
        <v>2</v>
      </c>
      <c r="AG105" s="151" t="s">
        <v>81</v>
      </c>
    </row>
    <row r="106" spans="27:33" x14ac:dyDescent="0.2">
      <c r="AB106" s="3"/>
      <c r="AD106" s="4" t="s">
        <v>246</v>
      </c>
      <c r="AE106" s="3">
        <f>SUMPRODUCT($AE$12:$AE$31,$H$12:$H$31)</f>
        <v>2</v>
      </c>
      <c r="AF106" s="3">
        <f>0.5*$AE$32</f>
        <v>2</v>
      </c>
      <c r="AG106" s="151" t="s">
        <v>81</v>
      </c>
    </row>
    <row r="107" spans="27:33" x14ac:dyDescent="0.2">
      <c r="AA107" s="3"/>
      <c r="AB107" s="3"/>
    </row>
    <row r="108" spans="27:33" x14ac:dyDescent="0.2">
      <c r="AD108" s="4" t="s">
        <v>169</v>
      </c>
      <c r="AE108" s="3"/>
    </row>
    <row r="109" spans="27:33" x14ac:dyDescent="0.2">
      <c r="AD109" s="4" t="s">
        <v>247</v>
      </c>
      <c r="AE109" s="3">
        <f>SUMPRODUCT($AB$12:$AB$31,$I$12:$I$31)</f>
        <v>0</v>
      </c>
      <c r="AF109" s="3">
        <f>0.5*$AB$32</f>
        <v>1.5</v>
      </c>
      <c r="AG109" s="151" t="s">
        <v>81</v>
      </c>
    </row>
    <row r="110" spans="27:33" x14ac:dyDescent="0.2">
      <c r="AD110" s="4" t="s">
        <v>248</v>
      </c>
      <c r="AE110" s="3">
        <f>SUMPRODUCT($AC$12:$AC$31,$I$12:$I$31)</f>
        <v>1</v>
      </c>
      <c r="AF110" s="3">
        <f>0.5*$AC$32</f>
        <v>2</v>
      </c>
      <c r="AG110" s="151" t="s">
        <v>81</v>
      </c>
    </row>
    <row r="111" spans="27:33" x14ac:dyDescent="0.2">
      <c r="AD111" s="4" t="s">
        <v>249</v>
      </c>
      <c r="AE111" s="3">
        <f>SUMPRODUCT($AD$12:$AD$31,$I$12:$I$31)</f>
        <v>0</v>
      </c>
      <c r="AF111" s="3">
        <f>0.5*$AD$32</f>
        <v>2</v>
      </c>
      <c r="AG111" s="151" t="s">
        <v>81</v>
      </c>
    </row>
    <row r="112" spans="27:33" x14ac:dyDescent="0.2">
      <c r="AB112" s="3"/>
      <c r="AD112" s="4" t="s">
        <v>250</v>
      </c>
      <c r="AE112" s="3">
        <f>SUMPRODUCT($AE$12:$AE$31,$I$12:$I$31)</f>
        <v>1</v>
      </c>
      <c r="AF112" s="3">
        <f>0.5*$AE$32</f>
        <v>2</v>
      </c>
      <c r="AG112" s="151" t="s">
        <v>81</v>
      </c>
    </row>
    <row r="113" spans="28:33" x14ac:dyDescent="0.2">
      <c r="AB113" s="3"/>
      <c r="AD113" s="4"/>
      <c r="AE113" s="3"/>
      <c r="AF113" s="3"/>
    </row>
    <row r="114" spans="28:33" x14ac:dyDescent="0.2">
      <c r="AD114" s="4" t="s">
        <v>170</v>
      </c>
      <c r="AE114" s="3"/>
    </row>
    <row r="115" spans="28:33" x14ac:dyDescent="0.2">
      <c r="AD115" s="200" t="s">
        <v>253</v>
      </c>
      <c r="AE115" s="3">
        <f>SUMPRODUCT(AB$12:AB$31,$E$12:$E$31)</f>
        <v>-13.5</v>
      </c>
      <c r="AF115" s="3">
        <v>0</v>
      </c>
      <c r="AG115" s="152" t="s">
        <v>82</v>
      </c>
    </row>
    <row r="116" spans="28:33" x14ac:dyDescent="0.2">
      <c r="AD116" s="200" t="s">
        <v>254</v>
      </c>
      <c r="AE116" s="3">
        <f>SUMPRODUCT(AC$12:AC$31,$E$12:$E$31)</f>
        <v>-17</v>
      </c>
      <c r="AF116" s="3">
        <v>0</v>
      </c>
      <c r="AG116" s="152" t="s">
        <v>82</v>
      </c>
    </row>
    <row r="117" spans="28:33" x14ac:dyDescent="0.2">
      <c r="AD117" s="200" t="s">
        <v>255</v>
      </c>
      <c r="AE117" s="3">
        <f>SUMPRODUCT(AD$12:AD$31,$E$12:$E$31)</f>
        <v>26</v>
      </c>
      <c r="AF117" s="3">
        <v>0</v>
      </c>
      <c r="AG117" s="152" t="s">
        <v>82</v>
      </c>
    </row>
    <row r="118" spans="28:33" x14ac:dyDescent="0.2">
      <c r="AD118" s="200" t="s">
        <v>256</v>
      </c>
      <c r="AE118" s="3">
        <f>SUMPRODUCT(AE$12:AE$31,$E$12:$E$31)</f>
        <v>8</v>
      </c>
      <c r="AF118" s="3">
        <v>0</v>
      </c>
      <c r="AG118" s="152" t="s">
        <v>82</v>
      </c>
    </row>
    <row r="119" spans="28:33" x14ac:dyDescent="0.2">
      <c r="AF119" s="3"/>
    </row>
    <row r="120" spans="28:33" x14ac:dyDescent="0.2">
      <c r="AF120" s="3"/>
    </row>
  </sheetData>
  <sortState xmlns:xlrd2="http://schemas.microsoft.com/office/spreadsheetml/2017/richdata2" ref="K50:AE62">
    <sortCondition ref="K50:K62"/>
  </sortState>
  <mergeCells count="1">
    <mergeCell ref="AB10:A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9BEE-BB72-6743-9FAC-27E8057247C8}">
  <dimension ref="A1:G51"/>
  <sheetViews>
    <sheetView topLeftCell="A9" workbookViewId="0">
      <selection activeCell="B52" sqref="B52"/>
    </sheetView>
  </sheetViews>
  <sheetFormatPr baseColWidth="10" defaultRowHeight="16" x14ac:dyDescent="0.2"/>
  <cols>
    <col min="1" max="1" width="10.83203125" style="1"/>
    <col min="2" max="2" width="14" style="1" customWidth="1"/>
    <col min="3" max="16384" width="10.83203125" style="1"/>
  </cols>
  <sheetData>
    <row r="1" spans="1:7" ht="25" thickBot="1" x14ac:dyDescent="0.35">
      <c r="A1" s="177" t="s">
        <v>7</v>
      </c>
      <c r="B1" s="178"/>
      <c r="C1" s="179"/>
    </row>
    <row r="2" spans="1:7" x14ac:dyDescent="0.2">
      <c r="A2" s="176" t="s">
        <v>171</v>
      </c>
      <c r="B2" s="138"/>
      <c r="C2" s="138"/>
      <c r="D2" s="63"/>
      <c r="E2" s="64"/>
    </row>
    <row r="5" spans="1:7" x14ac:dyDescent="0.2">
      <c r="B5" s="181" t="s">
        <v>200</v>
      </c>
    </row>
    <row r="6" spans="1:7" x14ac:dyDescent="0.2">
      <c r="B6" s="181" t="s">
        <v>201</v>
      </c>
    </row>
    <row r="7" spans="1:7" x14ac:dyDescent="0.2">
      <c r="B7" s="181"/>
    </row>
    <row r="9" spans="1:7" ht="17" thickBot="1" x14ac:dyDescent="0.25">
      <c r="B9" s="183" t="s">
        <v>172</v>
      </c>
      <c r="C9" s="182" t="s">
        <v>173</v>
      </c>
      <c r="D9" s="182" t="s">
        <v>174</v>
      </c>
      <c r="E9" s="182" t="s">
        <v>175</v>
      </c>
      <c r="F9" s="182" t="s">
        <v>176</v>
      </c>
      <c r="G9" s="182" t="s">
        <v>177</v>
      </c>
    </row>
    <row r="10" spans="1:7" x14ac:dyDescent="0.2">
      <c r="B10" t="s">
        <v>130</v>
      </c>
      <c r="C10" s="184">
        <v>1.31</v>
      </c>
      <c r="D10" s="185">
        <v>1.75</v>
      </c>
      <c r="E10" s="185">
        <v>1.53</v>
      </c>
      <c r="F10" s="185">
        <v>1.99</v>
      </c>
      <c r="G10" s="186">
        <v>2.13</v>
      </c>
    </row>
    <row r="11" spans="1:7" x14ac:dyDescent="0.2">
      <c r="B11" t="s">
        <v>133</v>
      </c>
      <c r="C11" s="187">
        <v>0.87</v>
      </c>
      <c r="D11" s="182">
        <v>2.2999999999999998</v>
      </c>
      <c r="E11" s="182">
        <v>0.93</v>
      </c>
      <c r="F11" s="182">
        <v>1.65</v>
      </c>
      <c r="G11" s="188">
        <v>1.66</v>
      </c>
    </row>
    <row r="12" spans="1:7" x14ac:dyDescent="0.2">
      <c r="B12" t="s">
        <v>147</v>
      </c>
      <c r="C12" s="187">
        <v>1.76</v>
      </c>
      <c r="D12" s="182">
        <v>1.1200000000000001</v>
      </c>
      <c r="E12" s="182">
        <v>2.0099999999999998</v>
      </c>
      <c r="F12" s="182">
        <v>1.45</v>
      </c>
      <c r="G12" s="188">
        <v>1.55</v>
      </c>
    </row>
    <row r="13" spans="1:7" x14ac:dyDescent="0.2">
      <c r="B13" t="s">
        <v>178</v>
      </c>
      <c r="C13" s="187">
        <v>2.13</v>
      </c>
      <c r="D13" s="182">
        <v>2.41</v>
      </c>
      <c r="E13" s="182">
        <v>0.77</v>
      </c>
      <c r="F13" s="182">
        <v>1.35</v>
      </c>
      <c r="G13" s="188">
        <v>1.74</v>
      </c>
    </row>
    <row r="14" spans="1:7" x14ac:dyDescent="0.2">
      <c r="B14" t="s">
        <v>179</v>
      </c>
      <c r="C14" s="187">
        <v>3.11</v>
      </c>
      <c r="D14" s="182">
        <v>2.12</v>
      </c>
      <c r="E14" s="182">
        <v>1.37</v>
      </c>
      <c r="F14" s="182">
        <v>2.11</v>
      </c>
      <c r="G14" s="188">
        <v>3.26</v>
      </c>
    </row>
    <row r="15" spans="1:7" ht="17" thickBot="1" x14ac:dyDescent="0.25">
      <c r="B15" t="s">
        <v>180</v>
      </c>
      <c r="C15" s="189">
        <v>2.34</v>
      </c>
      <c r="D15" s="190">
        <v>1.66</v>
      </c>
      <c r="E15" s="190">
        <v>2.4500000000000002</v>
      </c>
      <c r="F15" s="190">
        <v>3.42</v>
      </c>
      <c r="G15" s="191">
        <v>2.33</v>
      </c>
    </row>
    <row r="16" spans="1:7" x14ac:dyDescent="0.2">
      <c r="B16"/>
      <c r="C16"/>
      <c r="D16"/>
      <c r="E16"/>
      <c r="F16"/>
      <c r="G16"/>
    </row>
    <row r="17" spans="2:7" x14ac:dyDescent="0.2">
      <c r="B17" t="s">
        <v>202</v>
      </c>
      <c r="C17"/>
      <c r="D17"/>
      <c r="E17"/>
      <c r="F17"/>
      <c r="G17"/>
    </row>
    <row r="18" spans="2:7" ht="17" thickBot="1" x14ac:dyDescent="0.25">
      <c r="B18" s="183" t="s">
        <v>181</v>
      </c>
      <c r="C18" s="182" t="s">
        <v>173</v>
      </c>
      <c r="D18" s="182" t="s">
        <v>174</v>
      </c>
      <c r="E18" s="182" t="s">
        <v>175</v>
      </c>
      <c r="F18" s="182" t="s">
        <v>176</v>
      </c>
      <c r="G18" s="182" t="s">
        <v>177</v>
      </c>
    </row>
    <row r="19" spans="2:7" x14ac:dyDescent="0.2">
      <c r="B19" t="s">
        <v>182</v>
      </c>
      <c r="C19" s="184">
        <v>2.31</v>
      </c>
      <c r="D19" s="185">
        <v>2.5099999999999998</v>
      </c>
      <c r="E19" s="185">
        <v>1.75</v>
      </c>
      <c r="F19" s="185">
        <v>2.66</v>
      </c>
      <c r="G19" s="186">
        <v>2.3199999999999998</v>
      </c>
    </row>
    <row r="20" spans="2:7" x14ac:dyDescent="0.2">
      <c r="B20" t="s">
        <v>183</v>
      </c>
      <c r="C20" s="187">
        <v>0.99</v>
      </c>
      <c r="D20" s="182">
        <v>1.34</v>
      </c>
      <c r="E20" s="182">
        <v>1.1299999999999999</v>
      </c>
      <c r="F20" s="182">
        <v>1.67</v>
      </c>
      <c r="G20" s="188">
        <v>1.52</v>
      </c>
    </row>
    <row r="21" spans="2:7" ht="17" thickBot="1" x14ac:dyDescent="0.25">
      <c r="B21" t="s">
        <v>184</v>
      </c>
      <c r="C21" s="189">
        <v>2.0499999999999998</v>
      </c>
      <c r="D21" s="190">
        <v>1.77</v>
      </c>
      <c r="E21" s="190">
        <v>1.93</v>
      </c>
      <c r="F21" s="190">
        <v>2.23</v>
      </c>
      <c r="G21" s="191">
        <v>1.88</v>
      </c>
    </row>
    <row r="22" spans="2:7" x14ac:dyDescent="0.2">
      <c r="B22"/>
      <c r="C22"/>
      <c r="D22"/>
      <c r="E22"/>
      <c r="F22"/>
      <c r="G22"/>
    </row>
    <row r="23" spans="2:7" x14ac:dyDescent="0.2">
      <c r="B23" t="s">
        <v>6</v>
      </c>
      <c r="C23" s="182">
        <v>80</v>
      </c>
      <c r="D23" s="182">
        <v>90</v>
      </c>
      <c r="E23" s="182">
        <v>120</v>
      </c>
      <c r="F23" s="182">
        <v>110</v>
      </c>
      <c r="G23" s="182">
        <v>100</v>
      </c>
    </row>
    <row r="27" spans="2:7" x14ac:dyDescent="0.2">
      <c r="B27" s="181" t="s">
        <v>185</v>
      </c>
    </row>
    <row r="28" spans="2:7" x14ac:dyDescent="0.2">
      <c r="B28" s="181" t="s">
        <v>186</v>
      </c>
    </row>
    <row r="29" spans="2:7" x14ac:dyDescent="0.2">
      <c r="B29" s="181" t="s">
        <v>187</v>
      </c>
    </row>
    <row r="30" spans="2:7" x14ac:dyDescent="0.2">
      <c r="B30" s="181" t="s">
        <v>188</v>
      </c>
    </row>
    <row r="31" spans="2:7" x14ac:dyDescent="0.2">
      <c r="B31" s="181" t="s">
        <v>189</v>
      </c>
    </row>
    <row r="32" spans="2:7" x14ac:dyDescent="0.2">
      <c r="B32" s="181" t="s">
        <v>190</v>
      </c>
    </row>
    <row r="34" spans="2:2" x14ac:dyDescent="0.2">
      <c r="B34" s="181" t="s">
        <v>191</v>
      </c>
    </row>
    <row r="35" spans="2:2" x14ac:dyDescent="0.2">
      <c r="B35" s="181"/>
    </row>
    <row r="36" spans="2:2" x14ac:dyDescent="0.2">
      <c r="B36" s="181" t="s">
        <v>192</v>
      </c>
    </row>
    <row r="38" spans="2:2" x14ac:dyDescent="0.2">
      <c r="B38" s="1" t="s">
        <v>193</v>
      </c>
    </row>
    <row r="40" spans="2:2" x14ac:dyDescent="0.2">
      <c r="B40" s="1" t="s">
        <v>194</v>
      </c>
    </row>
    <row r="41" spans="2:2" x14ac:dyDescent="0.2">
      <c r="B41" s="1" t="s">
        <v>195</v>
      </c>
    </row>
    <row r="43" spans="2:2" x14ac:dyDescent="0.2">
      <c r="B43" s="1" t="s">
        <v>196</v>
      </c>
    </row>
    <row r="45" spans="2:2" x14ac:dyDescent="0.2">
      <c r="B45" s="181" t="s">
        <v>197</v>
      </c>
    </row>
    <row r="47" spans="2:2" x14ac:dyDescent="0.2">
      <c r="B47" s="181" t="s">
        <v>198</v>
      </c>
    </row>
    <row r="48" spans="2:2" x14ac:dyDescent="0.2">
      <c r="B48" s="1" t="s">
        <v>199</v>
      </c>
    </row>
    <row r="50" spans="2:2" x14ac:dyDescent="0.2">
      <c r="B50" s="1" t="s">
        <v>203</v>
      </c>
    </row>
    <row r="51" spans="2:2" x14ac:dyDescent="0.2">
      <c r="B51" s="1" t="s">
        <v>204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#1a</vt:lpstr>
      <vt:lpstr>#2</vt:lpstr>
      <vt:lpstr>#3</vt:lpstr>
      <vt:lpstr>'#2'!Extract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2022-09-22T23:14:05Z</dcterms:created>
  <dcterms:modified xsi:type="dcterms:W3CDTF">2022-11-14T17:48:05Z</dcterms:modified>
</cp:coreProperties>
</file>