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in/Downloads/"/>
    </mc:Choice>
  </mc:AlternateContent>
  <xr:revisionPtr revIDLastSave="0" documentId="13_ncr:1_{C7F49820-26DB-4A42-A545-DFA7102B4B4A}" xr6:coauthVersionLast="47" xr6:coauthVersionMax="47" xr10:uidLastSave="{00000000-0000-0000-0000-000000000000}"/>
  <bookViews>
    <workbookView xWindow="0" yWindow="760" windowWidth="34560" windowHeight="20060" xr2:uid="{6FC472BA-689E-4F0F-B144-71C0D1681C9C}"/>
  </bookViews>
  <sheets>
    <sheet name="#1" sheetId="1" r:id="rId1"/>
    <sheet name="#2" sheetId="8" r:id="rId2"/>
    <sheet name="#3" sheetId="9" r:id="rId3"/>
  </sheets>
  <definedNames>
    <definedName name="_xlnm._FilterDatabase" localSheetId="1" hidden="1">'#2'!$A$25:$A$70</definedName>
    <definedName name="_xlnm.Extract" localSheetId="1">'#2'!$A$27</definedName>
    <definedName name="solver_adj" localSheetId="0" hidden="1">'#1'!$G$5:$G$45</definedName>
    <definedName name="solver_adj" localSheetId="1" hidden="1">'#2'!$H$8:$H$52</definedName>
    <definedName name="solver_adj" localSheetId="2" hidden="1">'#3'!$H$6:$H$24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'#1'!$G$5:$G$45</definedName>
    <definedName name="solver_lhs1" localSheetId="1" hidden="1">'#2'!$B$22:$B$24</definedName>
    <definedName name="solver_lhs1" localSheetId="2" hidden="1">'#3'!$H$6:$H$24</definedName>
    <definedName name="solver_lhs2" localSheetId="0" hidden="1">'#1'!$N$10:$N$50</definedName>
    <definedName name="solver_lhs2" localSheetId="1" hidden="1">'#2'!$B$22:$B$24</definedName>
    <definedName name="solver_lhs2" localSheetId="2" hidden="1">'#3'!$H$6:$H$24</definedName>
    <definedName name="solver_lhs3" localSheetId="0" hidden="1">'#1'!$N$10:$N$50</definedName>
    <definedName name="solver_lhs3" localSheetId="1" hidden="1">'#2'!$B$23</definedName>
    <definedName name="solver_lhs3" localSheetId="2" hidden="1">'#3'!$K$25:$R$25</definedName>
    <definedName name="solver_lhs4" localSheetId="0" hidden="1">'#1'!$N$51:$N$54</definedName>
    <definedName name="solver_lhs4" localSheetId="1" hidden="1">'#2'!$B$24</definedName>
    <definedName name="solver_lhs4" localSheetId="2" hidden="1">'#3'!$S$25:$V$25</definedName>
    <definedName name="solver_lhs5" localSheetId="0" hidden="1">'#1'!$N$55</definedName>
    <definedName name="solver_lhs5" localSheetId="1" hidden="1">'#2'!$B$28:$B$36</definedName>
    <definedName name="solver_lhs5" localSheetId="2" hidden="1">'#3'!$S$25:$V$25</definedName>
    <definedName name="solver_lhs6" localSheetId="0" hidden="1">'#1'!$N$9</definedName>
    <definedName name="solver_lhs6" localSheetId="1" hidden="1">'#2'!$D$56</definedName>
    <definedName name="solver_lhs6" localSheetId="2" hidden="1">'#3'!$W$25</definedName>
    <definedName name="solver_lhs7" localSheetId="0" hidden="1">'#1'!$N$9</definedName>
    <definedName name="solver_lhs7" localSheetId="1" hidden="1">'#2'!$H$8:$H$52</definedName>
    <definedName name="solver_lhs8" localSheetId="0" hidden="1">'#1'!$N$9</definedName>
    <definedName name="solver_lhs8" localSheetId="1" hidden="1">'#2'!$J$53:$AB$53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8</definedName>
    <definedName name="solver_num" localSheetId="2" hidden="1">6</definedName>
    <definedName name="solver_opt" localSheetId="0" hidden="1">'#1'!$M$5</definedName>
    <definedName name="solver_opt" localSheetId="1" hidden="1">'#2'!$E$56</definedName>
    <definedName name="solver_opt" localSheetId="2" hidden="1">'#3'!$K$3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5</definedName>
    <definedName name="solver_rel1" localSheetId="1" hidden="1">3</definedName>
    <definedName name="solver_rel1" localSheetId="2" hidden="1">1</definedName>
    <definedName name="solver_rel2" localSheetId="0" hidden="1">1</definedName>
    <definedName name="solver_rel2" localSheetId="1" hidden="1">3</definedName>
    <definedName name="solver_rel2" localSheetId="2" hidden="1">4</definedName>
    <definedName name="solver_rel3" localSheetId="0" hidden="1">3</definedName>
    <definedName name="solver_rel3" localSheetId="1" hidden="1">1</definedName>
    <definedName name="solver_rel3" localSheetId="2" hidden="1">2</definedName>
    <definedName name="solver_rel4" localSheetId="0" hidden="1">2</definedName>
    <definedName name="solver_rel4" localSheetId="1" hidden="1">1</definedName>
    <definedName name="solver_rel4" localSheetId="2" hidden="1">1</definedName>
    <definedName name="solver_rel5" localSheetId="0" hidden="1">1</definedName>
    <definedName name="solver_rel5" localSheetId="1" hidden="1">1</definedName>
    <definedName name="solver_rel5" localSheetId="2" hidden="1">3</definedName>
    <definedName name="solver_rel6" localSheetId="0" hidden="1">1</definedName>
    <definedName name="solver_rel6" localSheetId="1" hidden="1">3</definedName>
    <definedName name="solver_rel6" localSheetId="2" hidden="1">3</definedName>
    <definedName name="solver_rel7" localSheetId="0" hidden="1">1</definedName>
    <definedName name="solver_rel7" localSheetId="1" hidden="1">5</definedName>
    <definedName name="solver_rel8" localSheetId="0" hidden="1">1</definedName>
    <definedName name="solver_rel8" localSheetId="1" hidden="1">2</definedName>
    <definedName name="solver_rhs1" localSheetId="0" hidden="1">"binary"</definedName>
    <definedName name="solver_rhs1" localSheetId="1" hidden="1">1</definedName>
    <definedName name="solver_rhs1" localSheetId="2" hidden="1">'#3'!$C$6:$C$24</definedName>
    <definedName name="solver_rhs2" localSheetId="0" hidden="1">3</definedName>
    <definedName name="solver_rhs2" localSheetId="1" hidden="1">1</definedName>
    <definedName name="solver_rhs2" localSheetId="2" hidden="1">"integer"</definedName>
    <definedName name="solver_rhs3" localSheetId="0" hidden="1">1</definedName>
    <definedName name="solver_rhs3" localSheetId="1" hidden="1">3</definedName>
    <definedName name="solver_rhs3" localSheetId="2" hidden="1">'#3'!$K$26:$R$26</definedName>
    <definedName name="solver_rhs4" localSheetId="0" hidden="1">1</definedName>
    <definedName name="solver_rhs4" localSheetId="1" hidden="1">2</definedName>
    <definedName name="solver_rhs4" localSheetId="2" hidden="1">'#3'!$S$29:$V$29</definedName>
    <definedName name="solver_rhs5" localSheetId="0" hidden="1">0</definedName>
    <definedName name="solver_rhs5" localSheetId="1" hidden="1">1</definedName>
    <definedName name="solver_rhs5" localSheetId="2" hidden="1">'#3'!$S$26:$V$26</definedName>
    <definedName name="solver_rhs6" localSheetId="0" hidden="1">'#1'!$P$9</definedName>
    <definedName name="solver_rhs6" localSheetId="1" hidden="1">485</definedName>
    <definedName name="solver_rhs6" localSheetId="2" hidden="1">'#3'!$W$26</definedName>
    <definedName name="solver_rhs7" localSheetId="0" hidden="1">'#1'!$P$9</definedName>
    <definedName name="solver_rhs7" localSheetId="1" hidden="1">"binary"</definedName>
    <definedName name="solver_rhs8" localSheetId="0" hidden="1">'#1'!$P$9</definedName>
    <definedName name="solver_rhs8" localSheetId="1" hidden="1">'#2'!$J$54:$AB$54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9" l="1"/>
  <c r="J47" i="9"/>
  <c r="J46" i="9"/>
  <c r="J45" i="9"/>
  <c r="J44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6" i="9"/>
  <c r="J3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6" i="9"/>
  <c r="W25" i="9" s="1"/>
  <c r="T26" i="9"/>
  <c r="U26" i="9"/>
  <c r="V26" i="9"/>
  <c r="S26" i="9"/>
  <c r="L25" i="9"/>
  <c r="M25" i="9"/>
  <c r="N25" i="9"/>
  <c r="O25" i="9"/>
  <c r="P25" i="9"/>
  <c r="Q25" i="9"/>
  <c r="R25" i="9"/>
  <c r="S25" i="9"/>
  <c r="T25" i="9"/>
  <c r="U25" i="9"/>
  <c r="V25" i="9"/>
  <c r="K25" i="9"/>
  <c r="K3" i="9"/>
  <c r="K29" i="9" s="1"/>
  <c r="B36" i="8"/>
  <c r="B35" i="8"/>
  <c r="B34" i="8"/>
  <c r="B33" i="8"/>
  <c r="B32" i="8"/>
  <c r="B31" i="8"/>
  <c r="B30" i="8"/>
  <c r="B29" i="8"/>
  <c r="B28" i="8"/>
  <c r="B24" i="8"/>
  <c r="B23" i="8"/>
  <c r="B22" i="8"/>
  <c r="AB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J53" i="8"/>
  <c r="E56" i="8"/>
  <c r="K2" i="8" s="1"/>
  <c r="J8" i="1"/>
  <c r="N54" i="1" s="1"/>
  <c r="J7" i="1"/>
  <c r="N53" i="1" s="1"/>
  <c r="J6" i="1"/>
  <c r="N52" i="1" s="1"/>
  <c r="J5" i="1"/>
  <c r="N51" i="1" s="1"/>
  <c r="H45" i="1"/>
  <c r="N50" i="1" s="1"/>
  <c r="H44" i="1"/>
  <c r="N49" i="1" s="1"/>
  <c r="H43" i="1"/>
  <c r="N48" i="1" s="1"/>
  <c r="H42" i="1"/>
  <c r="N47" i="1" s="1"/>
  <c r="H41" i="1"/>
  <c r="N46" i="1" s="1"/>
  <c r="H40" i="1"/>
  <c r="N45" i="1" s="1"/>
  <c r="H39" i="1"/>
  <c r="N44" i="1" s="1"/>
  <c r="H38" i="1"/>
  <c r="N43" i="1" s="1"/>
  <c r="H37" i="1"/>
  <c r="N42" i="1" s="1"/>
  <c r="H36" i="1"/>
  <c r="N41" i="1" s="1"/>
  <c r="H35" i="1"/>
  <c r="N40" i="1" s="1"/>
  <c r="H34" i="1"/>
  <c r="N39" i="1" s="1"/>
  <c r="H33" i="1"/>
  <c r="N38" i="1" s="1"/>
  <c r="H32" i="1"/>
  <c r="N37" i="1" s="1"/>
  <c r="H31" i="1"/>
  <c r="N36" i="1" s="1"/>
  <c r="H30" i="1"/>
  <c r="N35" i="1" s="1"/>
  <c r="H29" i="1"/>
  <c r="N34" i="1" s="1"/>
  <c r="H28" i="1"/>
  <c r="N33" i="1" s="1"/>
  <c r="H27" i="1"/>
  <c r="N32" i="1" s="1"/>
  <c r="H26" i="1"/>
  <c r="N31" i="1" s="1"/>
  <c r="H25" i="1"/>
  <c r="N30" i="1" s="1"/>
  <c r="H24" i="1"/>
  <c r="N29" i="1" s="1"/>
  <c r="H23" i="1"/>
  <c r="N28" i="1" s="1"/>
  <c r="H22" i="1"/>
  <c r="N27" i="1" s="1"/>
  <c r="H21" i="1"/>
  <c r="N26" i="1" s="1"/>
  <c r="H20" i="1"/>
  <c r="N25" i="1" s="1"/>
  <c r="H18" i="1"/>
  <c r="N23" i="1" s="1"/>
  <c r="H19" i="1"/>
  <c r="N24" i="1" s="1"/>
  <c r="H17" i="1"/>
  <c r="N22" i="1" s="1"/>
  <c r="H16" i="1"/>
  <c r="N21" i="1" s="1"/>
  <c r="H15" i="1"/>
  <c r="N20" i="1" s="1"/>
  <c r="H14" i="1"/>
  <c r="N19" i="1" s="1"/>
  <c r="H13" i="1"/>
  <c r="N18" i="1" s="1"/>
  <c r="H12" i="1"/>
  <c r="N17" i="1" s="1"/>
  <c r="H11" i="1"/>
  <c r="N16" i="1" s="1"/>
  <c r="H10" i="1"/>
  <c r="N15" i="1" s="1"/>
  <c r="H9" i="1"/>
  <c r="N14" i="1" s="1"/>
  <c r="H7" i="1"/>
  <c r="N12" i="1" s="1"/>
  <c r="H8" i="1"/>
  <c r="N13" i="1" s="1"/>
  <c r="H6" i="1"/>
  <c r="N11" i="1" s="1"/>
  <c r="H5" i="1"/>
  <c r="N10" i="1" s="1"/>
  <c r="M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5" i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A6" i="1"/>
  <c r="A11" i="1"/>
  <c r="A2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A30" i="1" s="1"/>
  <c r="L5" i="1"/>
  <c r="N9" i="1" s="1"/>
  <c r="D56" i="8" l="1"/>
  <c r="N55" i="1"/>
  <c r="A28" i="1"/>
  <c r="A18" i="1"/>
  <c r="B61" i="1"/>
  <c r="A16" i="1"/>
  <c r="A22" i="1"/>
  <c r="A26" i="1"/>
  <c r="A15" i="1"/>
  <c r="A9" i="1"/>
  <c r="A8" i="1"/>
  <c r="A27" i="1"/>
  <c r="A10" i="1"/>
  <c r="A25" i="1"/>
  <c r="A21" i="1"/>
  <c r="A17" i="1"/>
  <c r="A23" i="1"/>
  <c r="A13" i="1"/>
  <c r="A7" i="1"/>
  <c r="A19" i="1"/>
  <c r="A29" i="1"/>
  <c r="A24" i="1"/>
  <c r="A14" i="1"/>
  <c r="A12" i="1"/>
  <c r="A85" i="1" l="1"/>
  <c r="A78" i="1"/>
  <c r="A60" i="1"/>
  <c r="A89" i="1"/>
  <c r="A82" i="1"/>
  <c r="A79" i="1"/>
  <c r="A95" i="1"/>
  <c r="A93" i="1"/>
  <c r="A88" i="1"/>
  <c r="A76" i="1"/>
  <c r="A83" i="1"/>
  <c r="A86" i="1"/>
  <c r="A96" i="1"/>
  <c r="A80" i="1"/>
  <c r="A61" i="1"/>
  <c r="B62" i="1"/>
  <c r="A77" i="1"/>
  <c r="A94" i="1"/>
  <c r="A81" i="1"/>
  <c r="A84" i="1"/>
  <c r="A87" i="1"/>
  <c r="A75" i="1"/>
  <c r="K5" i="1"/>
  <c r="A57" i="1"/>
  <c r="A56" i="1"/>
  <c r="A53" i="1"/>
  <c r="A51" i="1"/>
  <c r="A49" i="1"/>
  <c r="A52" i="1"/>
  <c r="A54" i="1"/>
  <c r="A59" i="1"/>
  <c r="A58" i="1"/>
  <c r="A55" i="1"/>
  <c r="A50" i="1"/>
  <c r="A62" i="1" l="1"/>
  <c r="B63" i="1"/>
  <c r="A63" i="1" l="1"/>
  <c r="B64" i="1"/>
  <c r="B65" i="1" l="1"/>
  <c r="A64" i="1"/>
  <c r="A65" i="1" l="1"/>
  <c r="B66" i="1"/>
  <c r="B67" i="1" l="1"/>
  <c r="A66" i="1"/>
  <c r="A67" i="1" l="1"/>
  <c r="B68" i="1"/>
  <c r="A68" i="1" l="1"/>
  <c r="B69" i="1"/>
  <c r="B70" i="1" l="1"/>
  <c r="A69" i="1"/>
  <c r="A70" i="1" l="1"/>
  <c r="B71" i="1"/>
  <c r="A71" i="1" l="1"/>
  <c r="B72" i="1"/>
  <c r="A72" i="1" l="1"/>
  <c r="B73" i="1"/>
  <c r="A73" i="1" l="1"/>
  <c r="B74" i="1"/>
  <c r="A74" i="1" s="1"/>
  <c r="K53" i="8"/>
</calcChain>
</file>

<file path=xl/sharedStrings.xml><?xml version="1.0" encoding="utf-8"?>
<sst xmlns="http://schemas.openxmlformats.org/spreadsheetml/2006/main" count="619" uniqueCount="144">
  <si>
    <t>Region</t>
  </si>
  <si>
    <t>COST</t>
  </si>
  <si>
    <t>MVALUE</t>
  </si>
  <si>
    <t>COMP</t>
  </si>
  <si>
    <t>A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</si>
  <si>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</si>
  <si>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</si>
  <si>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</si>
  <si>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</si>
  <si>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</si>
  <si>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</si>
  <si>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</si>
  <si>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</si>
  <si>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</si>
  <si>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</si>
  <si>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</si>
  <si>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</si>
  <si>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</si>
  <si>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</si>
  <si>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</si>
  <si>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put store or not</t>
  </si>
  <si>
    <t>Total cost</t>
  </si>
  <si>
    <t>Total MVALUE</t>
  </si>
  <si>
    <t>MAXIMIZE</t>
  </si>
  <si>
    <t>J</t>
  </si>
  <si>
    <t>S</t>
  </si>
  <si>
    <t>F</t>
  </si>
  <si>
    <t>O</t>
  </si>
  <si>
    <t>X</t>
  </si>
  <si>
    <t>B</t>
  </si>
  <si>
    <t>K</t>
  </si>
  <si>
    <t>T</t>
  </si>
  <si>
    <t>G</t>
  </si>
  <si>
    <t>P</t>
  </si>
  <si>
    <t>Y</t>
  </si>
  <si>
    <t>C</t>
  </si>
  <si>
    <t>L</t>
  </si>
  <si>
    <t>U</t>
  </si>
  <si>
    <t>H</t>
  </si>
  <si>
    <t>Q</t>
  </si>
  <si>
    <t>Z</t>
  </si>
  <si>
    <t>D</t>
  </si>
  <si>
    <t>M</t>
  </si>
  <si>
    <t>V</t>
  </si>
  <si>
    <t>I</t>
  </si>
  <si>
    <t>R</t>
  </si>
  <si>
    <t>E</t>
  </si>
  <si>
    <t>N</t>
  </si>
  <si>
    <t>W</t>
  </si>
  <si>
    <r>
      <t>a)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Costs cannot exceed 5000 units. </t>
    </r>
  </si>
  <si>
    <t>LHS</t>
  </si>
  <si>
    <t>RHS</t>
  </si>
  <si>
    <t>&lt;=</t>
  </si>
  <si>
    <t>NEIGHBORS IN REGION</t>
  </si>
  <si>
    <t>STORE COUNT</t>
  </si>
  <si>
    <t>STORES USED</t>
  </si>
  <si>
    <t xml:space="preserve"> by at least 1 store, but no more than 3 stores.</t>
  </si>
  <si>
    <t>b) Each region must be ‘covered’</t>
  </si>
  <si>
    <t>&gt;=</t>
  </si>
  <si>
    <t>B1</t>
  </si>
  <si>
    <t>B2</t>
  </si>
  <si>
    <t>B3</t>
  </si>
  <si>
    <t>B4</t>
  </si>
  <si>
    <t>BORDER</t>
  </si>
  <si>
    <t>REGIONS IN BORDER</t>
  </si>
  <si>
    <t>one store in a region that ‘touches’ the border</t>
  </si>
  <si>
    <t>c) Each border (B1-B4) must have exactly</t>
  </si>
  <si>
    <t>d) Stores must be placed in regions such that</t>
  </si>
  <si>
    <t xml:space="preserve"> the average COMP value must be less than</t>
  </si>
  <si>
    <t xml:space="preserve"> or equal to 4.25. </t>
  </si>
  <si>
    <t>Avg COMP</t>
  </si>
  <si>
    <t>=</t>
  </si>
  <si>
    <t>COMP - 4.25</t>
  </si>
  <si>
    <t>SUM OF NEIGHBORS</t>
  </si>
  <si>
    <t>SUM OF BORDER</t>
  </si>
  <si>
    <t>BORDER #</t>
  </si>
  <si>
    <t>CP4 Questions by Moises Marin</t>
  </si>
  <si>
    <t>This is the distribution of stores that aximizes the MVALUE</t>
  </si>
  <si>
    <t>Solution</t>
  </si>
  <si>
    <t>#1 - OffCue Marketing </t>
  </si>
  <si>
    <t>#2 - (Version 3 - updated 12/4) Zekert's Wild Ride</t>
  </si>
  <si>
    <t>#3 - Hurricane Emily</t>
  </si>
  <si>
    <t>day1</t>
  </si>
  <si>
    <t>day2</t>
  </si>
  <si>
    <t>day3</t>
  </si>
  <si>
    <t>day4</t>
  </si>
  <si>
    <t>day5</t>
  </si>
  <si>
    <t>day6</t>
  </si>
  <si>
    <t>Name</t>
  </si>
  <si>
    <t xml:space="preserve">Peoria </t>
  </si>
  <si>
    <t>Evansville</t>
  </si>
  <si>
    <t>Subregon</t>
  </si>
  <si>
    <t xml:space="preserve">East </t>
  </si>
  <si>
    <t xml:space="preserve">West </t>
  </si>
  <si>
    <t xml:space="preserve">South </t>
  </si>
  <si>
    <t>Omaha</t>
  </si>
  <si>
    <t>Kansas City</t>
  </si>
  <si>
    <t xml:space="preserve">Des Moines </t>
  </si>
  <si>
    <t>Columbia</t>
  </si>
  <si>
    <t>Wichita</t>
  </si>
  <si>
    <t xml:space="preserve">Tulsa </t>
  </si>
  <si>
    <t>Springfield</t>
  </si>
  <si>
    <t>St Louis</t>
  </si>
  <si>
    <t>From</t>
  </si>
  <si>
    <t>To</t>
  </si>
  <si>
    <t>Distance</t>
  </si>
  <si>
    <t>day0</t>
  </si>
  <si>
    <t>day7</t>
  </si>
  <si>
    <t>Visit 1/0</t>
  </si>
  <si>
    <t>Total Distance</t>
  </si>
  <si>
    <t>Total in subregion</t>
  </si>
  <si>
    <t>name</t>
  </si>
  <si>
    <t>visited</t>
  </si>
  <si>
    <t>Minimize</t>
  </si>
  <si>
    <t>importance</t>
  </si>
  <si>
    <t>combined</t>
  </si>
  <si>
    <t xml:space="preserve">the minimized distance is </t>
  </si>
  <si>
    <t>the route with the minimized distance is:</t>
  </si>
  <si>
    <t>Cost</t>
  </si>
  <si>
    <t>Capacity</t>
  </si>
  <si>
    <t>Qual</t>
  </si>
  <si>
    <t>S1</t>
  </si>
  <si>
    <t>S2</t>
  </si>
  <si>
    <t>S3</t>
  </si>
  <si>
    <t>F1</t>
  </si>
  <si>
    <t>F2</t>
  </si>
  <si>
    <t>F3</t>
  </si>
  <si>
    <t>F4</t>
  </si>
  <si>
    <t>treversing vehicles</t>
  </si>
  <si>
    <t>Total Cost</t>
  </si>
  <si>
    <t>At least 70%</t>
  </si>
  <si>
    <t>average Qual</t>
  </si>
  <si>
    <t>Qual - 7.75</t>
  </si>
  <si>
    <t>avg Qual</t>
  </si>
  <si>
    <t>capacity left</t>
  </si>
  <si>
    <t>b) the links that are possible bottlenecks are highlighted in red</t>
  </si>
  <si>
    <t>in the network diagram (where capacity is 0)</t>
  </si>
  <si>
    <t>c) cars that pass thru intermediate juctions are:</t>
  </si>
  <si>
    <t>a) the minimized cost is  ---&gt;</t>
  </si>
  <si>
    <t>NAME</t>
  </si>
  <si>
    <t>NUMBER OF CARS</t>
  </si>
  <si>
    <t>FROM</t>
  </si>
  <si>
    <t>TO</t>
  </si>
  <si>
    <t>BOTTLENECKS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</si>
</sst>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2" borderId="7" xfId="0" applyFont="1" applyFill="1" applyBorder="1" applyAlignment="1">
      <alignment vertical="center"/>
    </xf>
    <xf numFmtId="0" fontId="0" fillId="2" borderId="23" xfId="0" applyFill="1" applyBorder="1"/>
    <xf numFmtId="0" fontId="0" fillId="2" borderId="24" xfId="0" applyFill="1" applyBorder="1" applyAlignment="1">
      <alignment vertical="center"/>
    </xf>
    <xf numFmtId="0" fontId="0" fillId="2" borderId="24" xfId="0" applyFill="1" applyBorder="1" applyAlignment="1">
      <alignment horizontal="center"/>
    </xf>
    <xf numFmtId="0" fontId="6" fillId="0" borderId="25" xfId="0" applyFont="1" applyBorder="1"/>
    <xf numFmtId="0" fontId="0" fillId="2" borderId="26" xfId="0" applyFill="1" applyBorder="1"/>
    <xf numFmtId="0" fontId="0" fillId="2" borderId="27" xfId="0" applyFill="1" applyBorder="1"/>
    <xf numFmtId="0" fontId="0" fillId="2" borderId="8" xfId="0" applyFill="1" applyBorder="1"/>
    <xf numFmtId="0" fontId="0" fillId="2" borderId="28" xfId="0" applyFill="1" applyBorder="1"/>
    <xf numFmtId="0" fontId="0" fillId="2" borderId="31" xfId="0" applyFill="1" applyBorder="1"/>
    <xf numFmtId="0" fontId="0" fillId="2" borderId="33" xfId="0" applyFill="1" applyBorder="1"/>
    <xf numFmtId="0" fontId="0" fillId="2" borderId="16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31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6" fillId="2" borderId="25" xfId="0" applyFont="1" applyFill="1" applyBorder="1"/>
    <xf numFmtId="0" fontId="6" fillId="2" borderId="8" xfId="0" applyFont="1" applyFill="1" applyBorder="1"/>
    <xf numFmtId="0" fontId="0" fillId="2" borderId="12" xfId="0" applyFill="1" applyBorder="1"/>
    <xf numFmtId="0" fontId="0" fillId="2" borderId="32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11" fillId="2" borderId="0" xfId="0" applyFont="1" applyFill="1"/>
    <xf numFmtId="0" fontId="0" fillId="2" borderId="30" xfId="0" applyFill="1" applyBorder="1"/>
    <xf numFmtId="0" fontId="0" fillId="5" borderId="23" xfId="0" applyFill="1" applyBorder="1"/>
    <xf numFmtId="0" fontId="0" fillId="5" borderId="24" xfId="0" applyFill="1" applyBorder="1"/>
    <xf numFmtId="0" fontId="0" fillId="2" borderId="34" xfId="0" applyFill="1" applyBorder="1"/>
    <xf numFmtId="0" fontId="0" fillId="2" borderId="43" xfId="0" applyFill="1" applyBorder="1"/>
    <xf numFmtId="0" fontId="8" fillId="5" borderId="7" xfId="0" applyFont="1" applyFill="1" applyBorder="1"/>
    <xf numFmtId="0" fontId="8" fillId="2" borderId="2" xfId="0" applyFont="1" applyFill="1" applyBorder="1" applyAlignment="1">
      <alignment horizontal="center"/>
    </xf>
    <xf numFmtId="0" fontId="12" fillId="0" borderId="0" xfId="0" applyFont="1"/>
    <xf numFmtId="0" fontId="0" fillId="7" borderId="1" xfId="0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8" borderId="34" xfId="0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16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8" fillId="2" borderId="0" xfId="0" applyFont="1" applyFill="1"/>
    <xf numFmtId="0" fontId="13" fillId="3" borderId="2" xfId="0" applyFont="1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 applyAlignment="1">
      <alignment horizontal="right" indent="1"/>
    </xf>
    <xf numFmtId="0" fontId="15" fillId="3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0" fillId="2" borderId="0" xfId="0" applyFill="1" applyBorder="1" applyAlignment="1">
      <alignment vertical="center" textRotation="90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/>
    <xf numFmtId="0" fontId="9" fillId="2" borderId="3" xfId="0" applyFont="1" applyFill="1" applyBorder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738233</xdr:colOff>
      <xdr:row>2</xdr:row>
      <xdr:rowOff>90715</xdr:rowOff>
    </xdr:from>
    <xdr:to>
      <xdr:col>12</xdr:col>
      <xdr:colOff>125912</xdr:colOff>
      <xdr:row>2</xdr:row>
      <xdr:rowOff>102054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61ECC07-4651-5586-37F5-73291966D0BF}"/>
            </a:ext>
          </a:extLst>
        </xdr:cNvPr>
        <xdr:cNvCxnSpPr/>
      </xdr:nvCxnSpPr>
      <xdr:spPr>
        <a:xfrm>
          <a:off x="10877913" y="659675"/>
          <a:ext cx="210639" cy="1133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687433</xdr:colOff>
      <xdr:row>2</xdr:row>
      <xdr:rowOff>100875</xdr:rowOff>
    </xdr:from>
    <xdr:to>
      <xdr:col>13</xdr:col>
      <xdr:colOff>75112</xdr:colOff>
      <xdr:row>2</xdr:row>
      <xdr:rowOff>112214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F0962AF-7A83-1144-AFA7-920967185EEE}"/>
            </a:ext>
          </a:extLst>
        </xdr:cNvPr>
        <xdr:cNvCxnSpPr/>
      </xdr:nvCxnSpPr>
      <xdr:spPr>
        <a:xfrm>
          <a:off x="11650073" y="669835"/>
          <a:ext cx="210639" cy="1133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768713</xdr:colOff>
      <xdr:row>2</xdr:row>
      <xdr:rowOff>111035</xdr:rowOff>
    </xdr:from>
    <xdr:to>
      <xdr:col>14</xdr:col>
      <xdr:colOff>156392</xdr:colOff>
      <xdr:row>2</xdr:row>
      <xdr:rowOff>122374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ECE3F99-DCA9-DF49-AF66-338A919C83D8}"/>
            </a:ext>
          </a:extLst>
        </xdr:cNvPr>
        <xdr:cNvCxnSpPr/>
      </xdr:nvCxnSpPr>
      <xdr:spPr>
        <a:xfrm>
          <a:off x="12554313" y="679995"/>
          <a:ext cx="210639" cy="1133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758553</xdr:colOff>
      <xdr:row>2</xdr:row>
      <xdr:rowOff>111035</xdr:rowOff>
    </xdr:from>
    <xdr:to>
      <xdr:col>15</xdr:col>
      <xdr:colOff>146232</xdr:colOff>
      <xdr:row>2</xdr:row>
      <xdr:rowOff>122374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F4B00F4-0BFD-1F4D-8AD4-53D91793DBEE}"/>
            </a:ext>
          </a:extLst>
        </xdr:cNvPr>
        <xdr:cNvCxnSpPr/>
      </xdr:nvCxnSpPr>
      <xdr:spPr>
        <a:xfrm>
          <a:off x="13367113" y="679995"/>
          <a:ext cx="210639" cy="1133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677273</xdr:colOff>
      <xdr:row>2</xdr:row>
      <xdr:rowOff>111035</xdr:rowOff>
    </xdr:from>
    <xdr:to>
      <xdr:col>16</xdr:col>
      <xdr:colOff>64952</xdr:colOff>
      <xdr:row>2</xdr:row>
      <xdr:rowOff>122374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627FD85-B9E6-014D-8CAE-2469FCB6E359}"/>
            </a:ext>
          </a:extLst>
        </xdr:cNvPr>
        <xdr:cNvCxnSpPr/>
      </xdr:nvCxnSpPr>
      <xdr:spPr>
        <a:xfrm>
          <a:off x="14108793" y="679995"/>
          <a:ext cx="210639" cy="1133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697593</xdr:colOff>
      <xdr:row>2</xdr:row>
      <xdr:rowOff>100875</xdr:rowOff>
    </xdr:from>
    <xdr:to>
      <xdr:col>17</xdr:col>
      <xdr:colOff>85272</xdr:colOff>
      <xdr:row>2</xdr:row>
      <xdr:rowOff>112214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B0C9225-0F21-A044-9D55-4D0E1A52A58E}"/>
            </a:ext>
          </a:extLst>
        </xdr:cNvPr>
        <xdr:cNvCxnSpPr/>
      </xdr:nvCxnSpPr>
      <xdr:spPr>
        <a:xfrm>
          <a:off x="14952073" y="669835"/>
          <a:ext cx="210639" cy="1133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768713</xdr:colOff>
      <xdr:row>2</xdr:row>
      <xdr:rowOff>111035</xdr:rowOff>
    </xdr:from>
    <xdr:to>
      <xdr:col>18</xdr:col>
      <xdr:colOff>156392</xdr:colOff>
      <xdr:row>2</xdr:row>
      <xdr:rowOff>122374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BE86578-EA30-EC40-A591-CBA73C5E714E}"/>
            </a:ext>
          </a:extLst>
        </xdr:cNvPr>
        <xdr:cNvCxnSpPr/>
      </xdr:nvCxnSpPr>
      <xdr:spPr>
        <a:xfrm>
          <a:off x="15846153" y="679995"/>
          <a:ext cx="210639" cy="1133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634999</xdr:colOff>
      <xdr:row>28</xdr:row>
      <xdr:rowOff>137304</xdr:rowOff>
    </xdr:from>
    <xdr:to>
      <xdr:col>7</xdr:col>
      <xdr:colOff>375774</xdr:colOff>
      <xdr:row>47</xdr:row>
      <xdr:rowOff>177799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701F4F-0A3D-0374-6BBC-23B256BF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999" y="5801504"/>
          <a:ext cx="5519275" cy="3710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C806-790C-4FB3-BD18-E1997BC0282D}">
  <dimension ref="A1:AC96"/>
  <sheetViews>
    <sheetView tabSelected="1" workbookViewId="0">
      <selection activeCell="AF15" sqref="AF15"/>
    </sheetView>
  </sheetViews>
  <sheetFormatPr baseColWidth="10" defaultColWidth="8.83203125" defaultRowHeight="15" x14ac:dyDescent="0.2"/>
  <cols>
    <col min="1" max="1" width="14" style="1" bestFit="1" customWidth="1"/>
    <col min="2" max="2" width="6.33203125" style="1" bestFit="1" customWidth="1"/>
    <col min="3" max="4" width="7.5" style="1" bestFit="1" customWidth="1"/>
    <col min="5" max="5" width="13" style="1" bestFit="1" customWidth="1"/>
    <col min="6" max="6" width="10.5" style="1" bestFit="1" customWidth="1"/>
    <col min="7" max="7" width="13" style="1" bestFit="1" customWidth="1"/>
    <col min="8" max="8" width="16.33203125" style="1" bestFit="1" customWidth="1"/>
    <col min="9" max="9" width="8.5" style="1" bestFit="1" customWidth="1"/>
    <col min="10" max="10" width="13.5" style="1" bestFit="1" customWidth="1"/>
    <col min="11" max="11" width="14" style="1" customWidth="1"/>
    <col min="12" max="12" width="11.83203125" style="2" customWidth="1"/>
    <col min="13" max="13" width="15" style="1" bestFit="1" customWidth="1"/>
    <col min="14" max="14" width="5.1640625" style="1" bestFit="1" customWidth="1"/>
    <col min="15" max="15" width="3.83203125" style="1" bestFit="1" customWidth="1"/>
    <col min="16" max="16" width="5.1640625" style="1" bestFit="1" customWidth="1"/>
    <col min="17" max="17" width="3.83203125" style="1" bestFit="1" customWidth="1"/>
    <col min="18" max="18" width="2.1640625" style="1" bestFit="1" customWidth="1"/>
    <col min="19" max="16384" width="8.83203125" style="1"/>
  </cols>
  <sheetData>
    <row r="1" spans="1:29" ht="29" x14ac:dyDescent="0.35">
      <c r="A1" s="61" t="s">
        <v>76</v>
      </c>
    </row>
    <row r="2" spans="1:29" ht="25" thickBot="1" x14ac:dyDescent="0.35">
      <c r="A2" s="69" t="s">
        <v>79</v>
      </c>
      <c r="S2" s="11" t="s">
        <v>78</v>
      </c>
    </row>
    <row r="3" spans="1:29" ht="26" customHeight="1" thickBot="1" x14ac:dyDescent="0.35">
      <c r="L3" s="1"/>
      <c r="M3" s="12" t="s">
        <v>23</v>
      </c>
      <c r="N3" s="2"/>
      <c r="S3" s="62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ht="20" thickBot="1" x14ac:dyDescent="0.3">
      <c r="A4" s="3" t="s">
        <v>55</v>
      </c>
      <c r="B4" s="3" t="s">
        <v>1</v>
      </c>
      <c r="C4" s="3" t="s">
        <v>2</v>
      </c>
      <c r="D4" s="3" t="s">
        <v>3</v>
      </c>
      <c r="E4" s="3" t="s">
        <v>72</v>
      </c>
      <c r="F4" s="3" t="s">
        <v>0</v>
      </c>
      <c r="G4" s="4" t="s">
        <v>20</v>
      </c>
      <c r="H4" s="9" t="s">
        <v>73</v>
      </c>
      <c r="I4" s="58" t="s">
        <v>75</v>
      </c>
      <c r="J4" s="59" t="s">
        <v>74</v>
      </c>
      <c r="K4" s="32" t="s">
        <v>70</v>
      </c>
      <c r="L4" s="9" t="s">
        <v>21</v>
      </c>
      <c r="M4" s="68" t="s">
        <v>22</v>
      </c>
      <c r="N4" s="2"/>
      <c r="S4" s="65"/>
      <c r="T4" s="67" t="s">
        <v>77</v>
      </c>
      <c r="U4" s="63"/>
      <c r="V4" s="63"/>
      <c r="W4" s="63"/>
      <c r="X4" s="63"/>
      <c r="Y4" s="63"/>
      <c r="Z4" s="64"/>
      <c r="AC4" s="40"/>
    </row>
    <row r="5" spans="1:29" ht="25" thickBot="1" x14ac:dyDescent="0.35">
      <c r="A5" s="3" t="str">
        <f t="shared" ref="A5:A45" si="0">IF(G5=1,F5,"")</f>
        <v/>
      </c>
      <c r="B5" s="3">
        <v>270</v>
      </c>
      <c r="C5" s="3">
        <v>18</v>
      </c>
      <c r="D5" s="3">
        <v>2</v>
      </c>
      <c r="E5" s="3">
        <f>D5-4.25</f>
        <v>-2.25</v>
      </c>
      <c r="F5" s="3" t="s">
        <v>4</v>
      </c>
      <c r="G5" s="28">
        <v>0</v>
      </c>
      <c r="H5" s="9">
        <f>G5+G14+G10</f>
        <v>1</v>
      </c>
      <c r="I5" s="22" t="s">
        <v>59</v>
      </c>
      <c r="J5" s="23">
        <f>G5+G14+G23+G32</f>
        <v>1</v>
      </c>
      <c r="K5" s="57">
        <f>SUMPRODUCT(G5:G45,D5:D45)/COUNTA(A5:A45)</f>
        <v>1.024390243902439</v>
      </c>
      <c r="L5" s="10">
        <f>SUMPRODUCT(G5:G45,B5:B45)</f>
        <v>4997</v>
      </c>
      <c r="M5" s="7">
        <f>SUMPRODUCT(G5:G45,C5:C45)</f>
        <v>505</v>
      </c>
      <c r="N5" s="2"/>
      <c r="S5" s="65"/>
      <c r="T5" s="2"/>
      <c r="U5" s="2"/>
      <c r="V5" s="2"/>
      <c r="W5" s="2"/>
      <c r="X5" s="2"/>
      <c r="AC5" s="40"/>
    </row>
    <row r="6" spans="1:29" x14ac:dyDescent="0.2">
      <c r="A6" s="3" t="str">
        <f t="shared" si="0"/>
        <v/>
      </c>
      <c r="B6" s="3">
        <v>345</v>
      </c>
      <c r="C6" s="3">
        <v>24</v>
      </c>
      <c r="D6" s="3">
        <v>4</v>
      </c>
      <c r="E6" s="3">
        <f t="shared" ref="E6:E45" si="1">D6-4.25</f>
        <v>-0.25</v>
      </c>
      <c r="F6" s="3" t="str">
        <f>CHAR(CODE(F5)+1)</f>
        <v>B</v>
      </c>
      <c r="G6" s="28">
        <v>0</v>
      </c>
      <c r="H6" s="9">
        <f>G6+G10+G15+G11</f>
        <v>1</v>
      </c>
      <c r="I6" s="22" t="s">
        <v>60</v>
      </c>
      <c r="J6" s="23">
        <f>G32+G37+G41+G45+G42+G39+G43+G40+G44</f>
        <v>1</v>
      </c>
      <c r="L6" s="1"/>
      <c r="N6" s="2"/>
      <c r="S6" s="65"/>
      <c r="T6" s="2"/>
      <c r="U6" s="2"/>
      <c r="V6" s="2"/>
      <c r="W6" s="2"/>
      <c r="X6" s="2"/>
      <c r="AC6" s="40"/>
    </row>
    <row r="7" spans="1:29" x14ac:dyDescent="0.2">
      <c r="A7" s="3" t="str">
        <f t="shared" si="0"/>
        <v/>
      </c>
      <c r="B7" s="3">
        <v>299</v>
      </c>
      <c r="C7" s="3">
        <v>22</v>
      </c>
      <c r="D7" s="3">
        <v>5</v>
      </c>
      <c r="E7" s="3">
        <f t="shared" si="1"/>
        <v>0.75</v>
      </c>
      <c r="F7" s="3" t="str">
        <f t="shared" ref="F7:F30" si="2">CHAR(CODE(F6)+1)</f>
        <v>C</v>
      </c>
      <c r="G7" s="28">
        <v>0</v>
      </c>
      <c r="H7" s="9">
        <f>G7+G11+G16+G12</f>
        <v>1</v>
      </c>
      <c r="I7" s="22" t="s">
        <v>61</v>
      </c>
      <c r="J7" s="23">
        <f>G5+G10+G6+G11+G7+G12+G8+G13+G9</f>
        <v>1</v>
      </c>
      <c r="L7" s="1"/>
      <c r="N7" s="2"/>
      <c r="S7" s="65"/>
      <c r="T7" s="2"/>
      <c r="U7" s="2"/>
      <c r="V7" s="2"/>
      <c r="W7" s="2"/>
      <c r="X7" s="2"/>
      <c r="AC7" s="40"/>
    </row>
    <row r="8" spans="1:29" ht="16" thickBot="1" x14ac:dyDescent="0.25">
      <c r="A8" s="3" t="str">
        <f t="shared" si="0"/>
        <v/>
      </c>
      <c r="B8" s="3">
        <v>752</v>
      </c>
      <c r="C8" s="3">
        <v>85</v>
      </c>
      <c r="D8" s="3">
        <v>8</v>
      </c>
      <c r="E8" s="3">
        <f t="shared" si="1"/>
        <v>3.75</v>
      </c>
      <c r="F8" s="3" t="str">
        <f t="shared" si="2"/>
        <v>D</v>
      </c>
      <c r="G8" s="28">
        <v>0</v>
      </c>
      <c r="H8" s="9">
        <f>G8+G12+G17+G13</f>
        <v>1</v>
      </c>
      <c r="I8" s="24" t="s">
        <v>62</v>
      </c>
      <c r="J8" s="60">
        <f>G9+G18+G27+G36+G44</f>
        <v>1</v>
      </c>
      <c r="L8" s="1"/>
      <c r="N8" s="8" t="s">
        <v>50</v>
      </c>
      <c r="P8" s="8" t="s">
        <v>51</v>
      </c>
      <c r="S8" s="81"/>
      <c r="T8" s="82"/>
      <c r="U8" s="82"/>
      <c r="V8" s="82"/>
      <c r="W8" s="82"/>
      <c r="X8" s="82"/>
      <c r="Y8" s="83"/>
      <c r="Z8" s="83"/>
      <c r="AA8" s="83"/>
      <c r="AB8" s="83"/>
      <c r="AC8" s="84"/>
    </row>
    <row r="9" spans="1:29" ht="21" x14ac:dyDescent="0.2">
      <c r="A9" s="3" t="str">
        <f t="shared" si="0"/>
        <v/>
      </c>
      <c r="B9" s="3">
        <v>450</v>
      </c>
      <c r="C9" s="3">
        <v>50</v>
      </c>
      <c r="D9" s="3">
        <v>6</v>
      </c>
      <c r="E9" s="3">
        <f t="shared" si="1"/>
        <v>1.75</v>
      </c>
      <c r="F9" s="3" t="str">
        <f t="shared" si="2"/>
        <v>E</v>
      </c>
      <c r="G9" s="28">
        <v>0</v>
      </c>
      <c r="H9" s="3">
        <f>G9+G13+G18</f>
        <v>1</v>
      </c>
      <c r="I9" s="2"/>
      <c r="J9" s="2"/>
      <c r="K9" s="29" t="s">
        <v>49</v>
      </c>
      <c r="L9" s="30"/>
      <c r="M9" s="31"/>
      <c r="N9" s="70">
        <f>L5</f>
        <v>4997</v>
      </c>
      <c r="O9" s="14" t="s">
        <v>52</v>
      </c>
      <c r="P9" s="2">
        <v>5000</v>
      </c>
      <c r="S9" s="81"/>
      <c r="T9" s="79" t="s">
        <v>4</v>
      </c>
      <c r="U9" s="82"/>
      <c r="V9" s="79" t="s">
        <v>29</v>
      </c>
      <c r="W9" s="82"/>
      <c r="X9" s="79" t="s">
        <v>35</v>
      </c>
      <c r="Y9" s="83"/>
      <c r="Z9" s="79" t="s">
        <v>41</v>
      </c>
      <c r="AA9" s="83"/>
      <c r="AB9" s="79" t="s">
        <v>46</v>
      </c>
      <c r="AC9" s="84"/>
    </row>
    <row r="10" spans="1:29" ht="21" x14ac:dyDescent="0.2">
      <c r="A10" s="3" t="str">
        <f t="shared" si="0"/>
        <v>F</v>
      </c>
      <c r="B10" s="3">
        <v>475</v>
      </c>
      <c r="C10" s="3">
        <v>52</v>
      </c>
      <c r="D10" s="3">
        <v>3</v>
      </c>
      <c r="E10" s="3">
        <f t="shared" si="1"/>
        <v>-1.25</v>
      </c>
      <c r="F10" s="3" t="str">
        <f t="shared" si="2"/>
        <v>F</v>
      </c>
      <c r="G10" s="28">
        <v>1</v>
      </c>
      <c r="H10" s="3">
        <f>G10+G5+G6+G14+G19+G15</f>
        <v>1</v>
      </c>
      <c r="I10" s="2"/>
      <c r="J10" s="2"/>
      <c r="K10" s="33" t="s">
        <v>57</v>
      </c>
      <c r="L10" s="34"/>
      <c r="M10" s="35"/>
      <c r="N10" s="70">
        <f>H5</f>
        <v>1</v>
      </c>
      <c r="O10" s="14" t="s">
        <v>58</v>
      </c>
      <c r="P10" s="2">
        <v>1</v>
      </c>
      <c r="Q10" s="14" t="s">
        <v>52</v>
      </c>
      <c r="R10" s="2">
        <v>3</v>
      </c>
      <c r="S10" s="81"/>
      <c r="T10" s="80"/>
      <c r="U10" s="79" t="s">
        <v>26</v>
      </c>
      <c r="V10" s="80"/>
      <c r="W10" s="79" t="s">
        <v>32</v>
      </c>
      <c r="X10" s="80"/>
      <c r="Y10" s="79" t="s">
        <v>38</v>
      </c>
      <c r="Z10" s="80"/>
      <c r="AA10" s="79" t="s">
        <v>44</v>
      </c>
      <c r="AB10" s="80"/>
      <c r="AC10" s="84"/>
    </row>
    <row r="11" spans="1:29" x14ac:dyDescent="0.2">
      <c r="A11" s="3" t="str">
        <f t="shared" si="0"/>
        <v/>
      </c>
      <c r="B11" s="3">
        <v>358</v>
      </c>
      <c r="C11" s="3">
        <v>32</v>
      </c>
      <c r="D11" s="3">
        <v>1</v>
      </c>
      <c r="E11" s="3">
        <f t="shared" si="1"/>
        <v>-3.25</v>
      </c>
      <c r="F11" s="3" t="str">
        <f t="shared" si="2"/>
        <v>G</v>
      </c>
      <c r="G11" s="28">
        <v>0</v>
      </c>
      <c r="H11" s="3">
        <f>G11+G6+G7+G15+G16+G20</f>
        <v>1</v>
      </c>
      <c r="I11" s="2"/>
      <c r="J11" s="2"/>
      <c r="K11" s="36" t="s">
        <v>56</v>
      </c>
      <c r="L11" s="37"/>
      <c r="M11" s="37"/>
      <c r="N11" s="70">
        <f t="shared" ref="N11:N50" si="3">H6</f>
        <v>1</v>
      </c>
      <c r="S11" s="81"/>
      <c r="T11" s="79" t="s">
        <v>24</v>
      </c>
      <c r="U11" s="80"/>
      <c r="V11" s="79" t="s">
        <v>30</v>
      </c>
      <c r="W11" s="80"/>
      <c r="X11" s="76" t="s">
        <v>36</v>
      </c>
      <c r="Y11" s="80"/>
      <c r="Z11" s="76" t="s">
        <v>42</v>
      </c>
      <c r="AA11" s="80"/>
      <c r="AB11" s="76" t="s">
        <v>47</v>
      </c>
      <c r="AC11" s="84"/>
    </row>
    <row r="12" spans="1:29" x14ac:dyDescent="0.2">
      <c r="A12" s="3" t="str">
        <f t="shared" si="0"/>
        <v/>
      </c>
      <c r="B12" s="3">
        <v>660</v>
      </c>
      <c r="C12" s="3">
        <v>55</v>
      </c>
      <c r="D12" s="3">
        <v>3</v>
      </c>
      <c r="E12" s="3">
        <f t="shared" si="1"/>
        <v>-1.25</v>
      </c>
      <c r="F12" s="3" t="str">
        <f t="shared" si="2"/>
        <v>H</v>
      </c>
      <c r="G12" s="28">
        <v>0</v>
      </c>
      <c r="H12" s="3">
        <f>G12+G7+G8+G16+G17+G21</f>
        <v>2</v>
      </c>
      <c r="I12" s="2"/>
      <c r="J12" s="2"/>
      <c r="L12" s="1"/>
      <c r="N12" s="70">
        <f t="shared" si="3"/>
        <v>1</v>
      </c>
      <c r="S12" s="81"/>
      <c r="T12" s="80"/>
      <c r="U12" s="79" t="s">
        <v>27</v>
      </c>
      <c r="V12" s="80"/>
      <c r="W12" s="76" t="s">
        <v>33</v>
      </c>
      <c r="X12" s="77"/>
      <c r="Y12" s="76" t="s">
        <v>39</v>
      </c>
      <c r="Z12" s="77"/>
      <c r="AA12" s="76" t="s">
        <v>45</v>
      </c>
      <c r="AB12" s="77"/>
      <c r="AC12" s="84"/>
    </row>
    <row r="13" spans="1:29" x14ac:dyDescent="0.2">
      <c r="A13" s="3" t="str">
        <f t="shared" si="0"/>
        <v/>
      </c>
      <c r="B13" s="3">
        <v>725</v>
      </c>
      <c r="C13" s="3">
        <v>71</v>
      </c>
      <c r="D13" s="3">
        <v>7</v>
      </c>
      <c r="E13" s="3">
        <f t="shared" si="1"/>
        <v>2.75</v>
      </c>
      <c r="F13" s="3" t="str">
        <f t="shared" si="2"/>
        <v>I</v>
      </c>
      <c r="G13" s="28">
        <v>0</v>
      </c>
      <c r="H13" s="3">
        <f>G13+G8+G9+G17+G18+G22</f>
        <v>2</v>
      </c>
      <c r="I13" s="2"/>
      <c r="J13" s="2"/>
      <c r="L13" s="1"/>
      <c r="N13" s="70">
        <f t="shared" si="3"/>
        <v>1</v>
      </c>
      <c r="S13" s="81"/>
      <c r="T13" s="79" t="s">
        <v>25</v>
      </c>
      <c r="U13" s="80"/>
      <c r="V13" s="79" t="s">
        <v>31</v>
      </c>
      <c r="W13" s="77"/>
      <c r="X13" s="78" t="s">
        <v>37</v>
      </c>
      <c r="Y13" s="77"/>
      <c r="Z13" s="78" t="s">
        <v>43</v>
      </c>
      <c r="AA13" s="77"/>
      <c r="AB13" s="78" t="s">
        <v>48</v>
      </c>
      <c r="AC13" s="84"/>
    </row>
    <row r="14" spans="1:29" x14ac:dyDescent="0.2">
      <c r="A14" s="3" t="str">
        <f t="shared" si="0"/>
        <v/>
      </c>
      <c r="B14" s="3">
        <v>740</v>
      </c>
      <c r="C14" s="3">
        <v>72</v>
      </c>
      <c r="D14" s="3">
        <v>6</v>
      </c>
      <c r="E14" s="3">
        <f t="shared" si="1"/>
        <v>1.75</v>
      </c>
      <c r="F14" s="3" t="str">
        <f t="shared" si="2"/>
        <v>J</v>
      </c>
      <c r="G14" s="28">
        <v>0</v>
      </c>
      <c r="H14" s="3">
        <f>G14+G5+G10+G23+G19</f>
        <v>2</v>
      </c>
      <c r="I14" s="2"/>
      <c r="J14" s="2"/>
      <c r="L14" s="1"/>
      <c r="N14" s="70">
        <f t="shared" si="3"/>
        <v>1</v>
      </c>
      <c r="S14" s="81"/>
      <c r="T14" s="80"/>
      <c r="U14" s="79" t="s">
        <v>28</v>
      </c>
      <c r="V14" s="80"/>
      <c r="W14" s="78" t="s">
        <v>34</v>
      </c>
      <c r="X14" s="77"/>
      <c r="Y14" s="78" t="s">
        <v>40</v>
      </c>
      <c r="Z14" s="77"/>
      <c r="AA14" s="78" t="s">
        <v>5</v>
      </c>
      <c r="AB14" s="77"/>
      <c r="AC14" s="84"/>
    </row>
    <row r="15" spans="1:29" x14ac:dyDescent="0.2">
      <c r="A15" s="3" t="str">
        <f t="shared" si="0"/>
        <v/>
      </c>
      <c r="B15" s="3">
        <v>410</v>
      </c>
      <c r="C15" s="3">
        <v>43</v>
      </c>
      <c r="D15" s="3">
        <v>5</v>
      </c>
      <c r="E15" s="3">
        <f t="shared" si="1"/>
        <v>0.75</v>
      </c>
      <c r="F15" s="3" t="str">
        <f t="shared" si="2"/>
        <v>K</v>
      </c>
      <c r="G15" s="28">
        <v>0</v>
      </c>
      <c r="H15" s="3">
        <f>G15+G6+G10+G11+G19+G24+G20</f>
        <v>1</v>
      </c>
      <c r="I15" s="2"/>
      <c r="J15" s="2"/>
      <c r="L15" s="1"/>
      <c r="N15" s="70">
        <f t="shared" si="3"/>
        <v>1</v>
      </c>
      <c r="S15" s="81"/>
      <c r="T15" s="79" t="s">
        <v>6</v>
      </c>
      <c r="U15" s="80"/>
      <c r="V15" s="79" t="s">
        <v>7</v>
      </c>
      <c r="W15" s="77"/>
      <c r="X15" s="78" t="s">
        <v>8</v>
      </c>
      <c r="Y15" s="77"/>
      <c r="Z15" s="78" t="s">
        <v>9</v>
      </c>
      <c r="AA15" s="77"/>
      <c r="AB15" s="78" t="s">
        <v>10</v>
      </c>
      <c r="AC15" s="84"/>
    </row>
    <row r="16" spans="1:29" x14ac:dyDescent="0.2">
      <c r="A16" s="3" t="str">
        <f t="shared" si="0"/>
        <v>L</v>
      </c>
      <c r="B16" s="3">
        <v>455</v>
      </c>
      <c r="C16" s="3">
        <v>46</v>
      </c>
      <c r="D16" s="3">
        <v>2</v>
      </c>
      <c r="E16" s="3">
        <f t="shared" si="1"/>
        <v>-2.25</v>
      </c>
      <c r="F16" s="3" t="str">
        <f t="shared" si="2"/>
        <v>L</v>
      </c>
      <c r="G16" s="28">
        <v>1</v>
      </c>
      <c r="H16" s="3">
        <f>G16+G7+G11+G12+G20+G21+G25</f>
        <v>1</v>
      </c>
      <c r="I16" s="2"/>
      <c r="J16" s="2"/>
      <c r="L16" s="1"/>
      <c r="N16" s="70">
        <f t="shared" si="3"/>
        <v>1</v>
      </c>
      <c r="S16" s="81"/>
      <c r="T16" s="80"/>
      <c r="U16" s="79" t="s">
        <v>11</v>
      </c>
      <c r="V16" s="80"/>
      <c r="W16" s="78" t="s">
        <v>12</v>
      </c>
      <c r="X16" s="77"/>
      <c r="Y16" s="78" t="s">
        <v>13</v>
      </c>
      <c r="Z16" s="77"/>
      <c r="AA16" s="78" t="s">
        <v>14</v>
      </c>
      <c r="AB16" s="77"/>
      <c r="AC16" s="84"/>
    </row>
    <row r="17" spans="1:29" x14ac:dyDescent="0.2">
      <c r="A17" s="3" t="str">
        <f t="shared" si="0"/>
        <v>M</v>
      </c>
      <c r="B17" s="3">
        <v>705</v>
      </c>
      <c r="C17" s="3">
        <v>73</v>
      </c>
      <c r="D17" s="3">
        <v>9</v>
      </c>
      <c r="E17" s="3">
        <f t="shared" si="1"/>
        <v>4.75</v>
      </c>
      <c r="F17" s="3" t="str">
        <f t="shared" si="2"/>
        <v>M</v>
      </c>
      <c r="G17" s="28">
        <v>1</v>
      </c>
      <c r="H17" s="3">
        <f>G17+G8+G12+G13+G21+G22+G26</f>
        <v>1</v>
      </c>
      <c r="I17" s="2"/>
      <c r="J17" s="2"/>
      <c r="L17" s="1"/>
      <c r="N17" s="70">
        <f t="shared" si="3"/>
        <v>2</v>
      </c>
      <c r="S17" s="81"/>
      <c r="T17" s="82"/>
      <c r="U17" s="80"/>
      <c r="V17" s="79" t="s">
        <v>15</v>
      </c>
      <c r="W17" s="77"/>
      <c r="X17" s="78" t="s">
        <v>16</v>
      </c>
      <c r="Y17" s="77"/>
      <c r="Z17" s="78" t="s">
        <v>17</v>
      </c>
      <c r="AA17" s="77"/>
      <c r="AB17" s="78" t="s">
        <v>18</v>
      </c>
      <c r="AC17" s="84"/>
    </row>
    <row r="18" spans="1:29" x14ac:dyDescent="0.2">
      <c r="A18" s="3" t="str">
        <f t="shared" si="0"/>
        <v>N</v>
      </c>
      <c r="B18" s="3">
        <v>569</v>
      </c>
      <c r="C18" s="3">
        <v>60</v>
      </c>
      <c r="D18" s="3">
        <v>8</v>
      </c>
      <c r="E18" s="3">
        <f t="shared" si="1"/>
        <v>3.75</v>
      </c>
      <c r="F18" s="3" t="str">
        <f t="shared" si="2"/>
        <v>N</v>
      </c>
      <c r="G18" s="28">
        <v>1</v>
      </c>
      <c r="H18" s="3">
        <f>G18+G9+G13+G22+G27</f>
        <v>1</v>
      </c>
      <c r="I18" s="2"/>
      <c r="J18" s="2"/>
      <c r="L18" s="1"/>
      <c r="N18" s="70">
        <f t="shared" si="3"/>
        <v>2</v>
      </c>
      <c r="S18" s="81"/>
      <c r="T18" s="82"/>
      <c r="U18" s="82"/>
      <c r="V18" s="80"/>
      <c r="W18" s="78" t="s">
        <v>19</v>
      </c>
      <c r="X18" s="77"/>
      <c r="Y18" s="83"/>
      <c r="Z18" s="77"/>
      <c r="AA18" s="83"/>
      <c r="AB18" s="77"/>
      <c r="AC18" s="84"/>
    </row>
    <row r="19" spans="1:29" x14ac:dyDescent="0.2">
      <c r="A19" s="3" t="str">
        <f t="shared" si="0"/>
        <v/>
      </c>
      <c r="B19" s="3">
        <v>635</v>
      </c>
      <c r="C19" s="3">
        <v>61</v>
      </c>
      <c r="D19" s="3">
        <v>4</v>
      </c>
      <c r="E19" s="3">
        <f t="shared" si="1"/>
        <v>-0.25</v>
      </c>
      <c r="F19" s="3" t="str">
        <f t="shared" si="2"/>
        <v>O</v>
      </c>
      <c r="G19" s="28">
        <v>0</v>
      </c>
      <c r="H19" s="3">
        <f>G19+G10+G14+G15+G23+G24+G28</f>
        <v>3</v>
      </c>
      <c r="I19" s="2"/>
      <c r="J19" s="2"/>
      <c r="L19" s="1"/>
      <c r="N19" s="70">
        <f t="shared" si="3"/>
        <v>2</v>
      </c>
      <c r="S19" s="81"/>
      <c r="T19" s="83"/>
      <c r="U19" s="83"/>
      <c r="V19" s="83"/>
      <c r="W19" s="77"/>
      <c r="X19" s="83"/>
      <c r="Y19" s="83"/>
      <c r="Z19" s="83"/>
      <c r="AA19" s="83"/>
      <c r="AB19" s="83"/>
      <c r="AC19" s="84"/>
    </row>
    <row r="20" spans="1:29" x14ac:dyDescent="0.2">
      <c r="A20" s="3" t="str">
        <f t="shared" si="0"/>
        <v/>
      </c>
      <c r="B20" s="3">
        <v>645</v>
      </c>
      <c r="C20" s="3">
        <v>63</v>
      </c>
      <c r="D20" s="3">
        <v>5</v>
      </c>
      <c r="E20" s="3">
        <f t="shared" si="1"/>
        <v>0.75</v>
      </c>
      <c r="F20" s="3" t="str">
        <f t="shared" si="2"/>
        <v>P</v>
      </c>
      <c r="G20" s="28">
        <v>0</v>
      </c>
      <c r="H20" s="3">
        <f>G20+G11+G15+G16+G24+G25+G29</f>
        <v>1</v>
      </c>
      <c r="I20" s="2"/>
      <c r="J20" s="2"/>
      <c r="L20" s="1"/>
      <c r="N20" s="70">
        <f t="shared" si="3"/>
        <v>1</v>
      </c>
      <c r="S20" s="81"/>
      <c r="T20" s="83"/>
      <c r="U20" s="83"/>
      <c r="V20" s="83"/>
      <c r="W20" s="83"/>
      <c r="X20" s="83"/>
      <c r="Y20" s="83"/>
      <c r="Z20" s="83"/>
      <c r="AA20" s="83"/>
      <c r="AB20" s="83"/>
      <c r="AC20" s="84"/>
    </row>
    <row r="21" spans="1:29" ht="16" thickBot="1" x14ac:dyDescent="0.25">
      <c r="A21" s="3" t="str">
        <f t="shared" si="0"/>
        <v/>
      </c>
      <c r="B21" s="3">
        <v>655</v>
      </c>
      <c r="C21" s="3">
        <v>66</v>
      </c>
      <c r="D21" s="3">
        <v>3</v>
      </c>
      <c r="E21" s="3">
        <f t="shared" si="1"/>
        <v>-1.25</v>
      </c>
      <c r="F21" s="3" t="str">
        <f t="shared" si="2"/>
        <v>Q</v>
      </c>
      <c r="G21" s="28">
        <v>0</v>
      </c>
      <c r="H21" s="3">
        <f>G21+G12+G16+G17+G25+G26+G30</f>
        <v>3</v>
      </c>
      <c r="I21" s="2"/>
      <c r="J21" s="2"/>
      <c r="L21" s="1"/>
      <c r="N21" s="70">
        <f t="shared" si="3"/>
        <v>1</v>
      </c>
      <c r="S21" s="66"/>
      <c r="T21" s="41"/>
      <c r="U21" s="41"/>
      <c r="V21" s="41"/>
      <c r="W21" s="41"/>
      <c r="X21" s="41"/>
      <c r="Y21" s="41"/>
      <c r="Z21" s="41"/>
      <c r="AA21" s="41"/>
      <c r="AB21" s="41"/>
      <c r="AC21" s="42"/>
    </row>
    <row r="22" spans="1:29" x14ac:dyDescent="0.2">
      <c r="A22" s="3" t="str">
        <f t="shared" si="0"/>
        <v/>
      </c>
      <c r="B22" s="3">
        <v>369</v>
      </c>
      <c r="C22" s="3">
        <v>37</v>
      </c>
      <c r="D22" s="3">
        <v>1</v>
      </c>
      <c r="E22" s="3">
        <f t="shared" si="1"/>
        <v>-3.25</v>
      </c>
      <c r="F22" s="3" t="str">
        <f t="shared" si="2"/>
        <v>R</v>
      </c>
      <c r="G22" s="28">
        <v>0</v>
      </c>
      <c r="H22" s="3">
        <f>G22+G13+G17+G18+G26+G27+G31</f>
        <v>2</v>
      </c>
      <c r="I22" s="2"/>
      <c r="J22" s="2"/>
      <c r="L22" s="1"/>
      <c r="N22" s="70">
        <f t="shared" si="3"/>
        <v>1</v>
      </c>
    </row>
    <row r="23" spans="1:29" x14ac:dyDescent="0.2">
      <c r="A23" s="3" t="str">
        <f t="shared" si="0"/>
        <v>S</v>
      </c>
      <c r="B23" s="3">
        <v>399</v>
      </c>
      <c r="C23" s="3">
        <v>40</v>
      </c>
      <c r="D23" s="3">
        <v>2</v>
      </c>
      <c r="E23" s="3">
        <f t="shared" si="1"/>
        <v>-2.25</v>
      </c>
      <c r="F23" s="3" t="str">
        <f t="shared" si="2"/>
        <v>S</v>
      </c>
      <c r="G23" s="28">
        <v>1</v>
      </c>
      <c r="H23" s="3">
        <f>G23+G14+G19+G28+G32</f>
        <v>2</v>
      </c>
      <c r="I23" s="2"/>
      <c r="J23" s="2"/>
      <c r="L23" s="1"/>
      <c r="N23" s="70">
        <f t="shared" si="3"/>
        <v>1</v>
      </c>
    </row>
    <row r="24" spans="1:29" x14ac:dyDescent="0.2">
      <c r="A24" s="3" t="str">
        <f t="shared" si="0"/>
        <v/>
      </c>
      <c r="B24" s="3">
        <v>425</v>
      </c>
      <c r="C24" s="3">
        <v>43</v>
      </c>
      <c r="D24" s="3">
        <v>3</v>
      </c>
      <c r="E24" s="3">
        <f t="shared" si="1"/>
        <v>-1.25</v>
      </c>
      <c r="F24" s="3" t="str">
        <f t="shared" si="2"/>
        <v>T</v>
      </c>
      <c r="G24" s="28">
        <v>0</v>
      </c>
      <c r="H24" s="3">
        <f>G24+G15+G19+G20+G28+G29+G33</f>
        <v>1</v>
      </c>
      <c r="I24" s="2"/>
      <c r="J24" s="2"/>
      <c r="L24" s="1"/>
      <c r="N24" s="70">
        <f t="shared" si="3"/>
        <v>3</v>
      </c>
    </row>
    <row r="25" spans="1:29" x14ac:dyDescent="0.2">
      <c r="A25" s="3" t="str">
        <f t="shared" si="0"/>
        <v/>
      </c>
      <c r="B25" s="3">
        <v>575</v>
      </c>
      <c r="C25" s="3">
        <v>62</v>
      </c>
      <c r="D25" s="3">
        <v>5</v>
      </c>
      <c r="E25" s="3">
        <f t="shared" si="1"/>
        <v>0.75</v>
      </c>
      <c r="F25" s="3" t="str">
        <f t="shared" si="2"/>
        <v>U</v>
      </c>
      <c r="G25" s="28">
        <v>0</v>
      </c>
      <c r="H25" s="3">
        <f>G25+G16+G20+G21+G29+G30+G34</f>
        <v>2</v>
      </c>
      <c r="I25" s="2"/>
      <c r="J25" s="2"/>
      <c r="L25" s="1"/>
      <c r="N25" s="70">
        <f t="shared" si="3"/>
        <v>1</v>
      </c>
    </row>
    <row r="26" spans="1:29" x14ac:dyDescent="0.2">
      <c r="A26" s="3" t="str">
        <f t="shared" si="0"/>
        <v/>
      </c>
      <c r="B26" s="3">
        <v>585</v>
      </c>
      <c r="C26" s="3">
        <v>61</v>
      </c>
      <c r="D26" s="3">
        <v>4</v>
      </c>
      <c r="E26" s="3">
        <f t="shared" si="1"/>
        <v>-0.25</v>
      </c>
      <c r="F26" s="3" t="str">
        <f t="shared" si="2"/>
        <v>V</v>
      </c>
      <c r="G26" s="28">
        <v>0</v>
      </c>
      <c r="H26" s="3">
        <f>G26+G17+G21+G22+G30+G31+G35</f>
        <v>3</v>
      </c>
      <c r="I26" s="2"/>
      <c r="J26" s="2"/>
      <c r="L26" s="1"/>
      <c r="N26" s="70">
        <f t="shared" si="3"/>
        <v>3</v>
      </c>
      <c r="T26" s="2"/>
      <c r="U26" s="2"/>
      <c r="V26" s="2"/>
      <c r="W26" s="2"/>
      <c r="X26" s="2"/>
    </row>
    <row r="27" spans="1:29" x14ac:dyDescent="0.2">
      <c r="A27" s="3" t="str">
        <f t="shared" si="0"/>
        <v/>
      </c>
      <c r="B27" s="3">
        <v>599</v>
      </c>
      <c r="C27" s="3">
        <v>64</v>
      </c>
      <c r="D27" s="3">
        <v>7</v>
      </c>
      <c r="E27" s="3">
        <f t="shared" si="1"/>
        <v>2.75</v>
      </c>
      <c r="F27" s="3" t="str">
        <f t="shared" si="2"/>
        <v>W</v>
      </c>
      <c r="G27" s="28">
        <v>0</v>
      </c>
      <c r="H27" s="3">
        <f>G27+G18+G22+G31+G36</f>
        <v>1</v>
      </c>
      <c r="I27" s="2"/>
      <c r="J27" s="2"/>
      <c r="L27" s="1"/>
      <c r="N27" s="70">
        <f t="shared" si="3"/>
        <v>2</v>
      </c>
      <c r="T27" s="75"/>
      <c r="U27" s="2"/>
      <c r="V27" s="75"/>
      <c r="W27" s="2"/>
      <c r="X27" s="75"/>
      <c r="Z27" s="75"/>
      <c r="AB27" s="75"/>
    </row>
    <row r="28" spans="1:29" x14ac:dyDescent="0.2">
      <c r="A28" s="3" t="str">
        <f t="shared" si="0"/>
        <v>X</v>
      </c>
      <c r="B28" s="3">
        <v>505</v>
      </c>
      <c r="C28" s="3">
        <v>50</v>
      </c>
      <c r="D28" s="3">
        <v>2</v>
      </c>
      <c r="E28" s="3">
        <f t="shared" si="1"/>
        <v>-2.25</v>
      </c>
      <c r="F28" s="3" t="str">
        <f t="shared" si="2"/>
        <v>X</v>
      </c>
      <c r="G28" s="28">
        <v>1</v>
      </c>
      <c r="H28" s="3">
        <f>G28+G19+G23+G24+G32+G33+G37</f>
        <v>2</v>
      </c>
      <c r="I28" s="2"/>
      <c r="J28" s="2"/>
      <c r="L28" s="1"/>
      <c r="N28" s="70">
        <f t="shared" si="3"/>
        <v>2</v>
      </c>
      <c r="T28" s="75"/>
      <c r="U28" s="75"/>
      <c r="V28" s="75"/>
      <c r="W28" s="75"/>
      <c r="X28" s="75"/>
      <c r="Y28" s="75"/>
      <c r="Z28" s="75"/>
      <c r="AA28" s="75"/>
      <c r="AB28" s="75"/>
    </row>
    <row r="29" spans="1:29" x14ac:dyDescent="0.2">
      <c r="A29" s="3" t="str">
        <f t="shared" si="0"/>
        <v/>
      </c>
      <c r="B29" s="3">
        <v>525</v>
      </c>
      <c r="C29" s="3">
        <v>52</v>
      </c>
      <c r="D29" s="3">
        <v>3</v>
      </c>
      <c r="E29" s="3">
        <f t="shared" si="1"/>
        <v>-1.25</v>
      </c>
      <c r="F29" s="3" t="str">
        <f t="shared" si="2"/>
        <v>Y</v>
      </c>
      <c r="G29" s="28">
        <v>0</v>
      </c>
      <c r="H29" s="3">
        <f>G29+G20+G24+G25+G33+G34+G38</f>
        <v>1</v>
      </c>
      <c r="I29" s="2"/>
      <c r="J29" s="2"/>
      <c r="L29" s="1"/>
      <c r="N29" s="70">
        <f t="shared" si="3"/>
        <v>1</v>
      </c>
      <c r="T29" s="75"/>
      <c r="U29" s="75"/>
      <c r="V29" s="75"/>
      <c r="W29" s="75"/>
      <c r="X29" s="71"/>
      <c r="Y29" s="75"/>
      <c r="Z29" s="71"/>
      <c r="AA29" s="75"/>
      <c r="AB29" s="71"/>
    </row>
    <row r="30" spans="1:29" x14ac:dyDescent="0.2">
      <c r="A30" s="3" t="str">
        <f t="shared" si="0"/>
        <v>Z</v>
      </c>
      <c r="B30" s="3">
        <v>325</v>
      </c>
      <c r="C30" s="3">
        <v>26</v>
      </c>
      <c r="D30" s="3">
        <v>1</v>
      </c>
      <c r="E30" s="3">
        <f t="shared" si="1"/>
        <v>-3.25</v>
      </c>
      <c r="F30" s="3" t="str">
        <f t="shared" si="2"/>
        <v>Z</v>
      </c>
      <c r="G30" s="28">
        <v>1</v>
      </c>
      <c r="H30" s="3">
        <f>G30+G21+G25+G26+G34+G35+G39</f>
        <v>2</v>
      </c>
      <c r="I30" s="2"/>
      <c r="J30" s="2"/>
      <c r="L30" s="1"/>
      <c r="N30" s="70">
        <f t="shared" si="3"/>
        <v>2</v>
      </c>
      <c r="T30" s="75"/>
      <c r="U30" s="75"/>
      <c r="V30" s="75"/>
      <c r="W30" s="71"/>
      <c r="X30" s="71"/>
      <c r="Y30" s="71"/>
      <c r="Z30" s="71"/>
      <c r="AA30" s="71"/>
      <c r="AB30" s="71"/>
    </row>
    <row r="31" spans="1:29" x14ac:dyDescent="0.2">
      <c r="A31" s="3" t="str">
        <f t="shared" si="0"/>
        <v/>
      </c>
      <c r="B31" s="3">
        <v>285</v>
      </c>
      <c r="C31" s="3">
        <v>23</v>
      </c>
      <c r="D31" s="3">
        <v>2</v>
      </c>
      <c r="E31" s="3">
        <f t="shared" si="1"/>
        <v>-2.25</v>
      </c>
      <c r="F31" s="3" t="s">
        <v>5</v>
      </c>
      <c r="G31" s="28">
        <v>0</v>
      </c>
      <c r="H31" s="3">
        <f>G31+G22+G26+G27+G35+G36+G40</f>
        <v>2</v>
      </c>
      <c r="I31" s="2"/>
      <c r="J31" s="2"/>
      <c r="L31" s="1"/>
      <c r="N31" s="70">
        <f t="shared" si="3"/>
        <v>3</v>
      </c>
      <c r="T31" s="75"/>
      <c r="U31" s="75"/>
      <c r="V31" s="75"/>
      <c r="W31" s="71"/>
      <c r="X31" s="71"/>
      <c r="Y31" s="71"/>
      <c r="Z31" s="71"/>
      <c r="AA31" s="71"/>
      <c r="AB31" s="71"/>
    </row>
    <row r="32" spans="1:29" x14ac:dyDescent="0.2">
      <c r="A32" s="3" t="str">
        <f t="shared" si="0"/>
        <v/>
      </c>
      <c r="B32" s="3">
        <v>342</v>
      </c>
      <c r="C32" s="3">
        <v>27</v>
      </c>
      <c r="D32" s="3">
        <v>3</v>
      </c>
      <c r="E32" s="3">
        <f t="shared" si="1"/>
        <v>-1.25</v>
      </c>
      <c r="F32" s="3" t="s">
        <v>6</v>
      </c>
      <c r="G32" s="28">
        <v>0</v>
      </c>
      <c r="H32" s="3">
        <f>G32+G23+G28+G37</f>
        <v>2</v>
      </c>
      <c r="I32" s="2"/>
      <c r="J32" s="2"/>
      <c r="L32" s="1"/>
      <c r="N32" s="70">
        <f t="shared" si="3"/>
        <v>1</v>
      </c>
      <c r="T32" s="75"/>
      <c r="U32" s="75"/>
      <c r="V32" s="75"/>
      <c r="W32" s="71"/>
      <c r="X32" s="71"/>
      <c r="Y32" s="71"/>
      <c r="Z32" s="71"/>
      <c r="AA32" s="71"/>
      <c r="AB32" s="71"/>
    </row>
    <row r="33" spans="1:28" x14ac:dyDescent="0.2">
      <c r="A33" s="3" t="str">
        <f t="shared" si="0"/>
        <v/>
      </c>
      <c r="B33" s="3">
        <v>329</v>
      </c>
      <c r="C33" s="3">
        <v>28</v>
      </c>
      <c r="D33" s="3">
        <v>2</v>
      </c>
      <c r="E33" s="3">
        <f t="shared" si="1"/>
        <v>-2.25</v>
      </c>
      <c r="F33" s="3" t="s">
        <v>7</v>
      </c>
      <c r="G33" s="28">
        <v>0</v>
      </c>
      <c r="H33" s="3">
        <f>G33+G24+G28+G29+G37+G38+G41</f>
        <v>2</v>
      </c>
      <c r="I33" s="2"/>
      <c r="J33" s="2"/>
      <c r="L33" s="1"/>
      <c r="N33" s="70">
        <f t="shared" si="3"/>
        <v>2</v>
      </c>
      <c r="T33" s="75"/>
      <c r="U33" s="75"/>
      <c r="V33" s="75"/>
      <c r="W33" s="71"/>
      <c r="X33" s="71"/>
      <c r="Y33" s="71"/>
      <c r="Z33" s="71"/>
      <c r="AA33" s="71"/>
      <c r="AB33" s="71"/>
    </row>
    <row r="34" spans="1:28" x14ac:dyDescent="0.2">
      <c r="A34" s="3" t="str">
        <f t="shared" si="0"/>
        <v/>
      </c>
      <c r="B34" s="3">
        <v>629</v>
      </c>
      <c r="C34" s="3">
        <v>54</v>
      </c>
      <c r="D34" s="3">
        <v>6</v>
      </c>
      <c r="E34" s="3">
        <f t="shared" si="1"/>
        <v>1.75</v>
      </c>
      <c r="F34" s="3" t="s">
        <v>8</v>
      </c>
      <c r="G34" s="28">
        <v>0</v>
      </c>
      <c r="H34" s="3">
        <f>G34+G25+G29+G30+G38+G39+G42</f>
        <v>2</v>
      </c>
      <c r="I34" s="2"/>
      <c r="J34" s="2"/>
      <c r="L34" s="1"/>
      <c r="N34" s="70">
        <f t="shared" si="3"/>
        <v>1</v>
      </c>
      <c r="T34" s="75"/>
      <c r="U34" s="75"/>
      <c r="V34" s="75"/>
      <c r="W34" s="71"/>
      <c r="X34" s="71"/>
      <c r="Y34" s="71"/>
      <c r="Z34" s="71"/>
      <c r="AA34" s="71"/>
      <c r="AB34" s="71"/>
    </row>
    <row r="35" spans="1:28" x14ac:dyDescent="0.2">
      <c r="A35" s="3" t="str">
        <f t="shared" si="0"/>
        <v>EE</v>
      </c>
      <c r="B35" s="3">
        <v>680</v>
      </c>
      <c r="C35" s="3">
        <v>67</v>
      </c>
      <c r="D35" s="3">
        <v>8</v>
      </c>
      <c r="E35" s="3">
        <f t="shared" si="1"/>
        <v>3.75</v>
      </c>
      <c r="F35" s="3" t="s">
        <v>9</v>
      </c>
      <c r="G35" s="28">
        <v>1</v>
      </c>
      <c r="H35" s="3">
        <f>G35+G26+G30+G31+G39+G40+G43</f>
        <v>3</v>
      </c>
      <c r="I35" s="2"/>
      <c r="J35" s="2"/>
      <c r="L35" s="1"/>
      <c r="N35" s="70">
        <f t="shared" si="3"/>
        <v>2</v>
      </c>
      <c r="T35" s="2"/>
      <c r="U35" s="75"/>
      <c r="V35" s="75"/>
      <c r="W35" s="71"/>
      <c r="X35" s="71"/>
      <c r="Y35" s="71"/>
      <c r="Z35" s="71"/>
      <c r="AA35" s="71"/>
      <c r="AB35" s="71"/>
    </row>
    <row r="36" spans="1:28" x14ac:dyDescent="0.2">
      <c r="A36" s="3" t="str">
        <f t="shared" si="0"/>
        <v/>
      </c>
      <c r="B36" s="3">
        <v>700</v>
      </c>
      <c r="C36" s="3">
        <v>70</v>
      </c>
      <c r="D36" s="3">
        <v>7</v>
      </c>
      <c r="E36" s="3">
        <f t="shared" si="1"/>
        <v>2.75</v>
      </c>
      <c r="F36" s="3" t="s">
        <v>10</v>
      </c>
      <c r="G36" s="28">
        <v>0</v>
      </c>
      <c r="H36" s="3">
        <f>G36+G27+G31+G40+G44</f>
        <v>1</v>
      </c>
      <c r="I36" s="2"/>
      <c r="J36" s="2"/>
      <c r="L36" s="1"/>
      <c r="N36" s="70">
        <f t="shared" si="3"/>
        <v>2</v>
      </c>
      <c r="T36" s="2"/>
      <c r="U36" s="2"/>
      <c r="V36" s="75"/>
      <c r="W36" s="71"/>
      <c r="X36" s="71"/>
      <c r="Z36" s="71"/>
      <c r="AB36" s="71"/>
    </row>
    <row r="37" spans="1:28" x14ac:dyDescent="0.2">
      <c r="A37" s="3" t="str">
        <f t="shared" si="0"/>
        <v/>
      </c>
      <c r="B37" s="3">
        <v>679</v>
      </c>
      <c r="C37" s="3">
        <v>71</v>
      </c>
      <c r="D37" s="3">
        <v>8</v>
      </c>
      <c r="E37" s="3">
        <f t="shared" si="1"/>
        <v>3.75</v>
      </c>
      <c r="F37" s="3" t="s">
        <v>11</v>
      </c>
      <c r="G37" s="28">
        <v>0</v>
      </c>
      <c r="H37" s="3">
        <f>G37+G28+G32+G33+G41</f>
        <v>1</v>
      </c>
      <c r="I37" s="2"/>
      <c r="J37" s="2"/>
      <c r="L37" s="1"/>
      <c r="N37" s="70">
        <f t="shared" si="3"/>
        <v>2</v>
      </c>
      <c r="W37" s="71"/>
    </row>
    <row r="38" spans="1:28" x14ac:dyDescent="0.2">
      <c r="A38" s="3" t="str">
        <f t="shared" si="0"/>
        <v>HH</v>
      </c>
      <c r="B38" s="3">
        <v>535</v>
      </c>
      <c r="C38" s="3">
        <v>54</v>
      </c>
      <c r="D38" s="3">
        <v>4</v>
      </c>
      <c r="E38" s="3">
        <f t="shared" si="1"/>
        <v>-0.25</v>
      </c>
      <c r="F38" s="3" t="s">
        <v>12</v>
      </c>
      <c r="G38" s="28">
        <v>1</v>
      </c>
      <c r="H38" s="3">
        <f>G38+G29+G33+G34+G41+G42+G45</f>
        <v>1</v>
      </c>
      <c r="I38" s="2"/>
      <c r="J38" s="2"/>
      <c r="L38" s="1"/>
      <c r="N38" s="70">
        <f t="shared" si="3"/>
        <v>2</v>
      </c>
    </row>
    <row r="39" spans="1:28" x14ac:dyDescent="0.2">
      <c r="A39" s="3" t="str">
        <f t="shared" si="0"/>
        <v/>
      </c>
      <c r="B39" s="3">
        <v>440</v>
      </c>
      <c r="C39" s="3">
        <v>47</v>
      </c>
      <c r="D39" s="3">
        <v>5</v>
      </c>
      <c r="E39" s="3">
        <f t="shared" si="1"/>
        <v>0.75</v>
      </c>
      <c r="F39" s="3" t="s">
        <v>13</v>
      </c>
      <c r="G39" s="28">
        <v>0</v>
      </c>
      <c r="H39" s="3">
        <f>G39+G30+G34+G35+G42+G43</f>
        <v>2</v>
      </c>
      <c r="I39" s="2"/>
      <c r="J39" s="2"/>
      <c r="L39" s="1"/>
      <c r="N39" s="70">
        <f t="shared" si="3"/>
        <v>2</v>
      </c>
    </row>
    <row r="40" spans="1:28" x14ac:dyDescent="0.2">
      <c r="A40" s="3" t="str">
        <f t="shared" si="0"/>
        <v>JJ</v>
      </c>
      <c r="B40" s="3">
        <v>349</v>
      </c>
      <c r="C40" s="3">
        <v>37</v>
      </c>
      <c r="D40" s="3">
        <v>3</v>
      </c>
      <c r="E40" s="3">
        <f t="shared" si="1"/>
        <v>-1.25</v>
      </c>
      <c r="F40" s="3" t="s">
        <v>14</v>
      </c>
      <c r="G40" s="28">
        <v>1</v>
      </c>
      <c r="H40" s="3">
        <f>G40+G31+G35+G36+G43+G44</f>
        <v>2</v>
      </c>
      <c r="I40" s="2"/>
      <c r="J40" s="2"/>
      <c r="L40" s="1"/>
      <c r="N40" s="70">
        <f t="shared" si="3"/>
        <v>3</v>
      </c>
    </row>
    <row r="41" spans="1:28" x14ac:dyDescent="0.2">
      <c r="A41" s="3" t="str">
        <f t="shared" si="0"/>
        <v/>
      </c>
      <c r="B41" s="3">
        <v>425</v>
      </c>
      <c r="C41" s="3">
        <v>42</v>
      </c>
      <c r="D41" s="3">
        <v>2</v>
      </c>
      <c r="E41" s="3">
        <f t="shared" si="1"/>
        <v>-2.25</v>
      </c>
      <c r="F41" s="3" t="s">
        <v>15</v>
      </c>
      <c r="G41" s="28">
        <v>0</v>
      </c>
      <c r="H41" s="3">
        <f>G41+G33+G37+G38+G45</f>
        <v>1</v>
      </c>
      <c r="I41" s="2"/>
      <c r="J41" s="2"/>
      <c r="L41" s="1"/>
      <c r="N41" s="70">
        <f t="shared" si="3"/>
        <v>1</v>
      </c>
    </row>
    <row r="42" spans="1:28" x14ac:dyDescent="0.2">
      <c r="A42" s="3" t="str">
        <f t="shared" si="0"/>
        <v/>
      </c>
      <c r="B42" s="3">
        <v>415</v>
      </c>
      <c r="C42" s="3">
        <v>39</v>
      </c>
      <c r="D42" s="3">
        <v>1</v>
      </c>
      <c r="E42" s="3">
        <f t="shared" si="1"/>
        <v>-3.25</v>
      </c>
      <c r="F42" s="3" t="s">
        <v>16</v>
      </c>
      <c r="G42" s="28">
        <v>0</v>
      </c>
      <c r="H42" s="3">
        <f>G42+G34+G38+G39+G45</f>
        <v>1</v>
      </c>
      <c r="I42" s="2"/>
      <c r="J42" s="2"/>
      <c r="L42" s="1"/>
      <c r="N42" s="70">
        <f t="shared" si="3"/>
        <v>1</v>
      </c>
    </row>
    <row r="43" spans="1:28" x14ac:dyDescent="0.2">
      <c r="A43" s="3" t="str">
        <f t="shared" si="0"/>
        <v/>
      </c>
      <c r="B43" s="3">
        <v>625</v>
      </c>
      <c r="C43" s="3">
        <v>55</v>
      </c>
      <c r="D43" s="3">
        <v>4</v>
      </c>
      <c r="E43" s="3">
        <f t="shared" si="1"/>
        <v>-0.25</v>
      </c>
      <c r="F43" s="3" t="s">
        <v>17</v>
      </c>
      <c r="G43" s="28">
        <v>0</v>
      </c>
      <c r="H43" s="3">
        <f>G43+G35+G39+G40</f>
        <v>2</v>
      </c>
      <c r="I43" s="2"/>
      <c r="J43" s="2"/>
      <c r="L43" s="1"/>
      <c r="N43" s="70">
        <f t="shared" si="3"/>
        <v>1</v>
      </c>
    </row>
    <row r="44" spans="1:28" x14ac:dyDescent="0.2">
      <c r="A44" s="3" t="str">
        <f t="shared" si="0"/>
        <v/>
      </c>
      <c r="B44" s="3">
        <v>705</v>
      </c>
      <c r="C44" s="3">
        <v>72</v>
      </c>
      <c r="D44" s="3">
        <v>3</v>
      </c>
      <c r="E44" s="3">
        <f t="shared" si="1"/>
        <v>-1.25</v>
      </c>
      <c r="F44" s="3" t="s">
        <v>18</v>
      </c>
      <c r="G44" s="28">
        <v>0</v>
      </c>
      <c r="H44" s="3">
        <f>G44+G36+G40</f>
        <v>1</v>
      </c>
      <c r="I44" s="2"/>
      <c r="J44" s="2"/>
      <c r="L44" s="1"/>
      <c r="N44" s="70">
        <f t="shared" si="3"/>
        <v>2</v>
      </c>
    </row>
    <row r="45" spans="1:28" x14ac:dyDescent="0.2">
      <c r="A45" s="3" t="str">
        <f t="shared" si="0"/>
        <v/>
      </c>
      <c r="B45" s="3">
        <v>489</v>
      </c>
      <c r="C45" s="3">
        <v>51</v>
      </c>
      <c r="D45" s="3">
        <v>8</v>
      </c>
      <c r="E45" s="3">
        <f t="shared" si="1"/>
        <v>3.75</v>
      </c>
      <c r="F45" s="3" t="s">
        <v>19</v>
      </c>
      <c r="G45" s="28">
        <v>0</v>
      </c>
      <c r="H45" s="3">
        <f>G45+G38+G41+G42</f>
        <v>1</v>
      </c>
      <c r="I45" s="2"/>
      <c r="J45" s="2"/>
      <c r="L45" s="1"/>
      <c r="N45" s="70">
        <f t="shared" si="3"/>
        <v>2</v>
      </c>
    </row>
    <row r="46" spans="1:28" x14ac:dyDescent="0.2">
      <c r="L46" s="1"/>
      <c r="N46" s="70">
        <f t="shared" si="3"/>
        <v>1</v>
      </c>
    </row>
    <row r="47" spans="1:28" ht="16" thickBot="1" x14ac:dyDescent="0.25">
      <c r="L47" s="1"/>
      <c r="N47" s="70">
        <f t="shared" si="3"/>
        <v>1</v>
      </c>
    </row>
    <row r="48" spans="1:28" ht="16" thickBot="1" x14ac:dyDescent="0.25">
      <c r="A48" s="6" t="s">
        <v>54</v>
      </c>
      <c r="B48" s="72" t="s">
        <v>53</v>
      </c>
      <c r="C48" s="73"/>
      <c r="D48" s="73"/>
      <c r="E48" s="73"/>
      <c r="F48" s="73"/>
      <c r="G48" s="73"/>
      <c r="H48" s="74"/>
      <c r="L48" s="1"/>
      <c r="N48" s="70">
        <f t="shared" si="3"/>
        <v>2</v>
      </c>
    </row>
    <row r="49" spans="1:16" x14ac:dyDescent="0.2">
      <c r="A49" s="10">
        <f>COUNTIF($A$5:$A$45,B49)+COUNTIF($A$5:$A$45,C49)+COUNTIF($A$5:$A$45,D49)+COUNTIF($A$5:$A$45,E49)+COUNTIF($A$5:$A$45,F49)+COUNTIF($A$5:$A$45,G49)+COUNTIF($A$5:$A$45,H49)</f>
        <v>1</v>
      </c>
      <c r="B49" s="20" t="s">
        <v>4</v>
      </c>
      <c r="C49" s="16" t="s">
        <v>24</v>
      </c>
      <c r="D49" s="16" t="s">
        <v>26</v>
      </c>
      <c r="E49" s="2"/>
      <c r="F49" s="2"/>
      <c r="G49" s="2"/>
      <c r="H49" s="21"/>
      <c r="L49" s="1"/>
      <c r="N49" s="70">
        <f t="shared" si="3"/>
        <v>1</v>
      </c>
    </row>
    <row r="50" spans="1:16" x14ac:dyDescent="0.2">
      <c r="A50" s="9">
        <f t="shared" ref="A50:A89" si="4">COUNTIF($A$5:$A$45,B50)+COUNTIF($A$5:$A$45,C50)+COUNTIF($A$5:$A$45,D50)+COUNTIF($A$5:$A$45,E50)+COUNTIF($A$5:$A$45,F50)+COUNTIF($A$5:$A$45,G50)+COUNTIF($A$5:$A$45,H50)</f>
        <v>1</v>
      </c>
      <c r="B50" s="22" t="str">
        <f>CHAR(CODE(B49)+1)</f>
        <v>B</v>
      </c>
      <c r="C50" s="3" t="s">
        <v>26</v>
      </c>
      <c r="D50" s="3" t="s">
        <v>30</v>
      </c>
      <c r="E50" s="3" t="s">
        <v>32</v>
      </c>
      <c r="F50" s="2"/>
      <c r="G50" s="2"/>
      <c r="H50" s="21"/>
      <c r="L50" s="1"/>
      <c r="N50" s="70">
        <f t="shared" si="3"/>
        <v>1</v>
      </c>
    </row>
    <row r="51" spans="1:16" ht="21" x14ac:dyDescent="0.2">
      <c r="A51" s="9">
        <f t="shared" si="4"/>
        <v>1</v>
      </c>
      <c r="B51" s="22" t="str">
        <f t="shared" ref="B51:B74" si="5">CHAR(CODE(B50)+1)</f>
        <v>C</v>
      </c>
      <c r="C51" s="3" t="s">
        <v>32</v>
      </c>
      <c r="D51" s="3" t="s">
        <v>36</v>
      </c>
      <c r="E51" s="3" t="s">
        <v>38</v>
      </c>
      <c r="F51" s="2"/>
      <c r="G51" s="2"/>
      <c r="H51" s="21"/>
      <c r="K51" s="51" t="s">
        <v>66</v>
      </c>
      <c r="L51" s="34"/>
      <c r="M51" s="55"/>
      <c r="N51" s="70">
        <f>J5</f>
        <v>1</v>
      </c>
      <c r="O51" s="14" t="s">
        <v>71</v>
      </c>
      <c r="P51" s="2">
        <v>1</v>
      </c>
    </row>
    <row r="52" spans="1:16" ht="16" x14ac:dyDescent="0.2">
      <c r="A52" s="9">
        <f t="shared" si="4"/>
        <v>1</v>
      </c>
      <c r="B52" s="22" t="str">
        <f t="shared" si="5"/>
        <v>D</v>
      </c>
      <c r="C52" s="3" t="s">
        <v>38</v>
      </c>
      <c r="D52" s="3" t="s">
        <v>42</v>
      </c>
      <c r="E52" s="3" t="s">
        <v>44</v>
      </c>
      <c r="F52" s="2"/>
      <c r="G52" s="2"/>
      <c r="H52" s="21"/>
      <c r="K52" s="52" t="s">
        <v>65</v>
      </c>
      <c r="L52" s="37"/>
      <c r="M52" s="56"/>
      <c r="N52" s="70">
        <f t="shared" ref="N52:N54" si="6">J6</f>
        <v>1</v>
      </c>
    </row>
    <row r="53" spans="1:16" x14ac:dyDescent="0.2">
      <c r="A53" s="9">
        <f t="shared" si="4"/>
        <v>1</v>
      </c>
      <c r="B53" s="22" t="str">
        <f t="shared" si="5"/>
        <v>E</v>
      </c>
      <c r="C53" s="3" t="s">
        <v>44</v>
      </c>
      <c r="D53" s="3" t="s">
        <v>47</v>
      </c>
      <c r="E53" s="2"/>
      <c r="F53" s="2"/>
      <c r="G53" s="2"/>
      <c r="H53" s="21"/>
      <c r="L53" s="1"/>
      <c r="M53" s="2"/>
      <c r="N53" s="70">
        <f t="shared" si="6"/>
        <v>1</v>
      </c>
    </row>
    <row r="54" spans="1:16" x14ac:dyDescent="0.2">
      <c r="A54" s="9">
        <f t="shared" si="4"/>
        <v>1</v>
      </c>
      <c r="B54" s="22" t="str">
        <f t="shared" si="5"/>
        <v>F</v>
      </c>
      <c r="C54" s="3" t="s">
        <v>4</v>
      </c>
      <c r="D54" s="3" t="s">
        <v>29</v>
      </c>
      <c r="E54" s="3" t="s">
        <v>24</v>
      </c>
      <c r="F54" s="3" t="s">
        <v>27</v>
      </c>
      <c r="G54" s="3" t="s">
        <v>30</v>
      </c>
      <c r="H54" s="21"/>
      <c r="L54" s="1"/>
      <c r="M54" s="2"/>
      <c r="N54" s="70">
        <f t="shared" si="6"/>
        <v>1</v>
      </c>
    </row>
    <row r="55" spans="1:16" ht="21" x14ac:dyDescent="0.2">
      <c r="A55" s="9">
        <f t="shared" si="4"/>
        <v>1</v>
      </c>
      <c r="B55" s="22" t="str">
        <f t="shared" si="5"/>
        <v>G</v>
      </c>
      <c r="C55" s="3" t="s">
        <v>29</v>
      </c>
      <c r="D55" s="3" t="s">
        <v>35</v>
      </c>
      <c r="E55" s="3" t="s">
        <v>30</v>
      </c>
      <c r="F55" s="3" t="s">
        <v>36</v>
      </c>
      <c r="G55" s="3" t="s">
        <v>33</v>
      </c>
      <c r="H55" s="21"/>
      <c r="K55" s="33" t="s">
        <v>67</v>
      </c>
      <c r="L55" s="34"/>
      <c r="M55" s="49"/>
      <c r="N55" s="70">
        <f>SUMPRODUCT(G5:G45,E5:E45)</f>
        <v>-0.5</v>
      </c>
      <c r="O55" s="14" t="s">
        <v>52</v>
      </c>
      <c r="P55" s="2">
        <v>0</v>
      </c>
    </row>
    <row r="56" spans="1:16" x14ac:dyDescent="0.2">
      <c r="A56" s="9">
        <f t="shared" si="4"/>
        <v>2</v>
      </c>
      <c r="B56" s="22" t="str">
        <f t="shared" si="5"/>
        <v>H</v>
      </c>
      <c r="C56" s="3" t="s">
        <v>35</v>
      </c>
      <c r="D56" s="3" t="s">
        <v>41</v>
      </c>
      <c r="E56" s="3" t="s">
        <v>36</v>
      </c>
      <c r="F56" s="3" t="s">
        <v>42</v>
      </c>
      <c r="G56" s="3" t="s">
        <v>39</v>
      </c>
      <c r="H56" s="21"/>
      <c r="K56" s="53" t="s">
        <v>68</v>
      </c>
      <c r="L56" s="1"/>
      <c r="M56" s="54"/>
      <c r="N56" s="13"/>
    </row>
    <row r="57" spans="1:16" x14ac:dyDescent="0.2">
      <c r="A57" s="9">
        <f t="shared" si="4"/>
        <v>2</v>
      </c>
      <c r="B57" s="22" t="str">
        <f t="shared" si="5"/>
        <v>I</v>
      </c>
      <c r="C57" s="3" t="s">
        <v>41</v>
      </c>
      <c r="D57" s="3" t="s">
        <v>46</v>
      </c>
      <c r="E57" s="3" t="s">
        <v>42</v>
      </c>
      <c r="F57" s="3" t="s">
        <v>47</v>
      </c>
      <c r="G57" s="3" t="s">
        <v>45</v>
      </c>
      <c r="H57" s="21"/>
      <c r="K57" s="36" t="s">
        <v>69</v>
      </c>
      <c r="L57" s="37"/>
      <c r="M57" s="50"/>
      <c r="N57" s="13"/>
    </row>
    <row r="58" spans="1:16" x14ac:dyDescent="0.2">
      <c r="A58" s="9">
        <f t="shared" si="4"/>
        <v>2</v>
      </c>
      <c r="B58" s="22" t="str">
        <f t="shared" si="5"/>
        <v>J</v>
      </c>
      <c r="C58" s="3" t="s">
        <v>4</v>
      </c>
      <c r="D58" s="3" t="s">
        <v>26</v>
      </c>
      <c r="E58" s="15" t="s">
        <v>25</v>
      </c>
      <c r="F58" s="15" t="s">
        <v>27</v>
      </c>
      <c r="G58" s="2"/>
      <c r="H58" s="21"/>
    </row>
    <row r="59" spans="1:16" x14ac:dyDescent="0.2">
      <c r="A59" s="9">
        <f t="shared" si="4"/>
        <v>1</v>
      </c>
      <c r="B59" s="22" t="str">
        <f t="shared" si="5"/>
        <v>K</v>
      </c>
      <c r="C59" s="3" t="s">
        <v>29</v>
      </c>
      <c r="D59" s="3" t="s">
        <v>26</v>
      </c>
      <c r="E59" s="3" t="s">
        <v>32</v>
      </c>
      <c r="F59" s="3" t="s">
        <v>27</v>
      </c>
      <c r="G59" s="3" t="s">
        <v>31</v>
      </c>
      <c r="H59" s="23" t="s">
        <v>33</v>
      </c>
    </row>
    <row r="60" spans="1:16" x14ac:dyDescent="0.2">
      <c r="A60" s="9">
        <f t="shared" si="4"/>
        <v>1</v>
      </c>
      <c r="B60" s="22" t="str">
        <f t="shared" si="5"/>
        <v>L</v>
      </c>
      <c r="C60" s="3" t="s">
        <v>35</v>
      </c>
      <c r="D60" s="3" t="s">
        <v>32</v>
      </c>
      <c r="E60" s="3" t="s">
        <v>38</v>
      </c>
      <c r="F60" s="3" t="s">
        <v>33</v>
      </c>
      <c r="G60" s="3" t="s">
        <v>39</v>
      </c>
      <c r="H60" s="23" t="s">
        <v>37</v>
      </c>
    </row>
    <row r="61" spans="1:16" x14ac:dyDescent="0.2">
      <c r="A61" s="9">
        <f t="shared" si="4"/>
        <v>1</v>
      </c>
      <c r="B61" s="22" t="str">
        <f t="shared" si="5"/>
        <v>M</v>
      </c>
      <c r="C61" s="3" t="s">
        <v>41</v>
      </c>
      <c r="D61" s="3" t="s">
        <v>38</v>
      </c>
      <c r="E61" s="3" t="s">
        <v>44</v>
      </c>
      <c r="F61" s="3" t="s">
        <v>39</v>
      </c>
      <c r="G61" s="3" t="s">
        <v>45</v>
      </c>
      <c r="H61" s="23" t="s">
        <v>43</v>
      </c>
    </row>
    <row r="62" spans="1:16" x14ac:dyDescent="0.2">
      <c r="A62" s="9">
        <f t="shared" si="4"/>
        <v>1</v>
      </c>
      <c r="B62" s="22" t="str">
        <f t="shared" si="5"/>
        <v>N</v>
      </c>
      <c r="C62" s="3" t="s">
        <v>46</v>
      </c>
      <c r="D62" s="3" t="s">
        <v>44</v>
      </c>
      <c r="E62" s="15" t="s">
        <v>45</v>
      </c>
      <c r="F62" s="15" t="s">
        <v>48</v>
      </c>
      <c r="G62" s="2"/>
      <c r="H62" s="21"/>
    </row>
    <row r="63" spans="1:16" x14ac:dyDescent="0.2">
      <c r="A63" s="9">
        <f t="shared" si="4"/>
        <v>3</v>
      </c>
      <c r="B63" s="22" t="str">
        <f t="shared" si="5"/>
        <v>O</v>
      </c>
      <c r="C63" s="3" t="s">
        <v>26</v>
      </c>
      <c r="D63" s="3" t="s">
        <v>24</v>
      </c>
      <c r="E63" s="3" t="s">
        <v>30</v>
      </c>
      <c r="F63" s="3" t="s">
        <v>25</v>
      </c>
      <c r="G63" s="3" t="s">
        <v>31</v>
      </c>
      <c r="H63" s="23" t="s">
        <v>28</v>
      </c>
    </row>
    <row r="64" spans="1:16" x14ac:dyDescent="0.2">
      <c r="A64" s="9">
        <f t="shared" si="4"/>
        <v>1</v>
      </c>
      <c r="B64" s="22" t="str">
        <f t="shared" si="5"/>
        <v>P</v>
      </c>
      <c r="C64" s="3" t="s">
        <v>32</v>
      </c>
      <c r="D64" s="3" t="s">
        <v>30</v>
      </c>
      <c r="E64" s="3" t="s">
        <v>36</v>
      </c>
      <c r="F64" s="3" t="s">
        <v>31</v>
      </c>
      <c r="G64" s="3" t="s">
        <v>37</v>
      </c>
      <c r="H64" s="23" t="s">
        <v>34</v>
      </c>
    </row>
    <row r="65" spans="1:8" x14ac:dyDescent="0.2">
      <c r="A65" s="9">
        <f t="shared" si="4"/>
        <v>3</v>
      </c>
      <c r="B65" s="22" t="str">
        <f t="shared" si="5"/>
        <v>Q</v>
      </c>
      <c r="C65" s="3" t="s">
        <v>38</v>
      </c>
      <c r="D65" s="3" t="s">
        <v>36</v>
      </c>
      <c r="E65" s="3" t="s">
        <v>42</v>
      </c>
      <c r="F65" s="3" t="s">
        <v>37</v>
      </c>
      <c r="G65" s="3" t="s">
        <v>43</v>
      </c>
      <c r="H65" s="23" t="s">
        <v>40</v>
      </c>
    </row>
    <row r="66" spans="1:8" x14ac:dyDescent="0.2">
      <c r="A66" s="9">
        <f t="shared" si="4"/>
        <v>2</v>
      </c>
      <c r="B66" s="22" t="str">
        <f t="shared" si="5"/>
        <v>R</v>
      </c>
      <c r="C66" s="3" t="s">
        <v>44</v>
      </c>
      <c r="D66" s="3" t="s">
        <v>42</v>
      </c>
      <c r="E66" s="3" t="s">
        <v>47</v>
      </c>
      <c r="F66" s="3" t="s">
        <v>43</v>
      </c>
      <c r="G66" s="3" t="s">
        <v>48</v>
      </c>
      <c r="H66" s="23" t="s">
        <v>5</v>
      </c>
    </row>
    <row r="67" spans="1:8" x14ac:dyDescent="0.2">
      <c r="A67" s="9">
        <f t="shared" si="4"/>
        <v>2</v>
      </c>
      <c r="B67" s="22" t="str">
        <f t="shared" si="5"/>
        <v>S</v>
      </c>
      <c r="C67" s="3" t="s">
        <v>24</v>
      </c>
      <c r="D67" s="3" t="s">
        <v>27</v>
      </c>
      <c r="E67" s="15" t="s">
        <v>28</v>
      </c>
      <c r="F67" s="15" t="s">
        <v>6</v>
      </c>
      <c r="G67" s="2"/>
      <c r="H67" s="21"/>
    </row>
    <row r="68" spans="1:8" x14ac:dyDescent="0.2">
      <c r="A68" s="9">
        <f t="shared" si="4"/>
        <v>1</v>
      </c>
      <c r="B68" s="22" t="str">
        <f t="shared" si="5"/>
        <v>T</v>
      </c>
      <c r="C68" s="3" t="s">
        <v>30</v>
      </c>
      <c r="D68" s="3" t="s">
        <v>27</v>
      </c>
      <c r="E68" s="3" t="s">
        <v>33</v>
      </c>
      <c r="F68" s="3" t="s">
        <v>28</v>
      </c>
      <c r="G68" s="3" t="s">
        <v>34</v>
      </c>
      <c r="H68" s="23" t="s">
        <v>7</v>
      </c>
    </row>
    <row r="69" spans="1:8" x14ac:dyDescent="0.2">
      <c r="A69" s="9">
        <f t="shared" si="4"/>
        <v>2</v>
      </c>
      <c r="B69" s="22" t="str">
        <f t="shared" si="5"/>
        <v>U</v>
      </c>
      <c r="C69" s="3" t="s">
        <v>36</v>
      </c>
      <c r="D69" s="3" t="s">
        <v>33</v>
      </c>
      <c r="E69" s="3" t="s">
        <v>39</v>
      </c>
      <c r="F69" s="3" t="s">
        <v>34</v>
      </c>
      <c r="G69" s="3" t="s">
        <v>40</v>
      </c>
      <c r="H69" s="23" t="s">
        <v>8</v>
      </c>
    </row>
    <row r="70" spans="1:8" x14ac:dyDescent="0.2">
      <c r="A70" s="9">
        <f t="shared" si="4"/>
        <v>3</v>
      </c>
      <c r="B70" s="22" t="str">
        <f t="shared" si="5"/>
        <v>V</v>
      </c>
      <c r="C70" s="3" t="s">
        <v>42</v>
      </c>
      <c r="D70" s="3" t="s">
        <v>39</v>
      </c>
      <c r="E70" s="3" t="s">
        <v>45</v>
      </c>
      <c r="F70" s="3" t="s">
        <v>40</v>
      </c>
      <c r="G70" s="3" t="s">
        <v>5</v>
      </c>
      <c r="H70" s="23" t="s">
        <v>9</v>
      </c>
    </row>
    <row r="71" spans="1:8" x14ac:dyDescent="0.2">
      <c r="A71" s="9">
        <f t="shared" si="4"/>
        <v>1</v>
      </c>
      <c r="B71" s="22" t="str">
        <f t="shared" si="5"/>
        <v>W</v>
      </c>
      <c r="C71" s="3" t="s">
        <v>47</v>
      </c>
      <c r="D71" s="3" t="s">
        <v>45</v>
      </c>
      <c r="E71" s="15" t="s">
        <v>5</v>
      </c>
      <c r="F71" s="15" t="s">
        <v>10</v>
      </c>
      <c r="G71" s="2"/>
      <c r="H71" s="21"/>
    </row>
    <row r="72" spans="1:8" x14ac:dyDescent="0.2">
      <c r="A72" s="9">
        <f t="shared" si="4"/>
        <v>2</v>
      </c>
      <c r="B72" s="22" t="str">
        <f t="shared" si="5"/>
        <v>X</v>
      </c>
      <c r="C72" s="3" t="s">
        <v>27</v>
      </c>
      <c r="D72" s="3" t="s">
        <v>25</v>
      </c>
      <c r="E72" s="3" t="s">
        <v>31</v>
      </c>
      <c r="F72" s="3" t="s">
        <v>6</v>
      </c>
      <c r="G72" s="3" t="s">
        <v>7</v>
      </c>
      <c r="H72" s="23" t="s">
        <v>11</v>
      </c>
    </row>
    <row r="73" spans="1:8" x14ac:dyDescent="0.2">
      <c r="A73" s="9">
        <f t="shared" si="4"/>
        <v>1</v>
      </c>
      <c r="B73" s="22" t="str">
        <f t="shared" si="5"/>
        <v>Y</v>
      </c>
      <c r="C73" s="3" t="s">
        <v>33</v>
      </c>
      <c r="D73" s="3" t="s">
        <v>31</v>
      </c>
      <c r="E73" s="3" t="s">
        <v>37</v>
      </c>
      <c r="F73" s="3" t="s">
        <v>7</v>
      </c>
      <c r="G73" s="3" t="s">
        <v>8</v>
      </c>
      <c r="H73" s="23" t="s">
        <v>12</v>
      </c>
    </row>
    <row r="74" spans="1:8" x14ac:dyDescent="0.2">
      <c r="A74" s="9">
        <f t="shared" si="4"/>
        <v>2</v>
      </c>
      <c r="B74" s="22" t="str">
        <f t="shared" si="5"/>
        <v>Z</v>
      </c>
      <c r="C74" s="3" t="s">
        <v>39</v>
      </c>
      <c r="D74" s="3" t="s">
        <v>37</v>
      </c>
      <c r="E74" s="3" t="s">
        <v>43</v>
      </c>
      <c r="F74" s="3" t="s">
        <v>8</v>
      </c>
      <c r="G74" s="3" t="s">
        <v>9</v>
      </c>
      <c r="H74" s="23" t="s">
        <v>13</v>
      </c>
    </row>
    <row r="75" spans="1:8" x14ac:dyDescent="0.2">
      <c r="A75" s="9">
        <f t="shared" si="4"/>
        <v>2</v>
      </c>
      <c r="B75" s="22" t="s">
        <v>5</v>
      </c>
      <c r="C75" s="3" t="s">
        <v>45</v>
      </c>
      <c r="D75" s="3" t="s">
        <v>43</v>
      </c>
      <c r="E75" s="3" t="s">
        <v>48</v>
      </c>
      <c r="F75" s="3" t="s">
        <v>9</v>
      </c>
      <c r="G75" s="3" t="s">
        <v>10</v>
      </c>
      <c r="H75" s="23" t="s">
        <v>14</v>
      </c>
    </row>
    <row r="76" spans="1:8" x14ac:dyDescent="0.2">
      <c r="A76" s="9">
        <f t="shared" si="4"/>
        <v>2</v>
      </c>
      <c r="B76" s="22" t="s">
        <v>6</v>
      </c>
      <c r="C76" s="3" t="s">
        <v>25</v>
      </c>
      <c r="D76" s="3" t="s">
        <v>28</v>
      </c>
      <c r="E76" s="15" t="s">
        <v>11</v>
      </c>
      <c r="F76" s="2"/>
      <c r="G76" s="2"/>
      <c r="H76" s="21"/>
    </row>
    <row r="77" spans="1:8" x14ac:dyDescent="0.2">
      <c r="A77" s="9">
        <f t="shared" si="4"/>
        <v>2</v>
      </c>
      <c r="B77" s="22" t="s">
        <v>7</v>
      </c>
      <c r="C77" s="3" t="s">
        <v>31</v>
      </c>
      <c r="D77" s="3" t="s">
        <v>28</v>
      </c>
      <c r="E77" s="3" t="s">
        <v>34</v>
      </c>
      <c r="F77" s="3" t="s">
        <v>11</v>
      </c>
      <c r="G77" s="3" t="s">
        <v>12</v>
      </c>
      <c r="H77" s="23" t="s">
        <v>15</v>
      </c>
    </row>
    <row r="78" spans="1:8" x14ac:dyDescent="0.2">
      <c r="A78" s="9">
        <f t="shared" si="4"/>
        <v>2</v>
      </c>
      <c r="B78" s="22" t="s">
        <v>8</v>
      </c>
      <c r="C78" s="3" t="s">
        <v>37</v>
      </c>
      <c r="D78" s="3" t="s">
        <v>34</v>
      </c>
      <c r="E78" s="3" t="s">
        <v>40</v>
      </c>
      <c r="F78" s="3" t="s">
        <v>12</v>
      </c>
      <c r="G78" s="3" t="s">
        <v>13</v>
      </c>
      <c r="H78" s="23" t="s">
        <v>16</v>
      </c>
    </row>
    <row r="79" spans="1:8" x14ac:dyDescent="0.2">
      <c r="A79" s="9">
        <f t="shared" si="4"/>
        <v>3</v>
      </c>
      <c r="B79" s="22" t="s">
        <v>9</v>
      </c>
      <c r="C79" s="3" t="s">
        <v>43</v>
      </c>
      <c r="D79" s="3" t="s">
        <v>40</v>
      </c>
      <c r="E79" s="3" t="s">
        <v>5</v>
      </c>
      <c r="F79" s="3" t="s">
        <v>13</v>
      </c>
      <c r="G79" s="3" t="s">
        <v>14</v>
      </c>
      <c r="H79" s="23" t="s">
        <v>17</v>
      </c>
    </row>
    <row r="80" spans="1:8" x14ac:dyDescent="0.2">
      <c r="A80" s="9">
        <f t="shared" si="4"/>
        <v>1</v>
      </c>
      <c r="B80" s="22" t="s">
        <v>10</v>
      </c>
      <c r="C80" s="3" t="s">
        <v>48</v>
      </c>
      <c r="D80" s="3" t="s">
        <v>5</v>
      </c>
      <c r="E80" s="3" t="s">
        <v>14</v>
      </c>
      <c r="F80" s="3" t="s">
        <v>18</v>
      </c>
      <c r="G80" s="2"/>
      <c r="H80" s="21"/>
    </row>
    <row r="81" spans="1:11" x14ac:dyDescent="0.2">
      <c r="A81" s="9">
        <f t="shared" si="4"/>
        <v>1</v>
      </c>
      <c r="B81" s="22" t="s">
        <v>11</v>
      </c>
      <c r="C81" s="3" t="s">
        <v>28</v>
      </c>
      <c r="D81" s="3" t="s">
        <v>6</v>
      </c>
      <c r="E81" s="15" t="s">
        <v>7</v>
      </c>
      <c r="F81" s="15" t="s">
        <v>15</v>
      </c>
      <c r="G81" s="2"/>
      <c r="H81" s="21"/>
    </row>
    <row r="82" spans="1:11" x14ac:dyDescent="0.2">
      <c r="A82" s="9">
        <f t="shared" si="4"/>
        <v>1</v>
      </c>
      <c r="B82" s="22" t="s">
        <v>12</v>
      </c>
      <c r="C82" s="3" t="s">
        <v>34</v>
      </c>
      <c r="D82" s="3" t="s">
        <v>7</v>
      </c>
      <c r="E82" s="3" t="s">
        <v>8</v>
      </c>
      <c r="F82" s="3" t="s">
        <v>15</v>
      </c>
      <c r="G82" s="3" t="s">
        <v>16</v>
      </c>
      <c r="H82" s="23" t="s">
        <v>19</v>
      </c>
    </row>
    <row r="83" spans="1:11" x14ac:dyDescent="0.2">
      <c r="A83" s="9">
        <f t="shared" si="4"/>
        <v>2</v>
      </c>
      <c r="B83" s="22" t="s">
        <v>13</v>
      </c>
      <c r="C83" s="3" t="s">
        <v>40</v>
      </c>
      <c r="D83" s="3" t="s">
        <v>8</v>
      </c>
      <c r="E83" s="3" t="s">
        <v>9</v>
      </c>
      <c r="F83" s="3" t="s">
        <v>16</v>
      </c>
      <c r="G83" s="3" t="s">
        <v>17</v>
      </c>
      <c r="H83" s="21"/>
    </row>
    <row r="84" spans="1:11" x14ac:dyDescent="0.2">
      <c r="A84" s="9">
        <f t="shared" si="4"/>
        <v>2</v>
      </c>
      <c r="B84" s="22" t="s">
        <v>14</v>
      </c>
      <c r="C84" s="3" t="s">
        <v>5</v>
      </c>
      <c r="D84" s="3" t="s">
        <v>9</v>
      </c>
      <c r="E84" s="3" t="s">
        <v>10</v>
      </c>
      <c r="F84" s="3" t="s">
        <v>17</v>
      </c>
      <c r="G84" s="3" t="s">
        <v>18</v>
      </c>
      <c r="H84" s="21"/>
    </row>
    <row r="85" spans="1:11" x14ac:dyDescent="0.2">
      <c r="A85" s="9">
        <f t="shared" si="4"/>
        <v>1</v>
      </c>
      <c r="B85" s="22" t="s">
        <v>15</v>
      </c>
      <c r="C85" s="3" t="s">
        <v>7</v>
      </c>
      <c r="D85" s="3" t="s">
        <v>11</v>
      </c>
      <c r="E85" s="3" t="s">
        <v>12</v>
      </c>
      <c r="F85" s="3" t="s">
        <v>19</v>
      </c>
      <c r="G85" s="2"/>
      <c r="H85" s="21"/>
    </row>
    <row r="86" spans="1:11" x14ac:dyDescent="0.2">
      <c r="A86" s="9">
        <f t="shared" si="4"/>
        <v>1</v>
      </c>
      <c r="B86" s="22" t="s">
        <v>16</v>
      </c>
      <c r="C86" s="3" t="s">
        <v>8</v>
      </c>
      <c r="D86" s="3" t="s">
        <v>12</v>
      </c>
      <c r="E86" s="3" t="s">
        <v>13</v>
      </c>
      <c r="F86" s="3" t="s">
        <v>19</v>
      </c>
      <c r="G86" s="2"/>
      <c r="H86" s="21"/>
    </row>
    <row r="87" spans="1:11" x14ac:dyDescent="0.2">
      <c r="A87" s="9">
        <f t="shared" si="4"/>
        <v>2</v>
      </c>
      <c r="B87" s="22" t="s">
        <v>17</v>
      </c>
      <c r="C87" s="3" t="s">
        <v>9</v>
      </c>
      <c r="D87" s="3" t="s">
        <v>13</v>
      </c>
      <c r="E87" s="3" t="s">
        <v>14</v>
      </c>
      <c r="F87" s="2"/>
      <c r="G87" s="2"/>
      <c r="H87" s="21"/>
    </row>
    <row r="88" spans="1:11" x14ac:dyDescent="0.2">
      <c r="A88" s="9">
        <f t="shared" si="4"/>
        <v>1</v>
      </c>
      <c r="B88" s="22" t="s">
        <v>18</v>
      </c>
      <c r="C88" s="3" t="s">
        <v>10</v>
      </c>
      <c r="D88" s="3" t="s">
        <v>14</v>
      </c>
      <c r="E88" s="2"/>
      <c r="F88" s="2"/>
      <c r="G88" s="2"/>
      <c r="H88" s="21"/>
    </row>
    <row r="89" spans="1:11" ht="16" thickBot="1" x14ac:dyDescent="0.25">
      <c r="A89" s="9">
        <f t="shared" si="4"/>
        <v>1</v>
      </c>
      <c r="B89" s="24" t="s">
        <v>19</v>
      </c>
      <c r="C89" s="25" t="s">
        <v>12</v>
      </c>
      <c r="D89" s="25" t="s">
        <v>15</v>
      </c>
      <c r="E89" s="25" t="s">
        <v>16</v>
      </c>
      <c r="F89" s="26"/>
      <c r="G89" s="26"/>
      <c r="H89" s="27"/>
    </row>
    <row r="91" spans="1:11" ht="16" thickBot="1" x14ac:dyDescent="0.25"/>
    <row r="92" spans="1:11" ht="16" thickBot="1" x14ac:dyDescent="0.25">
      <c r="A92" s="17" t="s">
        <v>54</v>
      </c>
      <c r="B92" s="72" t="s">
        <v>64</v>
      </c>
      <c r="C92" s="73"/>
      <c r="D92" s="73"/>
      <c r="E92" s="73"/>
      <c r="F92" s="73"/>
      <c r="G92" s="73"/>
      <c r="H92" s="73"/>
      <c r="I92" s="73"/>
      <c r="J92" s="74"/>
      <c r="K92" s="5" t="s">
        <v>63</v>
      </c>
    </row>
    <row r="93" spans="1:11" x14ac:dyDescent="0.2">
      <c r="A93" s="10">
        <f>COUNTIF($A$5:$A$45,B93)+COUNTIF($A$5:$A$45,C93)+COUNTIF($A$5:$A$45,D93)+COUNTIF($A$5:$A$45,E93)+COUNTIF($A$5:$A$45,F93)+COUNTIF($A$5:$A$45,G93)+COUNTIF($A$5:$A$45,H93)+COUNTIF($A$5:$A$45,I93)+COUNTIF($A$5:$A$45,J93)</f>
        <v>1</v>
      </c>
      <c r="B93" s="44" t="s">
        <v>4</v>
      </c>
      <c r="C93" s="45" t="s">
        <v>24</v>
      </c>
      <c r="D93" s="45" t="s">
        <v>25</v>
      </c>
      <c r="E93" s="45" t="s">
        <v>6</v>
      </c>
      <c r="F93" s="43"/>
      <c r="G93" s="43"/>
      <c r="H93" s="43"/>
      <c r="I93" s="38"/>
      <c r="J93" s="38"/>
      <c r="K93" s="46" t="s">
        <v>59</v>
      </c>
    </row>
    <row r="94" spans="1:11" x14ac:dyDescent="0.2">
      <c r="A94" s="10">
        <f t="shared" ref="A94:A96" si="7">COUNTIF($A$5:$A$45,B94)+COUNTIF($A$5:$A$45,C94)+COUNTIF($A$5:$A$45,D94)+COUNTIF($A$5:$A$45,E94)+COUNTIF($A$5:$A$45,F94)+COUNTIF($A$5:$A$45,G94)+COUNTIF($A$5:$A$45,H94)+COUNTIF($A$5:$A$45,I94)+COUNTIF($A$5:$A$45,J94)</f>
        <v>1</v>
      </c>
      <c r="B94" s="22" t="s">
        <v>6</v>
      </c>
      <c r="C94" s="3" t="s">
        <v>11</v>
      </c>
      <c r="D94" s="3" t="s">
        <v>15</v>
      </c>
      <c r="E94" s="3" t="s">
        <v>19</v>
      </c>
      <c r="F94" s="3" t="s">
        <v>16</v>
      </c>
      <c r="G94" s="3" t="s">
        <v>13</v>
      </c>
      <c r="H94" s="3" t="s">
        <v>17</v>
      </c>
      <c r="I94" s="3" t="s">
        <v>14</v>
      </c>
      <c r="J94" s="9" t="s">
        <v>18</v>
      </c>
      <c r="K94" s="47" t="s">
        <v>60</v>
      </c>
    </row>
    <row r="95" spans="1:11" x14ac:dyDescent="0.2">
      <c r="A95" s="10">
        <f t="shared" si="7"/>
        <v>1</v>
      </c>
      <c r="B95" s="20" t="s">
        <v>4</v>
      </c>
      <c r="C95" s="16" t="s">
        <v>26</v>
      </c>
      <c r="D95" s="16" t="s">
        <v>29</v>
      </c>
      <c r="E95" s="16" t="s">
        <v>32</v>
      </c>
      <c r="F95" s="16" t="s">
        <v>35</v>
      </c>
      <c r="G95" s="3" t="s">
        <v>38</v>
      </c>
      <c r="H95" s="3" t="s">
        <v>41</v>
      </c>
      <c r="I95" s="3" t="s">
        <v>44</v>
      </c>
      <c r="J95" s="9" t="s">
        <v>46</v>
      </c>
      <c r="K95" s="47" t="s">
        <v>61</v>
      </c>
    </row>
    <row r="96" spans="1:11" ht="16" thickBot="1" x14ac:dyDescent="0.25">
      <c r="A96" s="10">
        <f t="shared" si="7"/>
        <v>1</v>
      </c>
      <c r="B96" s="24" t="s">
        <v>46</v>
      </c>
      <c r="C96" s="25" t="s">
        <v>47</v>
      </c>
      <c r="D96" s="25" t="s">
        <v>48</v>
      </c>
      <c r="E96" s="25" t="s">
        <v>10</v>
      </c>
      <c r="F96" s="25" t="s">
        <v>18</v>
      </c>
      <c r="G96" s="26"/>
      <c r="H96" s="26"/>
      <c r="I96" s="41"/>
      <c r="J96" s="41"/>
      <c r="K96" s="48" t="s">
        <v>62</v>
      </c>
    </row>
  </sheetData>
  <mergeCells count="84">
    <mergeCell ref="T15:T16"/>
    <mergeCell ref="U12:U13"/>
    <mergeCell ref="U14:U15"/>
    <mergeCell ref="U16:U17"/>
    <mergeCell ref="V11:V12"/>
    <mergeCell ref="U10:U11"/>
    <mergeCell ref="V9:V10"/>
    <mergeCell ref="Z9:Z10"/>
    <mergeCell ref="AA10:AA11"/>
    <mergeCell ref="AB9:AB10"/>
    <mergeCell ref="T11:T12"/>
    <mergeCell ref="T13:T14"/>
    <mergeCell ref="T9:T10"/>
    <mergeCell ref="W10:W11"/>
    <mergeCell ref="X9:X10"/>
    <mergeCell ref="Y10:Y11"/>
    <mergeCell ref="X11:X12"/>
    <mergeCell ref="V13:V14"/>
    <mergeCell ref="V15:V16"/>
    <mergeCell ref="V17:V18"/>
    <mergeCell ref="W12:W13"/>
    <mergeCell ref="W14:W15"/>
    <mergeCell ref="W16:W17"/>
    <mergeCell ref="W18:W19"/>
    <mergeCell ref="X15:X16"/>
    <mergeCell ref="X17:X18"/>
    <mergeCell ref="Y12:Y13"/>
    <mergeCell ref="Y14:Y15"/>
    <mergeCell ref="Y16:Y17"/>
    <mergeCell ref="AB11:AB12"/>
    <mergeCell ref="AB13:AB14"/>
    <mergeCell ref="AB15:AB16"/>
    <mergeCell ref="AB17:AB18"/>
    <mergeCell ref="B48:H48"/>
    <mergeCell ref="T27:T28"/>
    <mergeCell ref="V27:V28"/>
    <mergeCell ref="X27:X28"/>
    <mergeCell ref="Z11:Z12"/>
    <mergeCell ref="Z13:Z14"/>
    <mergeCell ref="Z15:Z16"/>
    <mergeCell ref="Z17:Z18"/>
    <mergeCell ref="AA12:AA13"/>
    <mergeCell ref="AA14:AA15"/>
    <mergeCell ref="AA16:AA17"/>
    <mergeCell ref="X13:X14"/>
    <mergeCell ref="Z27:Z28"/>
    <mergeCell ref="AB27:AB28"/>
    <mergeCell ref="U28:U29"/>
    <mergeCell ref="W28:W29"/>
    <mergeCell ref="Y28:Y29"/>
    <mergeCell ref="AA28:AA29"/>
    <mergeCell ref="T29:T30"/>
    <mergeCell ref="V29:V30"/>
    <mergeCell ref="X29:X30"/>
    <mergeCell ref="Z29:Z30"/>
    <mergeCell ref="AB29:AB30"/>
    <mergeCell ref="U30:U31"/>
    <mergeCell ref="W30:W31"/>
    <mergeCell ref="Y30:Y31"/>
    <mergeCell ref="AA30:AA31"/>
    <mergeCell ref="T31:T32"/>
    <mergeCell ref="V31:V32"/>
    <mergeCell ref="X31:X32"/>
    <mergeCell ref="Z31:Z32"/>
    <mergeCell ref="AB31:AB32"/>
    <mergeCell ref="U32:U33"/>
    <mergeCell ref="W32:W33"/>
    <mergeCell ref="Y32:Y33"/>
    <mergeCell ref="AA32:AA33"/>
    <mergeCell ref="T33:T34"/>
    <mergeCell ref="V33:V34"/>
    <mergeCell ref="X33:X34"/>
    <mergeCell ref="Z33:Z34"/>
    <mergeCell ref="AB33:AB34"/>
    <mergeCell ref="U34:U35"/>
    <mergeCell ref="W34:W35"/>
    <mergeCell ref="Y34:Y35"/>
    <mergeCell ref="AA34:AA35"/>
    <mergeCell ref="V35:V36"/>
    <mergeCell ref="X35:X36"/>
    <mergeCell ref="Z35:Z36"/>
    <mergeCell ref="AB35:AB36"/>
    <mergeCell ref="W36:W37"/>
    <mergeCell ref="B92:J92"/>
  </mergeCells>
  <phoneticPr fontId="2" type="noConversion"/>
  <conditionalFormatting sqref="A5:A45">
    <cfRule type="notContainsBlanks" dxfId="45" priority="1">
      <formula>LEN(TRIM(A5))&gt;0</formula>
    </cfRule>
  </conditionalFormatting>
  <conditionalFormatting sqref="T9:T10">
    <cfRule type="expression" dxfId="44" priority="42">
      <formula>COUNTIF($A$5:$A$45,$T$9)&gt;0</formula>
    </cfRule>
  </conditionalFormatting>
  <conditionalFormatting sqref="T11:T12">
    <cfRule type="expression" dxfId="43" priority="41">
      <formula>COUNTIF($A$5:$A$45,$T$11)&gt;0</formula>
    </cfRule>
  </conditionalFormatting>
  <conditionalFormatting sqref="T13:T14">
    <cfRule type="expression" dxfId="42" priority="40">
      <formula>COUNTIF($A$5:$A$45,$T$13)&gt;0</formula>
    </cfRule>
  </conditionalFormatting>
  <conditionalFormatting sqref="T15:T16">
    <cfRule type="expression" dxfId="41" priority="39">
      <formula>COUNTIF($A$5:$A$45,$T$15)&gt;0</formula>
    </cfRule>
  </conditionalFormatting>
  <conditionalFormatting sqref="U10:U11">
    <cfRule type="expression" dxfId="40" priority="38">
      <formula>COUNTIF($A$5:$A$45,$U$10)&gt;0</formula>
    </cfRule>
  </conditionalFormatting>
  <conditionalFormatting sqref="U12:U13">
    <cfRule type="expression" dxfId="39" priority="37">
      <formula>COUNTIF($A$5:$A$45,$U$12)&gt;0</formula>
    </cfRule>
  </conditionalFormatting>
  <conditionalFormatting sqref="U14:U15">
    <cfRule type="expression" dxfId="38" priority="36">
      <formula>COUNTIF($A$5:$A$45,$U$14)&gt;0</formula>
    </cfRule>
  </conditionalFormatting>
  <conditionalFormatting sqref="U16:U17">
    <cfRule type="expression" dxfId="37" priority="35">
      <formula>COUNTIF($A$5:$A$45,$U$16)&gt;0</formula>
    </cfRule>
  </conditionalFormatting>
  <conditionalFormatting sqref="V9:V10">
    <cfRule type="expression" dxfId="36" priority="34">
      <formula>COUNTIF($A$5:$A$45,$V$9)&gt;0</formula>
    </cfRule>
  </conditionalFormatting>
  <conditionalFormatting sqref="V11:V12">
    <cfRule type="expression" dxfId="35" priority="33">
      <formula>COUNTIF($A$5:$A$45,$V$11)&gt;0</formula>
    </cfRule>
  </conditionalFormatting>
  <conditionalFormatting sqref="V13:V14">
    <cfRule type="expression" dxfId="34" priority="32">
      <formula>COUNTIF($A$5:$A$45,$V$13)&gt;0</formula>
    </cfRule>
  </conditionalFormatting>
  <conditionalFormatting sqref="V15:V16">
    <cfRule type="expression" dxfId="33" priority="31">
      <formula>COUNTIF($A$5:$A$45,$V$15)&gt;0</formula>
    </cfRule>
  </conditionalFormatting>
  <conditionalFormatting sqref="V17:V18">
    <cfRule type="expression" dxfId="32" priority="30">
      <formula>COUNTIF($A$5:$A$45,$V$17)&gt;0</formula>
    </cfRule>
  </conditionalFormatting>
  <conditionalFormatting sqref="W10:W11">
    <cfRule type="expression" dxfId="31" priority="29">
      <formula>COUNTIF($A$5:$A$45,$W$10)&gt;0</formula>
    </cfRule>
  </conditionalFormatting>
  <conditionalFormatting sqref="W12:W13">
    <cfRule type="expression" dxfId="30" priority="28">
      <formula>COUNTIF($A$5:$A$45,$W$12)&gt;0</formula>
    </cfRule>
  </conditionalFormatting>
  <conditionalFormatting sqref="W14:W15">
    <cfRule type="expression" dxfId="29" priority="27">
      <formula>COUNTIF($A$5:$A$45,$W$14)&gt;0</formula>
    </cfRule>
  </conditionalFormatting>
  <conditionalFormatting sqref="W16:W17">
    <cfRule type="expression" dxfId="28" priority="26">
      <formula>COUNTIF($A$5:$A$45,$W$16)&gt;0</formula>
    </cfRule>
  </conditionalFormatting>
  <conditionalFormatting sqref="W18:W19">
    <cfRule type="expression" dxfId="27" priority="25">
      <formula>COUNTIF($A$5:$A$45,$W$18)&gt;0</formula>
    </cfRule>
  </conditionalFormatting>
  <conditionalFormatting sqref="X9:X10">
    <cfRule type="expression" dxfId="26" priority="24">
      <formula>COUNTIF($A$5:$A$45,$X$9)&gt;0</formula>
    </cfRule>
  </conditionalFormatting>
  <conditionalFormatting sqref="X11:X12">
    <cfRule type="expression" dxfId="25" priority="23">
      <formula>COUNTIF($A$5:$A$45,$X$11)&gt;0</formula>
    </cfRule>
  </conditionalFormatting>
  <conditionalFormatting sqref="X13:X14">
    <cfRule type="expression" dxfId="24" priority="22">
      <formula>COUNTIF($A$5:$A$45,$X$13)&gt;0</formula>
    </cfRule>
  </conditionalFormatting>
  <conditionalFormatting sqref="X15:X16">
    <cfRule type="expression" dxfId="23" priority="21">
      <formula>COUNTIF($A$5:$A$45,$X$15)&gt;0</formula>
    </cfRule>
  </conditionalFormatting>
  <conditionalFormatting sqref="X17:X18">
    <cfRule type="expression" dxfId="22" priority="20">
      <formula>COUNTIF($A$5:$A$45,$X$17)&gt;0</formula>
    </cfRule>
  </conditionalFormatting>
  <conditionalFormatting sqref="Y10:Y11">
    <cfRule type="expression" dxfId="21" priority="19">
      <formula>COUNTIF($A$5:$A$45,$Y$10)&gt;0</formula>
    </cfRule>
  </conditionalFormatting>
  <conditionalFormatting sqref="Y12:Y13">
    <cfRule type="expression" dxfId="20" priority="18">
      <formula>COUNTIF($A$5:$A$45,$Y$12)&gt;0</formula>
    </cfRule>
  </conditionalFormatting>
  <conditionalFormatting sqref="Y14:Y15">
    <cfRule type="expression" dxfId="19" priority="17">
      <formula>COUNTIF($A$5:$A$45,$Y$14)&gt;0</formula>
    </cfRule>
  </conditionalFormatting>
  <conditionalFormatting sqref="Y16:Y17">
    <cfRule type="expression" dxfId="18" priority="16">
      <formula>COUNTIF($A$5:$A$45,$Y$16)&gt;0</formula>
    </cfRule>
  </conditionalFormatting>
  <conditionalFormatting sqref="Z9:Z10">
    <cfRule type="expression" dxfId="17" priority="15">
      <formula>COUNTIF($A$5:$A$45,$Z$9)&gt;0</formula>
    </cfRule>
  </conditionalFormatting>
  <conditionalFormatting sqref="Z11:Z12">
    <cfRule type="expression" dxfId="16" priority="14">
      <formula>COUNTIF($A$5:$A$45,$Z$11)&gt;0</formula>
    </cfRule>
  </conditionalFormatting>
  <conditionalFormatting sqref="Z13:Z14">
    <cfRule type="expression" dxfId="15" priority="13">
      <formula>COUNTIF($A$5:$A$45,$Z$13)&gt;0</formula>
    </cfRule>
  </conditionalFormatting>
  <conditionalFormatting sqref="Z15:Z16">
    <cfRule type="expression" dxfId="14" priority="12">
      <formula>COUNTIF($A$5:$A$45,$Z$15)&gt;0</formula>
    </cfRule>
  </conditionalFormatting>
  <conditionalFormatting sqref="Z17:Z18">
    <cfRule type="expression" dxfId="13" priority="11">
      <formula>COUNTIF($A$5:$A$45,$Z$17)&gt;0</formula>
    </cfRule>
  </conditionalFormatting>
  <conditionalFormatting sqref="AA10:AA11">
    <cfRule type="expression" dxfId="12" priority="10">
      <formula>COUNTIF($A$5:$A$45,$AA$10)&gt;0</formula>
    </cfRule>
  </conditionalFormatting>
  <conditionalFormatting sqref="AA12:AA13">
    <cfRule type="expression" dxfId="11" priority="9">
      <formula>COUNTIF($A$5:$A$45,$AA$12)&gt;0</formula>
    </cfRule>
  </conditionalFormatting>
  <conditionalFormatting sqref="AA14:AA15">
    <cfRule type="expression" dxfId="10" priority="8">
      <formula>COUNTIF($A$5:$A$45,$AA$14)&gt;0</formula>
    </cfRule>
  </conditionalFormatting>
  <conditionalFormatting sqref="AA16:AA17">
    <cfRule type="expression" dxfId="9" priority="7">
      <formula>COUNTIF($A$5:$A$45,$AA$16)&gt;0</formula>
    </cfRule>
  </conditionalFormatting>
  <conditionalFormatting sqref="AB9:AB10">
    <cfRule type="expression" dxfId="8" priority="6">
      <formula>COUNTIF($A$5:$A$45,$AB$9)&gt;0</formula>
    </cfRule>
  </conditionalFormatting>
  <conditionalFormatting sqref="AB11:AB12">
    <cfRule type="expression" dxfId="7" priority="5">
      <formula>COUNTIF($A$5:$A$45,$AB$11)&gt;0</formula>
    </cfRule>
  </conditionalFormatting>
  <conditionalFormatting sqref="AB13:AB14">
    <cfRule type="expression" dxfId="6" priority="4">
      <formula>COUNTIF($A$5:$A$45,$AB$13)&gt;0</formula>
    </cfRule>
  </conditionalFormatting>
  <conditionalFormatting sqref="AB15:AB16">
    <cfRule type="expression" dxfId="5" priority="3">
      <formula>COUNTIF($A$5:$A$45,$AB$15)&gt;0</formula>
    </cfRule>
  </conditionalFormatting>
  <conditionalFormatting sqref="AB17:AB18">
    <cfRule type="expression" dxfId="4" priority="2">
      <formula>COUNTIF($A$5:$A$45,$AB$17)&gt;0</formula>
    </cfRule>
  </conditionalFormatting>
  <pageMargins left="0.7" right="0.7" top="0.75" bottom="0.75" header="0.3" footer="0.3"/>
  <ignoredErrors>
    <ignoredError sqref="H18 H23 H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0DEE-C432-3041-9A8E-343532875A07}">
  <dimension ref="A1:AC72"/>
  <sheetViews>
    <sheetView zoomScale="125" workbookViewId="0">
      <selection activeCell="Z11" sqref="Z11"/>
    </sheetView>
  </sheetViews>
  <sheetFormatPr baseColWidth="10" defaultRowHeight="15" x14ac:dyDescent="0.2"/>
  <cols>
    <col min="1" max="1" width="10.83203125" style="1"/>
    <col min="2" max="2" width="12.33203125" style="1" bestFit="1" customWidth="1"/>
    <col min="3" max="3" width="14.6640625" style="1" bestFit="1" customWidth="1"/>
    <col min="4" max="4" width="14.6640625" style="1" customWidth="1"/>
    <col min="5" max="5" width="15.6640625" style="1" bestFit="1" customWidth="1"/>
    <col min="6" max="6" width="10.83203125" style="1"/>
    <col min="7" max="8" width="10.83203125" style="2"/>
    <col min="9" max="13" width="10.83203125" style="1"/>
    <col min="14" max="14" width="10.83203125" style="1" customWidth="1"/>
    <col min="15" max="16384" width="10.83203125" style="1"/>
  </cols>
  <sheetData>
    <row r="1" spans="1:29" ht="20" thickBot="1" x14ac:dyDescent="0.3">
      <c r="I1" s="98" t="s">
        <v>78</v>
      </c>
    </row>
    <row r="2" spans="1:29" ht="25" thickBot="1" x14ac:dyDescent="0.35">
      <c r="A2" s="69" t="s">
        <v>80</v>
      </c>
      <c r="I2" s="62" t="s">
        <v>116</v>
      </c>
      <c r="J2" s="38"/>
      <c r="K2" s="99">
        <f>E56</f>
        <v>2310</v>
      </c>
      <c r="L2" s="38"/>
      <c r="M2" s="38"/>
      <c r="N2" s="38"/>
      <c r="O2" s="38"/>
      <c r="P2" s="38"/>
      <c r="Q2" s="38"/>
      <c r="R2" s="38"/>
      <c r="S2" s="39"/>
    </row>
    <row r="3" spans="1:29" x14ac:dyDescent="0.2">
      <c r="I3" s="65" t="s">
        <v>117</v>
      </c>
      <c r="J3" s="85"/>
      <c r="K3" s="85"/>
      <c r="L3" s="101" t="s">
        <v>102</v>
      </c>
      <c r="M3" s="101" t="s">
        <v>95</v>
      </c>
      <c r="N3" s="101" t="s">
        <v>96</v>
      </c>
      <c r="O3" s="101" t="s">
        <v>90</v>
      </c>
      <c r="P3" s="101" t="s">
        <v>89</v>
      </c>
      <c r="Q3" s="101" t="s">
        <v>99</v>
      </c>
      <c r="R3" s="101" t="s">
        <v>98</v>
      </c>
      <c r="S3" s="102" t="s">
        <v>102</v>
      </c>
    </row>
    <row r="4" spans="1:29" ht="16" thickBot="1" x14ac:dyDescent="0.25">
      <c r="I4" s="66"/>
      <c r="J4" s="41"/>
      <c r="K4" s="41"/>
      <c r="L4" s="26" t="s">
        <v>106</v>
      </c>
      <c r="M4" s="26" t="s">
        <v>82</v>
      </c>
      <c r="N4" s="26" t="s">
        <v>83</v>
      </c>
      <c r="O4" s="26" t="s">
        <v>84</v>
      </c>
      <c r="P4" s="26" t="s">
        <v>85</v>
      </c>
      <c r="Q4" s="26" t="s">
        <v>86</v>
      </c>
      <c r="R4" s="26" t="s">
        <v>87</v>
      </c>
      <c r="S4" s="27" t="s">
        <v>107</v>
      </c>
    </row>
    <row r="6" spans="1:29" x14ac:dyDescent="0.2">
      <c r="J6" s="88" t="s">
        <v>106</v>
      </c>
      <c r="K6" s="89" t="s">
        <v>82</v>
      </c>
      <c r="L6" s="90"/>
      <c r="M6" s="91"/>
      <c r="N6" s="89" t="s">
        <v>83</v>
      </c>
      <c r="O6" s="90"/>
      <c r="P6" s="91"/>
      <c r="Q6" s="89" t="s">
        <v>84</v>
      </c>
      <c r="R6" s="91"/>
      <c r="S6" s="89" t="s">
        <v>85</v>
      </c>
      <c r="T6" s="90"/>
      <c r="U6" s="91"/>
      <c r="V6" s="89" t="s">
        <v>86</v>
      </c>
      <c r="W6" s="90"/>
      <c r="X6" s="91"/>
      <c r="Y6" s="89" t="s">
        <v>87</v>
      </c>
      <c r="Z6" s="90"/>
      <c r="AA6" s="91"/>
      <c r="AB6" s="88" t="s">
        <v>107</v>
      </c>
    </row>
    <row r="7" spans="1:29" x14ac:dyDescent="0.2">
      <c r="E7" s="88" t="s">
        <v>103</v>
      </c>
      <c r="F7" s="88" t="s">
        <v>104</v>
      </c>
      <c r="G7" s="88" t="s">
        <v>105</v>
      </c>
      <c r="H7" s="88" t="s">
        <v>108</v>
      </c>
      <c r="J7" s="97" t="s">
        <v>102</v>
      </c>
      <c r="K7" s="3" t="s">
        <v>101</v>
      </c>
      <c r="L7" s="3" t="s">
        <v>100</v>
      </c>
      <c r="M7" s="97" t="s">
        <v>95</v>
      </c>
      <c r="N7" s="97" t="s">
        <v>96</v>
      </c>
      <c r="O7" s="3" t="s">
        <v>97</v>
      </c>
      <c r="P7" s="3" t="s">
        <v>99</v>
      </c>
      <c r="Q7" s="97" t="s">
        <v>90</v>
      </c>
      <c r="R7" s="3" t="s">
        <v>98</v>
      </c>
      <c r="S7" s="97" t="s">
        <v>89</v>
      </c>
      <c r="T7" s="3" t="s">
        <v>97</v>
      </c>
      <c r="U7" s="3" t="s">
        <v>100</v>
      </c>
      <c r="V7" s="3" t="s">
        <v>90</v>
      </c>
      <c r="W7" s="3" t="s">
        <v>95</v>
      </c>
      <c r="X7" s="97" t="s">
        <v>99</v>
      </c>
      <c r="Y7" s="3" t="s">
        <v>89</v>
      </c>
      <c r="Z7" s="97" t="s">
        <v>98</v>
      </c>
      <c r="AA7" s="3" t="s">
        <v>101</v>
      </c>
      <c r="AB7" s="97" t="s">
        <v>102</v>
      </c>
    </row>
    <row r="8" spans="1:29" x14ac:dyDescent="0.2">
      <c r="A8" s="88" t="s">
        <v>91</v>
      </c>
      <c r="B8" s="88" t="s">
        <v>88</v>
      </c>
      <c r="E8" s="3" t="s">
        <v>102</v>
      </c>
      <c r="F8" s="3" t="s">
        <v>101</v>
      </c>
      <c r="G8" s="3">
        <v>214</v>
      </c>
      <c r="H8" s="3">
        <v>0</v>
      </c>
      <c r="I8" s="86"/>
      <c r="J8" s="2">
        <v>-1</v>
      </c>
      <c r="K8" s="2">
        <v>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3" t="s">
        <v>92</v>
      </c>
      <c r="B9" s="3" t="s">
        <v>89</v>
      </c>
      <c r="E9" s="3" t="s">
        <v>102</v>
      </c>
      <c r="F9" s="3" t="s">
        <v>100</v>
      </c>
      <c r="G9" s="3">
        <v>393</v>
      </c>
      <c r="H9" s="3">
        <v>0</v>
      </c>
      <c r="I9" s="86"/>
      <c r="J9" s="86">
        <v>-1</v>
      </c>
      <c r="K9" s="2"/>
      <c r="L9" s="2">
        <v>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A10" s="3" t="s">
        <v>92</v>
      </c>
      <c r="B10" s="3" t="s">
        <v>90</v>
      </c>
      <c r="E10" s="3" t="s">
        <v>102</v>
      </c>
      <c r="F10" s="3" t="s">
        <v>95</v>
      </c>
      <c r="G10" s="3">
        <v>439</v>
      </c>
      <c r="H10" s="3">
        <v>1</v>
      </c>
      <c r="I10" s="86"/>
      <c r="J10" s="86">
        <v>-1</v>
      </c>
      <c r="K10" s="2"/>
      <c r="L10" s="2"/>
      <c r="M10" s="2">
        <v>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3" t="s">
        <v>93</v>
      </c>
      <c r="B11" s="3" t="s">
        <v>95</v>
      </c>
      <c r="E11" s="3" t="s">
        <v>101</v>
      </c>
      <c r="F11" s="3" t="s">
        <v>96</v>
      </c>
      <c r="G11" s="3">
        <v>165</v>
      </c>
      <c r="H11" s="3">
        <v>0</v>
      </c>
      <c r="I11" s="86"/>
      <c r="J11" s="86"/>
      <c r="K11" s="2">
        <v>-1</v>
      </c>
      <c r="L11" s="2"/>
      <c r="M11" s="2"/>
      <c r="N11" s="2">
        <v>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3" t="s">
        <v>93</v>
      </c>
      <c r="B12" s="3" t="s">
        <v>96</v>
      </c>
      <c r="E12" s="3" t="s">
        <v>101</v>
      </c>
      <c r="F12" s="3" t="s">
        <v>97</v>
      </c>
      <c r="G12" s="3">
        <v>357</v>
      </c>
      <c r="H12" s="3">
        <v>0</v>
      </c>
      <c r="I12" s="86"/>
      <c r="J12" s="86"/>
      <c r="K12" s="2">
        <v>-1</v>
      </c>
      <c r="L12" s="2"/>
      <c r="M12" s="2"/>
      <c r="N12" s="2"/>
      <c r="O12" s="2">
        <v>1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3" t="s">
        <v>93</v>
      </c>
      <c r="B13" s="3" t="s">
        <v>97</v>
      </c>
      <c r="E13" s="3" t="s">
        <v>101</v>
      </c>
      <c r="F13" s="3" t="s">
        <v>99</v>
      </c>
      <c r="G13" s="3">
        <v>249</v>
      </c>
      <c r="H13" s="3">
        <v>0</v>
      </c>
      <c r="I13" s="86"/>
      <c r="J13" s="2"/>
      <c r="K13" s="2">
        <v>-1</v>
      </c>
      <c r="L13" s="2"/>
      <c r="M13" s="2"/>
      <c r="N13" s="2"/>
      <c r="O13" s="2"/>
      <c r="P13" s="2">
        <v>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3" t="s">
        <v>93</v>
      </c>
      <c r="B14" s="3" t="s">
        <v>98</v>
      </c>
      <c r="E14" s="3" t="s">
        <v>100</v>
      </c>
      <c r="F14" s="3" t="s">
        <v>96</v>
      </c>
      <c r="G14" s="3">
        <v>271</v>
      </c>
      <c r="H14" s="3">
        <v>0</v>
      </c>
      <c r="I14" s="86"/>
      <c r="J14" s="2"/>
      <c r="K14" s="2"/>
      <c r="L14" s="2">
        <v>-1</v>
      </c>
      <c r="M14" s="2"/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3" t="s">
        <v>94</v>
      </c>
      <c r="B15" s="3" t="s">
        <v>99</v>
      </c>
      <c r="E15" s="3" t="s">
        <v>100</v>
      </c>
      <c r="F15" s="3" t="s">
        <v>97</v>
      </c>
      <c r="G15" s="3">
        <v>462</v>
      </c>
      <c r="H15" s="3">
        <v>0</v>
      </c>
      <c r="I15" s="86"/>
      <c r="J15" s="2"/>
      <c r="K15" s="2"/>
      <c r="L15" s="2">
        <v>-1</v>
      </c>
      <c r="M15" s="2"/>
      <c r="N15" s="2"/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3" t="s">
        <v>94</v>
      </c>
      <c r="B16" s="3" t="s">
        <v>100</v>
      </c>
      <c r="E16" s="3" t="s">
        <v>100</v>
      </c>
      <c r="F16" s="3" t="s">
        <v>99</v>
      </c>
      <c r="G16" s="3">
        <v>176</v>
      </c>
      <c r="H16" s="3">
        <v>0</v>
      </c>
      <c r="I16" s="86"/>
      <c r="J16" s="2"/>
      <c r="K16" s="2"/>
      <c r="L16" s="2">
        <v>-1</v>
      </c>
      <c r="M16" s="2"/>
      <c r="N16" s="2"/>
      <c r="O16" s="2"/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3" t="s">
        <v>94</v>
      </c>
      <c r="B17" s="3" t="s">
        <v>101</v>
      </c>
      <c r="E17" s="3" t="s">
        <v>95</v>
      </c>
      <c r="F17" s="3" t="s">
        <v>96</v>
      </c>
      <c r="G17" s="3">
        <v>188</v>
      </c>
      <c r="H17" s="3">
        <v>1</v>
      </c>
      <c r="I17" s="86"/>
      <c r="J17" s="2"/>
      <c r="K17" s="2"/>
      <c r="L17" s="2"/>
      <c r="M17" s="2">
        <v>-1</v>
      </c>
      <c r="N17" s="2">
        <v>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E18" s="3" t="s">
        <v>95</v>
      </c>
      <c r="F18" s="3" t="s">
        <v>97</v>
      </c>
      <c r="G18" s="3">
        <v>140</v>
      </c>
      <c r="H18" s="3">
        <v>0</v>
      </c>
      <c r="I18" s="86"/>
      <c r="J18" s="2"/>
      <c r="K18" s="2"/>
      <c r="L18" s="2"/>
      <c r="M18" s="2">
        <v>-1</v>
      </c>
      <c r="N18" s="2"/>
      <c r="O18" s="2">
        <v>1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D19" s="85"/>
      <c r="E19" s="3" t="s">
        <v>95</v>
      </c>
      <c r="F19" s="3" t="s">
        <v>99</v>
      </c>
      <c r="G19" s="3">
        <v>328</v>
      </c>
      <c r="H19" s="3">
        <v>0</v>
      </c>
      <c r="I19" s="86"/>
      <c r="J19" s="2"/>
      <c r="K19" s="2"/>
      <c r="L19" s="2"/>
      <c r="M19" s="2">
        <v>-1</v>
      </c>
      <c r="N19" s="2"/>
      <c r="O19" s="2"/>
      <c r="P19" s="2">
        <v>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D20" s="85"/>
      <c r="E20" s="3" t="s">
        <v>96</v>
      </c>
      <c r="F20" s="3" t="s">
        <v>90</v>
      </c>
      <c r="G20" s="3">
        <v>417</v>
      </c>
      <c r="H20" s="3">
        <v>1</v>
      </c>
      <c r="I20" s="86"/>
      <c r="J20" s="2"/>
      <c r="K20" s="2"/>
      <c r="L20" s="2"/>
      <c r="M20" s="2"/>
      <c r="N20" s="2">
        <v>-1</v>
      </c>
      <c r="O20" s="2"/>
      <c r="P20" s="2"/>
      <c r="Q20" s="2">
        <v>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88" t="s">
        <v>91</v>
      </c>
      <c r="B21" s="88" t="s">
        <v>112</v>
      </c>
      <c r="C21" s="88" t="s">
        <v>110</v>
      </c>
      <c r="D21" s="86"/>
      <c r="E21" s="3" t="s">
        <v>96</v>
      </c>
      <c r="F21" s="3" t="s">
        <v>98</v>
      </c>
      <c r="G21" s="3">
        <v>121</v>
      </c>
      <c r="H21" s="3">
        <v>0</v>
      </c>
      <c r="I21" s="86"/>
      <c r="J21" s="2"/>
      <c r="K21" s="2"/>
      <c r="L21" s="2"/>
      <c r="M21" s="2"/>
      <c r="N21" s="2">
        <v>-1</v>
      </c>
      <c r="O21" s="2"/>
      <c r="P21" s="2"/>
      <c r="Q21" s="2"/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3" t="s">
        <v>92</v>
      </c>
      <c r="B22" s="3">
        <f>H26+H22+H47+H44+H41+H29+H20+H24+H32+H35+H38</f>
        <v>2</v>
      </c>
      <c r="C22" s="3">
        <v>2</v>
      </c>
      <c r="D22" s="86"/>
      <c r="E22" s="3" t="s">
        <v>97</v>
      </c>
      <c r="F22" s="3" t="s">
        <v>90</v>
      </c>
      <c r="G22" s="3">
        <v>509</v>
      </c>
      <c r="H22" s="3">
        <v>0</v>
      </c>
      <c r="I22" s="86"/>
      <c r="J22" s="2"/>
      <c r="K22" s="2"/>
      <c r="L22" s="2"/>
      <c r="M22" s="2"/>
      <c r="N22" s="2"/>
      <c r="O22" s="2">
        <v>-1</v>
      </c>
      <c r="P22" s="2"/>
      <c r="Q22" s="2">
        <v>1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3" t="s">
        <v>93</v>
      </c>
      <c r="B23" s="3">
        <f>H10+H33+H36+H39+H11+H14+H17+H12+H15+H18+H27+H30+H21+H23+H25+H42+H45+H48</f>
        <v>3</v>
      </c>
      <c r="C23" s="3">
        <v>4</v>
      </c>
      <c r="D23" s="86"/>
      <c r="E23" s="3" t="s">
        <v>97</v>
      </c>
      <c r="F23" s="3" t="s">
        <v>98</v>
      </c>
      <c r="G23" s="3">
        <v>293</v>
      </c>
      <c r="H23" s="3">
        <v>0</v>
      </c>
      <c r="I23" s="86"/>
      <c r="J23" s="2"/>
      <c r="K23" s="2"/>
      <c r="L23" s="2"/>
      <c r="M23" s="2"/>
      <c r="N23" s="2"/>
      <c r="O23" s="2">
        <v>-1</v>
      </c>
      <c r="P23" s="2"/>
      <c r="Q23" s="2"/>
      <c r="R23" s="2">
        <v>1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3" t="s">
        <v>94</v>
      </c>
      <c r="B24" s="3">
        <f>H13+H16+H19+H34+H37+H40+H9+H28+H31+H8+H43+H46+H49</f>
        <v>1</v>
      </c>
      <c r="C24" s="3">
        <v>3</v>
      </c>
      <c r="D24" s="86"/>
      <c r="E24" s="3" t="s">
        <v>99</v>
      </c>
      <c r="F24" s="3" t="s">
        <v>90</v>
      </c>
      <c r="G24" s="3">
        <v>611</v>
      </c>
      <c r="H24" s="3">
        <v>0</v>
      </c>
      <c r="I24" s="86"/>
      <c r="J24" s="2"/>
      <c r="K24" s="2"/>
      <c r="L24" s="2"/>
      <c r="M24" s="2"/>
      <c r="N24" s="2"/>
      <c r="O24" s="2"/>
      <c r="P24" s="2">
        <v>-1</v>
      </c>
      <c r="Q24" s="2">
        <v>1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85"/>
      <c r="D25" s="85"/>
      <c r="E25" s="3" t="s">
        <v>99</v>
      </c>
      <c r="F25" s="3" t="s">
        <v>98</v>
      </c>
      <c r="G25" s="3">
        <v>320</v>
      </c>
      <c r="H25" s="3">
        <v>0</v>
      </c>
      <c r="I25" s="85"/>
      <c r="J25" s="2"/>
      <c r="K25" s="2"/>
      <c r="L25" s="2"/>
      <c r="M25" s="2"/>
      <c r="N25" s="2"/>
      <c r="O25" s="2"/>
      <c r="P25" s="2">
        <v>-1</v>
      </c>
      <c r="Q25" s="2"/>
      <c r="R25" s="2">
        <v>1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86"/>
      <c r="D26" s="85"/>
      <c r="E26" s="3" t="s">
        <v>90</v>
      </c>
      <c r="F26" s="3" t="s">
        <v>89</v>
      </c>
      <c r="G26" s="3">
        <v>271</v>
      </c>
      <c r="H26" s="3">
        <v>1</v>
      </c>
      <c r="I26" s="85"/>
      <c r="J26" s="2"/>
      <c r="K26" s="2"/>
      <c r="L26" s="2"/>
      <c r="M26" s="2"/>
      <c r="N26" s="2"/>
      <c r="O26" s="2"/>
      <c r="P26" s="2"/>
      <c r="Q26" s="2">
        <v>-1</v>
      </c>
      <c r="R26" s="2"/>
      <c r="S26" s="2">
        <v>1</v>
      </c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88" t="s">
        <v>111</v>
      </c>
      <c r="B27" s="88" t="s">
        <v>112</v>
      </c>
      <c r="C27" s="8" t="s">
        <v>114</v>
      </c>
      <c r="D27" s="85"/>
      <c r="E27" s="3" t="s">
        <v>90</v>
      </c>
      <c r="F27" s="3" t="s">
        <v>97</v>
      </c>
      <c r="G27" s="3">
        <v>509</v>
      </c>
      <c r="H27" s="3">
        <v>0</v>
      </c>
      <c r="I27" s="85"/>
      <c r="J27" s="2"/>
      <c r="K27" s="2"/>
      <c r="L27" s="2"/>
      <c r="M27" s="2"/>
      <c r="N27" s="2"/>
      <c r="O27" s="2"/>
      <c r="P27" s="2"/>
      <c r="Q27" s="2">
        <v>-1</v>
      </c>
      <c r="R27" s="2"/>
      <c r="S27" s="2"/>
      <c r="T27" s="2">
        <v>1</v>
      </c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3" t="s">
        <v>98</v>
      </c>
      <c r="B28" s="3">
        <f>H21+H23+H25+H42+H45+H48</f>
        <v>1</v>
      </c>
      <c r="C28" s="3">
        <v>70</v>
      </c>
      <c r="E28" s="3" t="s">
        <v>90</v>
      </c>
      <c r="F28" s="3" t="s">
        <v>100</v>
      </c>
      <c r="G28" s="3">
        <v>567</v>
      </c>
      <c r="H28" s="3">
        <v>0</v>
      </c>
      <c r="I28" s="85"/>
      <c r="J28" s="2"/>
      <c r="K28" s="2"/>
      <c r="L28" s="2"/>
      <c r="M28" s="2"/>
      <c r="N28" s="2"/>
      <c r="O28" s="2"/>
      <c r="P28" s="2"/>
      <c r="Q28" s="2">
        <v>-1</v>
      </c>
      <c r="R28" s="2"/>
      <c r="S28" s="2"/>
      <c r="T28" s="2"/>
      <c r="U28" s="2">
        <v>1</v>
      </c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3" t="s">
        <v>97</v>
      </c>
      <c r="B29" s="3">
        <f>H12+H15+H18+H27+H30</f>
        <v>0</v>
      </c>
      <c r="C29" s="3">
        <v>63</v>
      </c>
      <c r="E29" s="3" t="s">
        <v>98</v>
      </c>
      <c r="F29" s="3" t="s">
        <v>89</v>
      </c>
      <c r="G29" s="3">
        <v>241</v>
      </c>
      <c r="H29" s="3">
        <v>0</v>
      </c>
      <c r="I29" s="85"/>
      <c r="J29" s="2"/>
      <c r="K29" s="2"/>
      <c r="L29" s="2"/>
      <c r="M29" s="2"/>
      <c r="N29" s="2"/>
      <c r="O29" s="2"/>
      <c r="P29" s="2"/>
      <c r="Q29" s="2"/>
      <c r="R29" s="2">
        <v>-1</v>
      </c>
      <c r="S29" s="2">
        <v>1</v>
      </c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3" t="s">
        <v>90</v>
      </c>
      <c r="B30" s="3">
        <f>H20+H22+H24+H32+H35+H38</f>
        <v>1</v>
      </c>
      <c r="C30" s="3">
        <v>92</v>
      </c>
      <c r="E30" s="3" t="s">
        <v>98</v>
      </c>
      <c r="F30" s="3" t="s">
        <v>97</v>
      </c>
      <c r="G30" s="3">
        <v>243</v>
      </c>
      <c r="H30" s="3">
        <v>0</v>
      </c>
      <c r="I30" s="85"/>
      <c r="J30" s="2"/>
      <c r="K30" s="2"/>
      <c r="L30" s="2"/>
      <c r="M30" s="2"/>
      <c r="N30" s="2"/>
      <c r="O30" s="2"/>
      <c r="P30" s="2"/>
      <c r="Q30" s="2"/>
      <c r="R30" s="2">
        <v>-1</v>
      </c>
      <c r="S30" s="2"/>
      <c r="T30" s="2">
        <v>1</v>
      </c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3" t="s">
        <v>96</v>
      </c>
      <c r="B31" s="3">
        <f>H11+H14+H17</f>
        <v>1</v>
      </c>
      <c r="C31" s="3">
        <v>81</v>
      </c>
      <c r="E31" s="3" t="s">
        <v>98</v>
      </c>
      <c r="F31" s="3" t="s">
        <v>100</v>
      </c>
      <c r="G31" s="3">
        <v>346</v>
      </c>
      <c r="H31" s="3">
        <v>0</v>
      </c>
      <c r="I31" s="85"/>
      <c r="J31" s="2"/>
      <c r="K31" s="2"/>
      <c r="L31" s="2"/>
      <c r="M31" s="2"/>
      <c r="N31" s="2"/>
      <c r="O31" s="2"/>
      <c r="P31" s="2"/>
      <c r="Q31" s="2"/>
      <c r="R31" s="2">
        <v>-1</v>
      </c>
      <c r="S31" s="2"/>
      <c r="T31" s="2"/>
      <c r="U31" s="2">
        <v>1</v>
      </c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3" t="s">
        <v>95</v>
      </c>
      <c r="B32" s="3">
        <f>H10+H33+H36+H39</f>
        <v>1</v>
      </c>
      <c r="C32" s="3">
        <v>94</v>
      </c>
      <c r="E32" s="3" t="s">
        <v>89</v>
      </c>
      <c r="F32" s="3" t="s">
        <v>90</v>
      </c>
      <c r="G32" s="3">
        <v>271</v>
      </c>
      <c r="H32" s="3">
        <v>0</v>
      </c>
      <c r="I32" s="85"/>
      <c r="J32" s="2"/>
      <c r="K32" s="2"/>
      <c r="L32" s="2"/>
      <c r="M32" s="2"/>
      <c r="N32" s="2"/>
      <c r="O32" s="2"/>
      <c r="P32" s="2"/>
      <c r="Q32" s="2"/>
      <c r="R32" s="2"/>
      <c r="S32" s="2">
        <v>-1</v>
      </c>
      <c r="T32" s="2"/>
      <c r="U32" s="2"/>
      <c r="V32" s="2">
        <v>1</v>
      </c>
      <c r="W32" s="2"/>
      <c r="X32" s="2"/>
      <c r="Y32" s="2"/>
      <c r="Z32" s="2"/>
      <c r="AA32" s="2"/>
      <c r="AB32" s="2"/>
      <c r="AC32" s="2"/>
    </row>
    <row r="33" spans="1:29" x14ac:dyDescent="0.2">
      <c r="A33" s="3" t="s">
        <v>89</v>
      </c>
      <c r="B33" s="3">
        <f>H26+H29+H41+H44+H47</f>
        <v>1</v>
      </c>
      <c r="C33" s="3">
        <v>75</v>
      </c>
      <c r="E33" s="3" t="s">
        <v>89</v>
      </c>
      <c r="F33" s="3" t="s">
        <v>95</v>
      </c>
      <c r="G33" s="3">
        <v>403</v>
      </c>
      <c r="H33" s="3">
        <v>0</v>
      </c>
      <c r="I33" s="85"/>
      <c r="J33" s="2"/>
      <c r="K33" s="2"/>
      <c r="L33" s="2"/>
      <c r="M33" s="2"/>
      <c r="N33" s="2"/>
      <c r="O33" s="2"/>
      <c r="P33" s="2"/>
      <c r="Q33" s="2"/>
      <c r="R33" s="2"/>
      <c r="S33" s="2">
        <v>-1</v>
      </c>
      <c r="T33" s="2"/>
      <c r="U33" s="2"/>
      <c r="V33" s="2"/>
      <c r="W33" s="2">
        <v>1</v>
      </c>
      <c r="X33" s="2"/>
      <c r="Y33" s="2"/>
      <c r="Z33" s="2"/>
      <c r="AA33" s="2"/>
      <c r="AB33" s="2"/>
      <c r="AC33" s="2"/>
    </row>
    <row r="34" spans="1:29" x14ac:dyDescent="0.2">
      <c r="A34" s="3" t="s">
        <v>101</v>
      </c>
      <c r="B34" s="3">
        <f>H8+H43+H46+H49</f>
        <v>0</v>
      </c>
      <c r="C34" s="3">
        <v>72</v>
      </c>
      <c r="E34" s="3" t="s">
        <v>89</v>
      </c>
      <c r="F34" s="3" t="s">
        <v>99</v>
      </c>
      <c r="G34" s="3">
        <v>552</v>
      </c>
      <c r="H34" s="3">
        <v>1</v>
      </c>
      <c r="I34" s="85"/>
      <c r="J34" s="2"/>
      <c r="K34" s="2"/>
      <c r="L34" s="2"/>
      <c r="M34" s="2"/>
      <c r="N34" s="2"/>
      <c r="O34" s="2"/>
      <c r="P34" s="2"/>
      <c r="Q34" s="2"/>
      <c r="R34" s="2"/>
      <c r="S34" s="2">
        <v>-1</v>
      </c>
      <c r="T34" s="2"/>
      <c r="U34" s="2"/>
      <c r="V34" s="2"/>
      <c r="W34" s="2"/>
      <c r="X34" s="2">
        <v>1</v>
      </c>
      <c r="Y34" s="2"/>
      <c r="Z34" s="2"/>
      <c r="AA34" s="2"/>
      <c r="AB34" s="2"/>
      <c r="AC34" s="2"/>
    </row>
    <row r="35" spans="1:29" x14ac:dyDescent="0.2">
      <c r="A35" s="3" t="s">
        <v>100</v>
      </c>
      <c r="B35" s="3">
        <f>H9+H28+H31</f>
        <v>0</v>
      </c>
      <c r="C35" s="3">
        <v>65</v>
      </c>
      <c r="E35" s="3" t="s">
        <v>97</v>
      </c>
      <c r="F35" s="3" t="s">
        <v>90</v>
      </c>
      <c r="G35" s="3">
        <v>509</v>
      </c>
      <c r="H35" s="3">
        <v>0</v>
      </c>
      <c r="I35" s="85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v>-1</v>
      </c>
      <c r="U35" s="2"/>
      <c r="V35" s="2">
        <v>1</v>
      </c>
      <c r="W35" s="2"/>
      <c r="X35" s="2"/>
      <c r="Y35" s="2"/>
      <c r="Z35" s="2"/>
      <c r="AA35" s="2"/>
      <c r="AB35" s="2"/>
      <c r="AC35" s="2"/>
    </row>
    <row r="36" spans="1:29" x14ac:dyDescent="0.2">
      <c r="A36" s="3" t="s">
        <v>99</v>
      </c>
      <c r="B36" s="3">
        <f>H13+H16+H19+H34+H37+H40</f>
        <v>1</v>
      </c>
      <c r="C36" s="3">
        <v>80</v>
      </c>
      <c r="E36" s="3" t="s">
        <v>97</v>
      </c>
      <c r="F36" s="3" t="s">
        <v>95</v>
      </c>
      <c r="G36" s="3">
        <v>140</v>
      </c>
      <c r="H36" s="3">
        <v>0</v>
      </c>
      <c r="I36" s="85"/>
      <c r="J36" s="2"/>
      <c r="K36" s="2"/>
      <c r="L36" s="2"/>
      <c r="M36" s="2"/>
      <c r="N36" s="2"/>
      <c r="O36" s="2"/>
      <c r="P36" s="2"/>
      <c r="Q36" s="2"/>
      <c r="R36" s="2"/>
      <c r="S36" s="2"/>
      <c r="T36" s="2">
        <v>-1</v>
      </c>
      <c r="U36" s="2"/>
      <c r="V36" s="2"/>
      <c r="W36" s="2">
        <v>1</v>
      </c>
      <c r="X36" s="2"/>
      <c r="Y36" s="2"/>
      <c r="Z36" s="2"/>
      <c r="AA36" s="2"/>
      <c r="AB36" s="2"/>
      <c r="AC36" s="2"/>
    </row>
    <row r="37" spans="1:29" x14ac:dyDescent="0.2">
      <c r="A37" s="86"/>
      <c r="E37" s="3" t="s">
        <v>97</v>
      </c>
      <c r="F37" s="3" t="s">
        <v>99</v>
      </c>
      <c r="G37" s="3">
        <v>392</v>
      </c>
      <c r="H37" s="3">
        <v>0</v>
      </c>
      <c r="I37" s="85"/>
      <c r="J37" s="2"/>
      <c r="K37" s="2"/>
      <c r="L37" s="2"/>
      <c r="M37" s="2"/>
      <c r="N37" s="2"/>
      <c r="O37" s="2"/>
      <c r="P37" s="2"/>
      <c r="Q37" s="2"/>
      <c r="R37" s="2"/>
      <c r="S37" s="2"/>
      <c r="T37" s="2">
        <v>-1</v>
      </c>
      <c r="U37" s="2"/>
      <c r="V37" s="2"/>
      <c r="W37" s="2"/>
      <c r="X37" s="2">
        <v>1</v>
      </c>
      <c r="Y37" s="2"/>
      <c r="Z37" s="2"/>
      <c r="AA37" s="2"/>
      <c r="AB37" s="2"/>
      <c r="AC37" s="2"/>
    </row>
    <row r="38" spans="1:29" x14ac:dyDescent="0.2">
      <c r="A38" s="86"/>
      <c r="E38" s="3" t="s">
        <v>100</v>
      </c>
      <c r="F38" s="3" t="s">
        <v>90</v>
      </c>
      <c r="G38" s="3">
        <v>567</v>
      </c>
      <c r="H38" s="3">
        <v>0</v>
      </c>
      <c r="I38" s="8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>
        <v>-1</v>
      </c>
      <c r="V38" s="2">
        <v>1</v>
      </c>
      <c r="W38" s="2"/>
      <c r="X38" s="2"/>
      <c r="Y38" s="2"/>
      <c r="Z38" s="2"/>
      <c r="AA38" s="2"/>
      <c r="AB38" s="2"/>
      <c r="AC38" s="2"/>
    </row>
    <row r="39" spans="1:29" x14ac:dyDescent="0.2">
      <c r="A39" s="86"/>
      <c r="E39" s="3" t="s">
        <v>100</v>
      </c>
      <c r="F39" s="3" t="s">
        <v>95</v>
      </c>
      <c r="G39" s="3">
        <v>382</v>
      </c>
      <c r="H39" s="3">
        <v>0</v>
      </c>
      <c r="I39" s="8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>
        <v>-1</v>
      </c>
      <c r="V39" s="2"/>
      <c r="W39" s="2">
        <v>1</v>
      </c>
      <c r="X39" s="2"/>
      <c r="Y39" s="2"/>
      <c r="Z39" s="2"/>
      <c r="AA39" s="2"/>
      <c r="AB39" s="2"/>
      <c r="AC39" s="2"/>
    </row>
    <row r="40" spans="1:29" x14ac:dyDescent="0.2">
      <c r="A40" s="86"/>
      <c r="E40" s="3" t="s">
        <v>100</v>
      </c>
      <c r="F40" s="3" t="s">
        <v>99</v>
      </c>
      <c r="G40" s="3">
        <v>176</v>
      </c>
      <c r="H40" s="3">
        <v>0</v>
      </c>
      <c r="I40" s="8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>
        <v>-1</v>
      </c>
      <c r="V40" s="2"/>
      <c r="W40" s="2"/>
      <c r="X40" s="2">
        <v>1</v>
      </c>
      <c r="Y40" s="2"/>
      <c r="Z40" s="2"/>
      <c r="AA40" s="2"/>
      <c r="AB40" s="2"/>
      <c r="AC40" s="2"/>
    </row>
    <row r="41" spans="1:29" x14ac:dyDescent="0.2">
      <c r="A41" s="86"/>
      <c r="E41" s="3" t="s">
        <v>90</v>
      </c>
      <c r="F41" s="3" t="s">
        <v>89</v>
      </c>
      <c r="G41" s="3">
        <v>271</v>
      </c>
      <c r="H41" s="3">
        <v>0</v>
      </c>
      <c r="I41" s="8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>
        <v>-1</v>
      </c>
      <c r="W41" s="2"/>
      <c r="X41" s="2"/>
      <c r="Y41" s="2">
        <v>1</v>
      </c>
      <c r="Z41" s="2"/>
      <c r="AA41" s="2"/>
      <c r="AB41" s="2"/>
      <c r="AC41" s="2"/>
    </row>
    <row r="42" spans="1:29" x14ac:dyDescent="0.2">
      <c r="A42" s="86"/>
      <c r="E42" s="3" t="s">
        <v>90</v>
      </c>
      <c r="F42" s="3" t="s">
        <v>98</v>
      </c>
      <c r="G42" s="3">
        <v>293</v>
      </c>
      <c r="H42" s="3">
        <v>0</v>
      </c>
      <c r="I42" s="8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>
        <v>-1</v>
      </c>
      <c r="W42" s="2"/>
      <c r="X42" s="2"/>
      <c r="Y42" s="2"/>
      <c r="Z42" s="2">
        <v>1</v>
      </c>
      <c r="AA42" s="2"/>
      <c r="AB42" s="2"/>
      <c r="AC42" s="2"/>
    </row>
    <row r="43" spans="1:29" x14ac:dyDescent="0.2">
      <c r="A43" s="86"/>
      <c r="E43" s="3" t="s">
        <v>90</v>
      </c>
      <c r="F43" s="3" t="s">
        <v>101</v>
      </c>
      <c r="G43" s="3">
        <v>388</v>
      </c>
      <c r="H43" s="3">
        <v>0</v>
      </c>
      <c r="I43" s="8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>
        <v>-1</v>
      </c>
      <c r="W43" s="2"/>
      <c r="X43" s="2"/>
      <c r="Y43" s="2"/>
      <c r="Z43" s="2"/>
      <c r="AA43" s="2">
        <v>1</v>
      </c>
      <c r="AB43" s="2"/>
      <c r="AC43" s="2"/>
    </row>
    <row r="44" spans="1:29" x14ac:dyDescent="0.2">
      <c r="A44" s="86"/>
      <c r="E44" s="3" t="s">
        <v>95</v>
      </c>
      <c r="F44" s="3" t="s">
        <v>89</v>
      </c>
      <c r="G44" s="3">
        <v>403</v>
      </c>
      <c r="H44" s="3">
        <v>0</v>
      </c>
      <c r="I44" s="8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v>-1</v>
      </c>
      <c r="X44" s="2"/>
      <c r="Y44" s="2">
        <v>1</v>
      </c>
      <c r="Z44" s="2"/>
      <c r="AA44" s="2"/>
      <c r="AB44" s="2"/>
      <c r="AC44" s="2"/>
    </row>
    <row r="45" spans="1:29" x14ac:dyDescent="0.2">
      <c r="A45" s="86"/>
      <c r="E45" s="3" t="s">
        <v>95</v>
      </c>
      <c r="F45" s="3" t="s">
        <v>98</v>
      </c>
      <c r="G45" s="3">
        <v>317</v>
      </c>
      <c r="H45" s="3">
        <v>0</v>
      </c>
      <c r="I45" s="8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-1</v>
      </c>
      <c r="X45" s="2"/>
      <c r="Y45" s="2"/>
      <c r="Z45" s="2">
        <v>1</v>
      </c>
      <c r="AA45" s="2"/>
      <c r="AB45" s="2"/>
      <c r="AC45" s="2"/>
    </row>
    <row r="46" spans="1:29" x14ac:dyDescent="0.2">
      <c r="A46" s="86"/>
      <c r="E46" s="3" t="s">
        <v>95</v>
      </c>
      <c r="F46" s="3" t="s">
        <v>101</v>
      </c>
      <c r="G46" s="3">
        <v>353</v>
      </c>
      <c r="H46" s="3">
        <v>0</v>
      </c>
      <c r="I46" s="8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-1</v>
      </c>
      <c r="X46" s="2"/>
      <c r="Y46" s="2"/>
      <c r="Z46" s="2"/>
      <c r="AA46" s="2">
        <v>1</v>
      </c>
      <c r="AB46" s="2"/>
      <c r="AC46" s="2"/>
    </row>
    <row r="47" spans="1:29" x14ac:dyDescent="0.2">
      <c r="A47" s="86"/>
      <c r="E47" s="3" t="s">
        <v>99</v>
      </c>
      <c r="F47" s="3" t="s">
        <v>89</v>
      </c>
      <c r="G47" s="3">
        <v>552</v>
      </c>
      <c r="H47" s="3">
        <v>0</v>
      </c>
      <c r="I47" s="8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>
        <v>-1</v>
      </c>
      <c r="Y47" s="2">
        <v>1</v>
      </c>
      <c r="Z47" s="2"/>
      <c r="AA47" s="2"/>
      <c r="AB47" s="2"/>
      <c r="AC47" s="2"/>
    </row>
    <row r="48" spans="1:29" x14ac:dyDescent="0.2">
      <c r="A48" s="86"/>
      <c r="E48" s="3" t="s">
        <v>99</v>
      </c>
      <c r="F48" s="3" t="s">
        <v>98</v>
      </c>
      <c r="G48" s="3">
        <v>320</v>
      </c>
      <c r="H48" s="3">
        <v>1</v>
      </c>
      <c r="I48" s="8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>
        <v>-1</v>
      </c>
      <c r="Y48" s="2"/>
      <c r="Z48" s="2">
        <v>1</v>
      </c>
      <c r="AA48" s="2"/>
      <c r="AB48" s="2"/>
      <c r="AC48" s="2"/>
    </row>
    <row r="49" spans="1:29" x14ac:dyDescent="0.2">
      <c r="A49" s="86"/>
      <c r="E49" s="3" t="s">
        <v>99</v>
      </c>
      <c r="F49" s="3" t="s">
        <v>101</v>
      </c>
      <c r="G49" s="3">
        <v>249</v>
      </c>
      <c r="H49" s="3">
        <v>0</v>
      </c>
      <c r="I49" s="8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>
        <v>-1</v>
      </c>
      <c r="Y49" s="2"/>
      <c r="Z49" s="2"/>
      <c r="AA49" s="2">
        <v>1</v>
      </c>
      <c r="AB49" s="2"/>
      <c r="AC49" s="2"/>
    </row>
    <row r="50" spans="1:29" x14ac:dyDescent="0.2">
      <c r="A50" s="86"/>
      <c r="E50" s="3" t="s">
        <v>89</v>
      </c>
      <c r="F50" s="3" t="s">
        <v>102</v>
      </c>
      <c r="G50" s="3">
        <v>171</v>
      </c>
      <c r="H50" s="3">
        <v>0</v>
      </c>
      <c r="I50" s="8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>
        <v>-1</v>
      </c>
      <c r="Z50" s="2"/>
      <c r="AA50" s="2"/>
      <c r="AB50" s="2">
        <v>1</v>
      </c>
      <c r="AC50" s="2"/>
    </row>
    <row r="51" spans="1:29" x14ac:dyDescent="0.2">
      <c r="A51" s="86"/>
      <c r="E51" s="3" t="s">
        <v>98</v>
      </c>
      <c r="F51" s="3" t="s">
        <v>102</v>
      </c>
      <c r="G51" s="3">
        <v>123</v>
      </c>
      <c r="H51" s="3">
        <v>1</v>
      </c>
      <c r="I51" s="8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-1</v>
      </c>
      <c r="AA51" s="2"/>
      <c r="AB51" s="2">
        <v>1</v>
      </c>
      <c r="AC51" s="2"/>
    </row>
    <row r="52" spans="1:29" x14ac:dyDescent="0.2">
      <c r="A52" s="86"/>
      <c r="E52" s="3" t="s">
        <v>101</v>
      </c>
      <c r="F52" s="3" t="s">
        <v>102</v>
      </c>
      <c r="G52" s="3">
        <v>214</v>
      </c>
      <c r="H52" s="3">
        <v>0</v>
      </c>
      <c r="I52" s="8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>
        <v>-1</v>
      </c>
      <c r="AB52" s="2">
        <v>1</v>
      </c>
      <c r="AC52" s="2"/>
    </row>
    <row r="53" spans="1:29" ht="16" thickBot="1" x14ac:dyDescent="0.25">
      <c r="A53" s="86"/>
      <c r="I53" s="86" t="s">
        <v>50</v>
      </c>
      <c r="J53" s="87">
        <f>SUMPRODUCT(J8:J52,$H8:$H52)</f>
        <v>-1</v>
      </c>
      <c r="K53" s="87">
        <f>SUMPRODUCT(K8:K52,$H8:$H52)</f>
        <v>0</v>
      </c>
      <c r="L53" s="87">
        <f t="shared" ref="L53:AB53" si="0">SUMPRODUCT(L8:L52,$H8:$H52)</f>
        <v>0</v>
      </c>
      <c r="M53" s="87">
        <f t="shared" si="0"/>
        <v>0</v>
      </c>
      <c r="N53" s="87">
        <f t="shared" si="0"/>
        <v>0</v>
      </c>
      <c r="O53" s="87">
        <f t="shared" si="0"/>
        <v>0</v>
      </c>
      <c r="P53" s="87">
        <f t="shared" si="0"/>
        <v>0</v>
      </c>
      <c r="Q53" s="87">
        <f t="shared" si="0"/>
        <v>0</v>
      </c>
      <c r="R53" s="87">
        <f t="shared" si="0"/>
        <v>0</v>
      </c>
      <c r="S53" s="87">
        <f t="shared" si="0"/>
        <v>0</v>
      </c>
      <c r="T53" s="87">
        <f t="shared" si="0"/>
        <v>0</v>
      </c>
      <c r="U53" s="87">
        <f t="shared" si="0"/>
        <v>0</v>
      </c>
      <c r="V53" s="87">
        <f t="shared" si="0"/>
        <v>0</v>
      </c>
      <c r="W53" s="87">
        <f t="shared" si="0"/>
        <v>0</v>
      </c>
      <c r="X53" s="87">
        <f t="shared" si="0"/>
        <v>0</v>
      </c>
      <c r="Y53" s="87">
        <f t="shared" si="0"/>
        <v>0</v>
      </c>
      <c r="Z53" s="87">
        <f t="shared" si="0"/>
        <v>0</v>
      </c>
      <c r="AA53" s="87">
        <f t="shared" si="0"/>
        <v>0</v>
      </c>
      <c r="AB53" s="87">
        <f>SUMPRODUCT(AB8:AB52,$H8:$H52)</f>
        <v>1</v>
      </c>
    </row>
    <row r="54" spans="1:29" ht="19" x14ac:dyDescent="0.25">
      <c r="A54" s="86"/>
      <c r="D54" s="92" t="s">
        <v>115</v>
      </c>
      <c r="E54" s="92" t="s">
        <v>113</v>
      </c>
      <c r="I54" s="2" t="s">
        <v>51</v>
      </c>
      <c r="J54" s="2">
        <v>-1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/>
    </row>
    <row r="55" spans="1:29" ht="20" thickBot="1" x14ac:dyDescent="0.3">
      <c r="A55" s="86"/>
      <c r="D55" s="93" t="s">
        <v>114</v>
      </c>
      <c r="E55" s="93" t="s">
        <v>109</v>
      </c>
    </row>
    <row r="56" spans="1:29" ht="30" thickBot="1" x14ac:dyDescent="0.4">
      <c r="A56" s="86"/>
      <c r="D56" s="95">
        <f>SUMPRODUCT(C28:C36,B28:B36)</f>
        <v>492</v>
      </c>
      <c r="E56" s="94">
        <f>SUMPRODUCT(H8:H52,G8:G52)</f>
        <v>2310</v>
      </c>
    </row>
    <row r="57" spans="1:29" x14ac:dyDescent="0.2">
      <c r="A57" s="86"/>
    </row>
    <row r="58" spans="1:29" x14ac:dyDescent="0.2">
      <c r="A58" s="86"/>
    </row>
    <row r="59" spans="1:29" x14ac:dyDescent="0.2">
      <c r="A59" s="86"/>
    </row>
    <row r="60" spans="1:29" x14ac:dyDescent="0.2">
      <c r="A60" s="86"/>
    </row>
    <row r="61" spans="1:29" x14ac:dyDescent="0.2">
      <c r="A61" s="86"/>
    </row>
    <row r="62" spans="1:29" x14ac:dyDescent="0.2">
      <c r="A62" s="86"/>
    </row>
    <row r="63" spans="1:29" x14ac:dyDescent="0.2">
      <c r="A63" s="86"/>
    </row>
    <row r="64" spans="1:29" x14ac:dyDescent="0.2">
      <c r="A64" s="86"/>
    </row>
    <row r="65" spans="1:1" x14ac:dyDescent="0.2">
      <c r="A65" s="86"/>
    </row>
    <row r="66" spans="1:1" x14ac:dyDescent="0.2">
      <c r="A66" s="86"/>
    </row>
    <row r="67" spans="1:1" x14ac:dyDescent="0.2">
      <c r="A67" s="86"/>
    </row>
    <row r="68" spans="1:1" x14ac:dyDescent="0.2">
      <c r="A68" s="86"/>
    </row>
    <row r="69" spans="1:1" x14ac:dyDescent="0.2">
      <c r="A69" s="86"/>
    </row>
    <row r="70" spans="1:1" x14ac:dyDescent="0.2">
      <c r="A70" s="86"/>
    </row>
    <row r="71" spans="1:1" x14ac:dyDescent="0.2">
      <c r="A71" s="85"/>
    </row>
    <row r="72" spans="1:1" x14ac:dyDescent="0.2">
      <c r="A72" s="85"/>
    </row>
  </sheetData>
  <sortState xmlns:xlrd2="http://schemas.microsoft.com/office/spreadsheetml/2017/richdata2" ref="A26:A70">
    <sortCondition ref="A26:A70"/>
  </sortState>
  <mergeCells count="6">
    <mergeCell ref="K6:M6"/>
    <mergeCell ref="N6:P6"/>
    <mergeCell ref="Q6:R6"/>
    <mergeCell ref="S6:U6"/>
    <mergeCell ref="V6:X6"/>
    <mergeCell ref="Y6:AA6"/>
  </mergeCells>
  <conditionalFormatting sqref="H8:H52">
    <cfRule type="containsText" dxfId="3" priority="1" operator="containsText" text="1">
      <formula>NOT(ISERROR(SEARCH("1",H8)))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11C0-712F-7244-9AFE-6CC5B24D3C4B}">
  <dimension ref="A1:W48"/>
  <sheetViews>
    <sheetView workbookViewId="0">
      <selection activeCell="O37" sqref="O37"/>
    </sheetView>
  </sheetViews>
  <sheetFormatPr baseColWidth="10" defaultRowHeight="15" x14ac:dyDescent="0.2"/>
  <cols>
    <col min="1" max="7" width="10.83203125" style="1"/>
    <col min="8" max="8" width="15.6640625" style="1" bestFit="1" customWidth="1"/>
    <col min="9" max="9" width="12.6640625" style="1" customWidth="1"/>
    <col min="10" max="10" width="14.33203125" style="1" bestFit="1" customWidth="1"/>
    <col min="11" max="11" width="11" style="1" bestFit="1" customWidth="1"/>
    <col min="12" max="16384" width="10.83203125" style="1"/>
  </cols>
  <sheetData>
    <row r="1" spans="1:23" ht="20" thickBot="1" x14ac:dyDescent="0.3">
      <c r="K1" s="112" t="s">
        <v>113</v>
      </c>
    </row>
    <row r="2" spans="1:23" ht="25" thickBot="1" x14ac:dyDescent="0.35">
      <c r="A2" s="69" t="s">
        <v>81</v>
      </c>
      <c r="J2" s="113" t="s">
        <v>131</v>
      </c>
      <c r="K2" s="68" t="s">
        <v>129</v>
      </c>
    </row>
    <row r="3" spans="1:23" ht="22" thickBot="1" x14ac:dyDescent="0.3">
      <c r="J3" s="114">
        <f>SUMPRODUCT(H6:H24,D6:D24)/SUM(H6:H24)</f>
        <v>7.75</v>
      </c>
      <c r="K3" s="110">
        <f>SUMPRODUCT(H6:H24,B6:B24)</f>
        <v>93236</v>
      </c>
    </row>
    <row r="5" spans="1:23" x14ac:dyDescent="0.2">
      <c r="B5" s="104" t="s">
        <v>118</v>
      </c>
      <c r="C5" s="104" t="s">
        <v>119</v>
      </c>
      <c r="D5" s="104" t="s">
        <v>120</v>
      </c>
      <c r="E5" s="104" t="s">
        <v>132</v>
      </c>
      <c r="F5" s="104" t="s">
        <v>103</v>
      </c>
      <c r="G5" s="104" t="s">
        <v>104</v>
      </c>
      <c r="H5" s="88" t="s">
        <v>128</v>
      </c>
      <c r="I5" s="111" t="s">
        <v>134</v>
      </c>
      <c r="J5" s="2"/>
      <c r="K5" s="96" t="s">
        <v>121</v>
      </c>
      <c r="L5" s="96" t="s">
        <v>122</v>
      </c>
      <c r="M5" s="96" t="s">
        <v>123</v>
      </c>
      <c r="N5" s="96" t="s">
        <v>4</v>
      </c>
      <c r="O5" s="96" t="s">
        <v>29</v>
      </c>
      <c r="P5" s="96" t="s">
        <v>35</v>
      </c>
      <c r="Q5" s="96" t="s">
        <v>41</v>
      </c>
      <c r="R5" s="96" t="s">
        <v>46</v>
      </c>
      <c r="S5" s="96" t="s">
        <v>124</v>
      </c>
      <c r="T5" s="96" t="s">
        <v>125</v>
      </c>
      <c r="U5" s="96" t="s">
        <v>126</v>
      </c>
      <c r="V5" s="96" t="s">
        <v>127</v>
      </c>
      <c r="W5" s="3" t="s">
        <v>133</v>
      </c>
    </row>
    <row r="6" spans="1:23" x14ac:dyDescent="0.2">
      <c r="B6" s="103">
        <v>75</v>
      </c>
      <c r="C6" s="103">
        <v>75</v>
      </c>
      <c r="D6" s="103">
        <v>8</v>
      </c>
      <c r="E6" s="103">
        <f>D6-7.75</f>
        <v>0.25</v>
      </c>
      <c r="F6" s="103" t="s">
        <v>121</v>
      </c>
      <c r="G6" s="103" t="s">
        <v>4</v>
      </c>
      <c r="H6" s="96">
        <v>75</v>
      </c>
      <c r="I6" s="86">
        <f>C6-H6</f>
        <v>0</v>
      </c>
      <c r="K6" s="2">
        <v>-1</v>
      </c>
      <c r="L6" s="2"/>
      <c r="M6" s="2"/>
      <c r="N6" s="2">
        <v>1</v>
      </c>
      <c r="O6" s="2"/>
      <c r="P6" s="2"/>
      <c r="Q6" s="2"/>
      <c r="R6" s="2"/>
      <c r="S6" s="2"/>
      <c r="T6" s="2"/>
      <c r="U6" s="2"/>
      <c r="V6" s="2"/>
    </row>
    <row r="7" spans="1:23" x14ac:dyDescent="0.2">
      <c r="B7" s="103">
        <v>65</v>
      </c>
      <c r="C7" s="103">
        <v>85</v>
      </c>
      <c r="D7" s="103">
        <v>7</v>
      </c>
      <c r="E7" s="103">
        <f t="shared" ref="E7:E24" si="0">D7-7.75</f>
        <v>-0.75</v>
      </c>
      <c r="F7" s="103" t="s">
        <v>121</v>
      </c>
      <c r="G7" s="103" t="s">
        <v>29</v>
      </c>
      <c r="H7" s="96">
        <v>50</v>
      </c>
      <c r="I7" s="86">
        <f t="shared" ref="I7:I24" si="1">C7-H7</f>
        <v>35</v>
      </c>
      <c r="K7" s="2">
        <v>-1</v>
      </c>
      <c r="L7" s="2"/>
      <c r="M7" s="2"/>
      <c r="N7" s="2"/>
      <c r="O7" s="2">
        <v>1</v>
      </c>
      <c r="P7" s="2"/>
      <c r="Q7" s="2"/>
      <c r="R7" s="2"/>
      <c r="S7" s="2"/>
      <c r="T7" s="2"/>
      <c r="U7" s="2"/>
      <c r="V7" s="2"/>
    </row>
    <row r="8" spans="1:23" x14ac:dyDescent="0.2">
      <c r="B8" s="103">
        <v>80</v>
      </c>
      <c r="C8" s="103">
        <v>100</v>
      </c>
      <c r="D8" s="103">
        <v>8</v>
      </c>
      <c r="E8" s="103">
        <f t="shared" si="0"/>
        <v>0.25</v>
      </c>
      <c r="F8" s="103" t="s">
        <v>122</v>
      </c>
      <c r="G8" s="103" t="s">
        <v>4</v>
      </c>
      <c r="H8" s="96">
        <v>95</v>
      </c>
      <c r="I8" s="86">
        <f t="shared" si="1"/>
        <v>5</v>
      </c>
      <c r="K8" s="2"/>
      <c r="L8" s="2">
        <v>-1</v>
      </c>
      <c r="M8" s="2"/>
      <c r="N8" s="2">
        <v>1</v>
      </c>
      <c r="O8" s="2"/>
      <c r="P8" s="2"/>
      <c r="Q8" s="2"/>
      <c r="R8" s="2"/>
      <c r="S8" s="2"/>
      <c r="T8" s="2"/>
      <c r="U8" s="2"/>
      <c r="V8" s="2"/>
    </row>
    <row r="9" spans="1:23" x14ac:dyDescent="0.2">
      <c r="B9" s="103">
        <v>45</v>
      </c>
      <c r="C9" s="103">
        <v>90</v>
      </c>
      <c r="D9" s="103">
        <v>7</v>
      </c>
      <c r="E9" s="103">
        <f t="shared" si="0"/>
        <v>-0.75</v>
      </c>
      <c r="F9" s="103" t="s">
        <v>122</v>
      </c>
      <c r="G9" s="103" t="s">
        <v>29</v>
      </c>
      <c r="H9" s="96">
        <v>90</v>
      </c>
      <c r="I9" s="86">
        <f t="shared" si="1"/>
        <v>0</v>
      </c>
      <c r="K9" s="2"/>
      <c r="L9" s="2">
        <v>-1</v>
      </c>
      <c r="M9" s="2"/>
      <c r="N9" s="2"/>
      <c r="O9" s="2">
        <v>1</v>
      </c>
      <c r="P9" s="2"/>
      <c r="Q9" s="2"/>
      <c r="R9" s="2"/>
      <c r="S9" s="2"/>
      <c r="T9" s="2"/>
      <c r="U9" s="2"/>
      <c r="V9" s="2"/>
    </row>
    <row r="10" spans="1:23" x14ac:dyDescent="0.2">
      <c r="B10" s="103">
        <v>76</v>
      </c>
      <c r="C10" s="103">
        <v>95</v>
      </c>
      <c r="D10" s="103">
        <v>6</v>
      </c>
      <c r="E10" s="103">
        <f t="shared" si="0"/>
        <v>-1.75</v>
      </c>
      <c r="F10" s="103" t="s">
        <v>123</v>
      </c>
      <c r="G10" s="103" t="s">
        <v>29</v>
      </c>
      <c r="H10" s="96">
        <v>25</v>
      </c>
      <c r="I10" s="86">
        <f t="shared" si="1"/>
        <v>70</v>
      </c>
      <c r="K10" s="2"/>
      <c r="L10" s="2"/>
      <c r="M10" s="2">
        <v>-1</v>
      </c>
      <c r="N10" s="2"/>
      <c r="O10" s="2">
        <v>1</v>
      </c>
      <c r="P10" s="2"/>
      <c r="Q10" s="2"/>
      <c r="R10" s="2"/>
      <c r="S10" s="2"/>
      <c r="T10" s="2"/>
      <c r="U10" s="2"/>
      <c r="V10" s="2"/>
    </row>
    <row r="11" spans="1:23" x14ac:dyDescent="0.2">
      <c r="B11" s="103">
        <v>49</v>
      </c>
      <c r="C11" s="103">
        <v>120</v>
      </c>
      <c r="D11" s="103">
        <v>9</v>
      </c>
      <c r="E11" s="103">
        <f t="shared" si="0"/>
        <v>1.25</v>
      </c>
      <c r="F11" s="103" t="s">
        <v>123</v>
      </c>
      <c r="G11" s="103" t="s">
        <v>35</v>
      </c>
      <c r="H11" s="96">
        <v>120</v>
      </c>
      <c r="I11" s="86">
        <f t="shared" si="1"/>
        <v>0</v>
      </c>
      <c r="K11" s="2"/>
      <c r="L11" s="2"/>
      <c r="M11" s="2">
        <v>-1</v>
      </c>
      <c r="N11" s="2"/>
      <c r="O11" s="2"/>
      <c r="P11" s="2">
        <v>1</v>
      </c>
      <c r="Q11" s="2"/>
      <c r="R11" s="2"/>
      <c r="S11" s="2"/>
      <c r="T11" s="2"/>
      <c r="U11" s="2"/>
      <c r="V11" s="2"/>
    </row>
    <row r="12" spans="1:23" x14ac:dyDescent="0.2">
      <c r="B12" s="103">
        <v>80</v>
      </c>
      <c r="C12" s="103">
        <v>100</v>
      </c>
      <c r="D12" s="103">
        <v>10</v>
      </c>
      <c r="E12" s="103">
        <f t="shared" si="0"/>
        <v>2.25</v>
      </c>
      <c r="F12" s="103" t="s">
        <v>4</v>
      </c>
      <c r="G12" s="103" t="s">
        <v>41</v>
      </c>
      <c r="H12" s="96">
        <v>100</v>
      </c>
      <c r="I12" s="86">
        <f t="shared" si="1"/>
        <v>0</v>
      </c>
      <c r="K12" s="2"/>
      <c r="L12" s="2"/>
      <c r="M12" s="2"/>
      <c r="N12" s="2">
        <v>-1</v>
      </c>
      <c r="O12" s="2"/>
      <c r="P12" s="2"/>
      <c r="Q12" s="2">
        <v>1</v>
      </c>
      <c r="R12" s="2"/>
      <c r="S12" s="2"/>
      <c r="T12" s="2"/>
      <c r="U12" s="2"/>
      <c r="V12" s="2"/>
    </row>
    <row r="13" spans="1:23" x14ac:dyDescent="0.2">
      <c r="B13" s="103">
        <v>100</v>
      </c>
      <c r="C13" s="103">
        <v>150</v>
      </c>
      <c r="D13" s="103">
        <v>6</v>
      </c>
      <c r="E13" s="103">
        <f t="shared" si="0"/>
        <v>-1.75</v>
      </c>
      <c r="F13" s="103" t="s">
        <v>4</v>
      </c>
      <c r="G13" s="103" t="s">
        <v>46</v>
      </c>
      <c r="H13" s="96">
        <v>85</v>
      </c>
      <c r="I13" s="86">
        <f t="shared" si="1"/>
        <v>65</v>
      </c>
      <c r="K13" s="2"/>
      <c r="L13" s="2"/>
      <c r="M13" s="2"/>
      <c r="N13" s="2">
        <v>-1</v>
      </c>
      <c r="O13" s="2"/>
      <c r="P13" s="2"/>
      <c r="Q13" s="2"/>
      <c r="R13" s="2">
        <v>1</v>
      </c>
      <c r="S13" s="2"/>
      <c r="T13" s="2"/>
      <c r="U13" s="2"/>
      <c r="V13" s="2"/>
    </row>
    <row r="14" spans="1:23" x14ac:dyDescent="0.2">
      <c r="B14" s="103">
        <v>35</v>
      </c>
      <c r="C14" s="103">
        <v>65</v>
      </c>
      <c r="D14" s="103">
        <v>10</v>
      </c>
      <c r="E14" s="103">
        <f t="shared" si="0"/>
        <v>2.25</v>
      </c>
      <c r="F14" s="103" t="s">
        <v>29</v>
      </c>
      <c r="G14" s="103" t="s">
        <v>4</v>
      </c>
      <c r="H14" s="96">
        <v>15</v>
      </c>
      <c r="I14" s="86">
        <f t="shared" si="1"/>
        <v>50</v>
      </c>
      <c r="K14" s="2"/>
      <c r="L14" s="2"/>
      <c r="M14" s="2"/>
      <c r="N14" s="2">
        <v>1</v>
      </c>
      <c r="O14" s="2">
        <v>-1</v>
      </c>
      <c r="P14" s="2"/>
      <c r="Q14" s="2"/>
      <c r="R14" s="2"/>
      <c r="S14" s="2"/>
      <c r="T14" s="2"/>
      <c r="U14" s="2"/>
      <c r="V14" s="2"/>
    </row>
    <row r="15" spans="1:23" x14ac:dyDescent="0.2">
      <c r="B15" s="103">
        <v>55</v>
      </c>
      <c r="C15" s="103">
        <v>100</v>
      </c>
      <c r="D15" s="103">
        <v>9</v>
      </c>
      <c r="E15" s="103">
        <f t="shared" si="0"/>
        <v>1.25</v>
      </c>
      <c r="F15" s="103" t="s">
        <v>29</v>
      </c>
      <c r="G15" s="103" t="s">
        <v>41</v>
      </c>
      <c r="H15" s="96">
        <v>100</v>
      </c>
      <c r="I15" s="86">
        <f t="shared" si="1"/>
        <v>0</v>
      </c>
      <c r="K15" s="2"/>
      <c r="L15" s="2"/>
      <c r="M15" s="2"/>
      <c r="N15" s="2"/>
      <c r="O15" s="2">
        <v>-1</v>
      </c>
      <c r="P15" s="2"/>
      <c r="Q15" s="2">
        <v>1</v>
      </c>
      <c r="R15" s="2"/>
      <c r="S15" s="2"/>
      <c r="T15" s="2"/>
      <c r="U15" s="2"/>
      <c r="V15" s="2"/>
    </row>
    <row r="16" spans="1:23" x14ac:dyDescent="0.2">
      <c r="B16" s="103">
        <v>70</v>
      </c>
      <c r="C16" s="103">
        <v>115</v>
      </c>
      <c r="D16" s="103">
        <v>4</v>
      </c>
      <c r="E16" s="103">
        <f t="shared" si="0"/>
        <v>-3.75</v>
      </c>
      <c r="F16" s="103" t="s">
        <v>29</v>
      </c>
      <c r="G16" s="103" t="s">
        <v>46</v>
      </c>
      <c r="H16" s="96">
        <v>50</v>
      </c>
      <c r="I16" s="86">
        <f t="shared" si="1"/>
        <v>65</v>
      </c>
      <c r="K16" s="2"/>
      <c r="L16" s="2"/>
      <c r="M16" s="2"/>
      <c r="N16" s="2"/>
      <c r="O16" s="2">
        <v>-1</v>
      </c>
      <c r="P16" s="2"/>
      <c r="Q16" s="2"/>
      <c r="R16" s="2">
        <v>1</v>
      </c>
      <c r="S16" s="2"/>
      <c r="T16" s="2"/>
      <c r="U16" s="2"/>
      <c r="V16" s="2"/>
    </row>
    <row r="17" spans="1:23" x14ac:dyDescent="0.2">
      <c r="B17" s="103">
        <v>66</v>
      </c>
      <c r="C17" s="103">
        <v>75</v>
      </c>
      <c r="D17" s="103">
        <v>8</v>
      </c>
      <c r="E17" s="103">
        <f t="shared" si="0"/>
        <v>0.25</v>
      </c>
      <c r="F17" s="103" t="s">
        <v>35</v>
      </c>
      <c r="G17" s="103" t="s">
        <v>41</v>
      </c>
      <c r="H17" s="96">
        <v>75</v>
      </c>
      <c r="I17" s="86">
        <f t="shared" si="1"/>
        <v>0</v>
      </c>
      <c r="K17" s="2"/>
      <c r="L17" s="2"/>
      <c r="M17" s="2"/>
      <c r="N17" s="2"/>
      <c r="O17" s="2"/>
      <c r="P17" s="2">
        <v>-1</v>
      </c>
      <c r="Q17" s="2">
        <v>1</v>
      </c>
      <c r="R17" s="2"/>
      <c r="S17" s="2"/>
      <c r="T17" s="2"/>
      <c r="U17" s="2"/>
      <c r="V17" s="2"/>
    </row>
    <row r="18" spans="1:23" x14ac:dyDescent="0.2">
      <c r="B18" s="103">
        <v>90</v>
      </c>
      <c r="C18" s="103">
        <v>175</v>
      </c>
      <c r="D18" s="103">
        <v>6</v>
      </c>
      <c r="E18" s="103">
        <f t="shared" si="0"/>
        <v>-1.75</v>
      </c>
      <c r="F18" s="103" t="s">
        <v>35</v>
      </c>
      <c r="G18" s="103" t="s">
        <v>46</v>
      </c>
      <c r="H18" s="96">
        <v>45</v>
      </c>
      <c r="I18" s="86">
        <f t="shared" si="1"/>
        <v>130</v>
      </c>
      <c r="K18" s="2"/>
      <c r="L18" s="2"/>
      <c r="M18" s="2"/>
      <c r="N18" s="2"/>
      <c r="O18" s="2"/>
      <c r="P18" s="2">
        <v>-1</v>
      </c>
      <c r="Q18" s="2"/>
      <c r="R18" s="2">
        <v>1</v>
      </c>
      <c r="S18" s="2"/>
      <c r="T18" s="2"/>
      <c r="U18" s="2"/>
      <c r="V18" s="2"/>
    </row>
    <row r="19" spans="1:23" x14ac:dyDescent="0.2">
      <c r="B19" s="103">
        <v>57</v>
      </c>
      <c r="C19" s="103">
        <v>140</v>
      </c>
      <c r="D19" s="103">
        <v>8</v>
      </c>
      <c r="E19" s="103">
        <f t="shared" si="0"/>
        <v>0.25</v>
      </c>
      <c r="F19" s="103" t="s">
        <v>41</v>
      </c>
      <c r="G19" s="103" t="s">
        <v>124</v>
      </c>
      <c r="H19" s="96">
        <v>120</v>
      </c>
      <c r="I19" s="86">
        <f t="shared" si="1"/>
        <v>20</v>
      </c>
      <c r="K19" s="2"/>
      <c r="L19" s="2"/>
      <c r="M19" s="2"/>
      <c r="N19" s="2"/>
      <c r="O19" s="2"/>
      <c r="P19" s="2"/>
      <c r="Q19" s="2">
        <v>-1</v>
      </c>
      <c r="R19" s="2"/>
      <c r="S19" s="2">
        <v>1</v>
      </c>
      <c r="T19" s="2"/>
      <c r="U19" s="2"/>
      <c r="V19" s="2"/>
    </row>
    <row r="20" spans="1:23" x14ac:dyDescent="0.2">
      <c r="B20" s="103">
        <v>78</v>
      </c>
      <c r="C20" s="103">
        <v>100</v>
      </c>
      <c r="D20" s="103">
        <v>7</v>
      </c>
      <c r="E20" s="103">
        <f t="shared" si="0"/>
        <v>-0.75</v>
      </c>
      <c r="F20" s="103" t="s">
        <v>41</v>
      </c>
      <c r="G20" s="103" t="s">
        <v>125</v>
      </c>
      <c r="H20" s="96">
        <v>97</v>
      </c>
      <c r="I20" s="86">
        <f t="shared" si="1"/>
        <v>3</v>
      </c>
      <c r="K20" s="2"/>
      <c r="L20" s="2"/>
      <c r="M20" s="2"/>
      <c r="N20" s="2"/>
      <c r="O20" s="2"/>
      <c r="P20" s="2"/>
      <c r="Q20" s="2">
        <v>-1</v>
      </c>
      <c r="R20" s="2"/>
      <c r="S20" s="2"/>
      <c r="T20" s="2">
        <v>1</v>
      </c>
      <c r="U20" s="2"/>
      <c r="V20" s="2"/>
    </row>
    <row r="21" spans="1:23" x14ac:dyDescent="0.2">
      <c r="B21" s="103">
        <v>66</v>
      </c>
      <c r="C21" s="103">
        <v>90</v>
      </c>
      <c r="D21" s="103">
        <v>6</v>
      </c>
      <c r="E21" s="103">
        <f t="shared" si="0"/>
        <v>-1.75</v>
      </c>
      <c r="F21" s="103" t="s">
        <v>41</v>
      </c>
      <c r="G21" s="103" t="s">
        <v>126</v>
      </c>
      <c r="H21" s="96">
        <v>58</v>
      </c>
      <c r="I21" s="86">
        <f t="shared" si="1"/>
        <v>32</v>
      </c>
      <c r="K21" s="2"/>
      <c r="L21" s="2"/>
      <c r="M21" s="2"/>
      <c r="N21" s="2"/>
      <c r="O21" s="2"/>
      <c r="P21" s="2"/>
      <c r="Q21" s="2">
        <v>-1</v>
      </c>
      <c r="R21" s="2"/>
      <c r="S21" s="2"/>
      <c r="T21" s="2"/>
      <c r="U21" s="2">
        <v>1</v>
      </c>
      <c r="V21" s="2"/>
    </row>
    <row r="22" spans="1:23" x14ac:dyDescent="0.2">
      <c r="B22" s="103">
        <v>56</v>
      </c>
      <c r="C22" s="103">
        <v>80</v>
      </c>
      <c r="D22" s="103">
        <v>8</v>
      </c>
      <c r="E22" s="103">
        <f t="shared" si="0"/>
        <v>0.25</v>
      </c>
      <c r="F22" s="103" t="s">
        <v>46</v>
      </c>
      <c r="G22" s="103" t="s">
        <v>125</v>
      </c>
      <c r="H22" s="96">
        <v>0</v>
      </c>
      <c r="I22" s="86">
        <f t="shared" si="1"/>
        <v>80</v>
      </c>
      <c r="K22" s="2"/>
      <c r="L22" s="2"/>
      <c r="M22" s="2"/>
      <c r="N22" s="2"/>
      <c r="O22" s="2"/>
      <c r="P22" s="2"/>
      <c r="Q22" s="2"/>
      <c r="R22" s="2">
        <v>-1</v>
      </c>
      <c r="S22" s="2"/>
      <c r="T22" s="2">
        <v>1</v>
      </c>
      <c r="U22" s="2"/>
      <c r="V22" s="2"/>
    </row>
    <row r="23" spans="1:23" x14ac:dyDescent="0.2">
      <c r="B23" s="103">
        <v>58</v>
      </c>
      <c r="C23" s="103">
        <v>70</v>
      </c>
      <c r="D23" s="103">
        <v>9</v>
      </c>
      <c r="E23" s="103">
        <f t="shared" si="0"/>
        <v>1.25</v>
      </c>
      <c r="F23" s="103" t="s">
        <v>46</v>
      </c>
      <c r="G23" s="103" t="s">
        <v>126</v>
      </c>
      <c r="H23" s="96">
        <v>68</v>
      </c>
      <c r="I23" s="86">
        <f t="shared" si="1"/>
        <v>2</v>
      </c>
      <c r="K23" s="2"/>
      <c r="L23" s="2"/>
      <c r="M23" s="2"/>
      <c r="N23" s="2"/>
      <c r="O23" s="2"/>
      <c r="P23" s="2"/>
      <c r="Q23" s="2"/>
      <c r="R23" s="2">
        <v>-1</v>
      </c>
      <c r="S23" s="2"/>
      <c r="T23" s="2"/>
      <c r="U23" s="2">
        <v>1</v>
      </c>
      <c r="V23" s="2"/>
    </row>
    <row r="24" spans="1:23" x14ac:dyDescent="0.2">
      <c r="B24" s="103">
        <v>69</v>
      </c>
      <c r="C24" s="103">
        <v>200</v>
      </c>
      <c r="D24" s="103">
        <v>8</v>
      </c>
      <c r="E24" s="103">
        <f t="shared" si="0"/>
        <v>0.25</v>
      </c>
      <c r="F24" s="103" t="s">
        <v>46</v>
      </c>
      <c r="G24" s="103" t="s">
        <v>127</v>
      </c>
      <c r="H24" s="96">
        <v>112</v>
      </c>
      <c r="I24" s="86">
        <f t="shared" si="1"/>
        <v>88</v>
      </c>
      <c r="K24" s="2"/>
      <c r="L24" s="2"/>
      <c r="M24" s="2"/>
      <c r="N24" s="2"/>
      <c r="O24" s="2"/>
      <c r="P24" s="2"/>
      <c r="Q24" s="2"/>
      <c r="R24" s="2">
        <v>-1</v>
      </c>
      <c r="S24" s="2"/>
      <c r="T24" s="2"/>
      <c r="U24" s="2"/>
      <c r="V24" s="2">
        <v>1</v>
      </c>
    </row>
    <row r="25" spans="1:23" ht="16" thickBot="1" x14ac:dyDescent="0.25">
      <c r="E25" s="86"/>
      <c r="J25" s="109" t="s">
        <v>50</v>
      </c>
      <c r="K25" s="105">
        <f>SUMPRODUCT(K6:K24,$H6:$H24)</f>
        <v>-125</v>
      </c>
      <c r="L25" s="105">
        <f t="shared" ref="L25:V25" si="2">SUMPRODUCT(L6:L24,$H6:$H24)</f>
        <v>-185</v>
      </c>
      <c r="M25" s="105">
        <f t="shared" si="2"/>
        <v>-145</v>
      </c>
      <c r="N25" s="105">
        <f t="shared" si="2"/>
        <v>0</v>
      </c>
      <c r="O25" s="105">
        <f t="shared" si="2"/>
        <v>0</v>
      </c>
      <c r="P25" s="105">
        <f t="shared" si="2"/>
        <v>0</v>
      </c>
      <c r="Q25" s="105">
        <f t="shared" si="2"/>
        <v>0</v>
      </c>
      <c r="R25" s="105">
        <f t="shared" si="2"/>
        <v>0</v>
      </c>
      <c r="S25" s="105">
        <f t="shared" si="2"/>
        <v>120</v>
      </c>
      <c r="T25" s="105">
        <f t="shared" si="2"/>
        <v>97</v>
      </c>
      <c r="U25" s="105">
        <f t="shared" si="2"/>
        <v>126</v>
      </c>
      <c r="V25" s="105">
        <f t="shared" si="2"/>
        <v>112</v>
      </c>
      <c r="W25" s="2">
        <f>SUMPRODUCT(H6:H24,E6:E24)</f>
        <v>0</v>
      </c>
    </row>
    <row r="26" spans="1:23" ht="16" thickBot="1" x14ac:dyDescent="0.25">
      <c r="E26" s="86"/>
      <c r="J26" s="109" t="s">
        <v>51</v>
      </c>
      <c r="K26" s="17">
        <v>-125</v>
      </c>
      <c r="L26" s="18">
        <v>-185</v>
      </c>
      <c r="M26" s="18">
        <v>-145</v>
      </c>
      <c r="N26" s="18">
        <v>0</v>
      </c>
      <c r="O26" s="18">
        <v>0</v>
      </c>
      <c r="P26" s="18">
        <v>0</v>
      </c>
      <c r="Q26" s="18">
        <v>0</v>
      </c>
      <c r="R26" s="19">
        <v>0</v>
      </c>
      <c r="S26" s="17">
        <f>S29*0.7</f>
        <v>84</v>
      </c>
      <c r="T26" s="18">
        <f t="shared" ref="T26:V26" si="3">T29*0.7</f>
        <v>91</v>
      </c>
      <c r="U26" s="18">
        <f t="shared" si="3"/>
        <v>98</v>
      </c>
      <c r="V26" s="19">
        <f t="shared" si="3"/>
        <v>112</v>
      </c>
      <c r="W26" s="6">
        <v>0</v>
      </c>
    </row>
    <row r="27" spans="1:23" ht="16" thickBot="1" x14ac:dyDescent="0.25">
      <c r="E27" s="86"/>
      <c r="S27" s="106" t="s">
        <v>130</v>
      </c>
      <c r="T27" s="107"/>
      <c r="U27" s="107"/>
      <c r="V27" s="108"/>
    </row>
    <row r="28" spans="1:23" ht="22" thickBot="1" x14ac:dyDescent="0.3">
      <c r="A28" s="121" t="s">
        <v>78</v>
      </c>
      <c r="S28" s="106" t="s">
        <v>119</v>
      </c>
      <c r="T28" s="107"/>
      <c r="U28" s="107"/>
      <c r="V28" s="108"/>
    </row>
    <row r="29" spans="1:23" ht="22" thickBot="1" x14ac:dyDescent="0.3">
      <c r="A29" s="62"/>
      <c r="B29" s="38"/>
      <c r="C29" s="38"/>
      <c r="D29" s="38"/>
      <c r="E29" s="38"/>
      <c r="F29" s="38"/>
      <c r="G29" s="38"/>
      <c r="H29" s="38"/>
      <c r="I29" s="117" t="s">
        <v>138</v>
      </c>
      <c r="J29" s="38"/>
      <c r="K29" s="115">
        <f>K3</f>
        <v>93236</v>
      </c>
      <c r="L29" s="38"/>
      <c r="M29" s="39"/>
      <c r="S29" s="100">
        <v>120</v>
      </c>
      <c r="T29" s="26">
        <v>130</v>
      </c>
      <c r="U29" s="26">
        <v>140</v>
      </c>
      <c r="V29" s="27">
        <v>160</v>
      </c>
    </row>
    <row r="30" spans="1:23" ht="12" customHeight="1" x14ac:dyDescent="0.2">
      <c r="A30" s="6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40"/>
    </row>
    <row r="31" spans="1:23" x14ac:dyDescent="0.2">
      <c r="A31" s="65"/>
      <c r="B31" s="85"/>
      <c r="C31" s="85"/>
      <c r="D31" s="85"/>
      <c r="E31" s="85"/>
      <c r="F31" s="85"/>
      <c r="G31" s="85"/>
      <c r="H31" s="85"/>
      <c r="I31" s="116" t="s">
        <v>135</v>
      </c>
      <c r="J31" s="86"/>
      <c r="K31" s="85"/>
      <c r="L31" s="85"/>
      <c r="M31" s="40"/>
    </row>
    <row r="32" spans="1:23" x14ac:dyDescent="0.2">
      <c r="A32" s="65"/>
      <c r="B32" s="85"/>
      <c r="C32" s="85"/>
      <c r="D32" s="85"/>
      <c r="E32" s="85"/>
      <c r="F32" s="85"/>
      <c r="G32" s="85"/>
      <c r="H32" s="85"/>
      <c r="I32" s="116" t="s">
        <v>136</v>
      </c>
      <c r="J32" s="86"/>
      <c r="K32" s="85"/>
      <c r="L32" s="85"/>
      <c r="M32" s="40"/>
    </row>
    <row r="33" spans="1:13" x14ac:dyDescent="0.2">
      <c r="A33" s="65"/>
      <c r="B33" s="85"/>
      <c r="C33" s="85"/>
      <c r="D33" s="85"/>
      <c r="E33" s="85"/>
      <c r="F33" s="85"/>
      <c r="G33" s="85"/>
      <c r="H33" s="85"/>
      <c r="I33" s="119" t="s">
        <v>143</v>
      </c>
      <c r="J33" s="119"/>
      <c r="K33" s="85"/>
      <c r="L33" s="85"/>
      <c r="M33" s="40"/>
    </row>
    <row r="34" spans="1:13" x14ac:dyDescent="0.2">
      <c r="A34" s="65"/>
      <c r="B34" s="85"/>
      <c r="C34" s="85"/>
      <c r="D34" s="85"/>
      <c r="E34" s="85"/>
      <c r="F34" s="85"/>
      <c r="G34" s="85"/>
      <c r="H34" s="118"/>
      <c r="I34" s="88" t="s">
        <v>141</v>
      </c>
      <c r="J34" s="88" t="s">
        <v>142</v>
      </c>
      <c r="K34" s="85"/>
      <c r="L34" s="85"/>
      <c r="M34" s="40"/>
    </row>
    <row r="35" spans="1:13" x14ac:dyDescent="0.2">
      <c r="A35" s="65"/>
      <c r="B35" s="85"/>
      <c r="C35" s="85"/>
      <c r="D35" s="85"/>
      <c r="E35" s="85"/>
      <c r="F35" s="85"/>
      <c r="G35" s="85"/>
      <c r="H35" s="118"/>
      <c r="I35" s="103" t="s">
        <v>121</v>
      </c>
      <c r="J35" s="103" t="s">
        <v>4</v>
      </c>
      <c r="K35" s="85"/>
      <c r="L35" s="85"/>
      <c r="M35" s="40"/>
    </row>
    <row r="36" spans="1:13" ht="15" customHeight="1" x14ac:dyDescent="0.2">
      <c r="A36" s="65"/>
      <c r="B36" s="85"/>
      <c r="C36" s="85"/>
      <c r="D36" s="85"/>
      <c r="E36" s="85"/>
      <c r="F36" s="85"/>
      <c r="G36" s="85"/>
      <c r="H36" s="118"/>
      <c r="I36" s="103" t="s">
        <v>122</v>
      </c>
      <c r="J36" s="103" t="s">
        <v>29</v>
      </c>
      <c r="K36" s="85"/>
      <c r="L36" s="85"/>
      <c r="M36" s="40"/>
    </row>
    <row r="37" spans="1:13" x14ac:dyDescent="0.2">
      <c r="A37" s="65"/>
      <c r="B37" s="85"/>
      <c r="C37" s="85"/>
      <c r="D37" s="85"/>
      <c r="E37" s="85"/>
      <c r="F37" s="85"/>
      <c r="G37" s="85"/>
      <c r="H37" s="118"/>
      <c r="I37" s="103" t="s">
        <v>123</v>
      </c>
      <c r="J37" s="103" t="s">
        <v>35</v>
      </c>
      <c r="K37" s="85"/>
      <c r="L37" s="85"/>
      <c r="M37" s="40"/>
    </row>
    <row r="38" spans="1:13" x14ac:dyDescent="0.2">
      <c r="A38" s="65"/>
      <c r="B38" s="85"/>
      <c r="C38" s="85"/>
      <c r="D38" s="85"/>
      <c r="E38" s="85"/>
      <c r="F38" s="85"/>
      <c r="G38" s="85"/>
      <c r="H38" s="118"/>
      <c r="I38" s="103" t="s">
        <v>4</v>
      </c>
      <c r="J38" s="103" t="s">
        <v>41</v>
      </c>
      <c r="K38" s="85"/>
      <c r="L38" s="85"/>
      <c r="M38" s="40"/>
    </row>
    <row r="39" spans="1:13" x14ac:dyDescent="0.2">
      <c r="A39" s="65"/>
      <c r="B39" s="85"/>
      <c r="C39" s="85"/>
      <c r="D39" s="85"/>
      <c r="E39" s="85"/>
      <c r="F39" s="85"/>
      <c r="G39" s="85"/>
      <c r="H39" s="118"/>
      <c r="I39" s="103" t="s">
        <v>29</v>
      </c>
      <c r="J39" s="103" t="s">
        <v>41</v>
      </c>
      <c r="K39" s="85"/>
      <c r="L39" s="85"/>
      <c r="M39" s="40"/>
    </row>
    <row r="40" spans="1:13" x14ac:dyDescent="0.2">
      <c r="A40" s="65"/>
      <c r="B40" s="85"/>
      <c r="C40" s="85"/>
      <c r="D40" s="85"/>
      <c r="E40" s="85"/>
      <c r="F40" s="85"/>
      <c r="G40" s="85"/>
      <c r="H40" s="85"/>
      <c r="I40" s="103" t="s">
        <v>35</v>
      </c>
      <c r="J40" s="103" t="s">
        <v>41</v>
      </c>
      <c r="K40" s="85"/>
      <c r="L40" s="85"/>
      <c r="M40" s="40"/>
    </row>
    <row r="41" spans="1:13" x14ac:dyDescent="0.2">
      <c r="A41" s="6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40"/>
    </row>
    <row r="42" spans="1:13" x14ac:dyDescent="0.2">
      <c r="A42" s="65"/>
      <c r="B42" s="85"/>
      <c r="C42" s="85"/>
      <c r="D42" s="85"/>
      <c r="E42" s="85"/>
      <c r="F42" s="85"/>
      <c r="G42" s="85"/>
      <c r="H42" s="85"/>
      <c r="I42" s="120" t="s">
        <v>137</v>
      </c>
      <c r="J42" s="85"/>
      <c r="K42" s="85"/>
      <c r="L42" s="85"/>
      <c r="M42" s="40"/>
    </row>
    <row r="43" spans="1:13" x14ac:dyDescent="0.2">
      <c r="A43" s="65"/>
      <c r="B43" s="85"/>
      <c r="C43" s="85"/>
      <c r="D43" s="85"/>
      <c r="E43" s="85"/>
      <c r="F43" s="85"/>
      <c r="G43" s="85"/>
      <c r="H43" s="85"/>
      <c r="I43" s="88" t="s">
        <v>139</v>
      </c>
      <c r="J43" s="88" t="s">
        <v>140</v>
      </c>
      <c r="K43" s="85"/>
      <c r="L43" s="85"/>
      <c r="M43" s="40"/>
    </row>
    <row r="44" spans="1:13" x14ac:dyDescent="0.2">
      <c r="A44" s="65"/>
      <c r="B44" s="85"/>
      <c r="C44" s="85"/>
      <c r="D44" s="85"/>
      <c r="E44" s="85"/>
      <c r="F44" s="85"/>
      <c r="G44" s="85"/>
      <c r="H44" s="85"/>
      <c r="I44" s="3" t="s">
        <v>4</v>
      </c>
      <c r="J44" s="3">
        <f>H6+H8+H14</f>
        <v>185</v>
      </c>
      <c r="K44" s="85"/>
      <c r="L44" s="85"/>
      <c r="M44" s="40"/>
    </row>
    <row r="45" spans="1:13" x14ac:dyDescent="0.2">
      <c r="A45" s="65"/>
      <c r="B45" s="85"/>
      <c r="C45" s="85"/>
      <c r="D45" s="85"/>
      <c r="E45" s="85"/>
      <c r="F45" s="85"/>
      <c r="G45" s="85"/>
      <c r="H45" s="85"/>
      <c r="I45" s="3" t="s">
        <v>29</v>
      </c>
      <c r="J45" s="3">
        <f>H7+H9+H10</f>
        <v>165</v>
      </c>
      <c r="K45" s="85"/>
      <c r="L45" s="85"/>
      <c r="M45" s="40"/>
    </row>
    <row r="46" spans="1:13" x14ac:dyDescent="0.2">
      <c r="A46" s="65"/>
      <c r="B46" s="85"/>
      <c r="C46" s="85"/>
      <c r="D46" s="85"/>
      <c r="E46" s="85"/>
      <c r="F46" s="85"/>
      <c r="G46" s="85"/>
      <c r="H46" s="85"/>
      <c r="I46" s="3" t="s">
        <v>35</v>
      </c>
      <c r="J46" s="3">
        <f>H11</f>
        <v>120</v>
      </c>
      <c r="K46" s="85"/>
      <c r="L46" s="85"/>
      <c r="M46" s="40"/>
    </row>
    <row r="47" spans="1:13" x14ac:dyDescent="0.2">
      <c r="A47" s="65"/>
      <c r="B47" s="85"/>
      <c r="C47" s="85"/>
      <c r="D47" s="85"/>
      <c r="E47" s="85"/>
      <c r="F47" s="85"/>
      <c r="G47" s="85"/>
      <c r="H47" s="85"/>
      <c r="I47" s="3" t="s">
        <v>41</v>
      </c>
      <c r="J47" s="3">
        <f>H12+H15+H17</f>
        <v>275</v>
      </c>
      <c r="K47" s="85"/>
      <c r="L47" s="85"/>
      <c r="M47" s="40"/>
    </row>
    <row r="48" spans="1:13" ht="16" thickBot="1" x14ac:dyDescent="0.25">
      <c r="A48" s="66"/>
      <c r="B48" s="41"/>
      <c r="C48" s="41"/>
      <c r="D48" s="41"/>
      <c r="E48" s="41"/>
      <c r="F48" s="41"/>
      <c r="G48" s="41"/>
      <c r="H48" s="41"/>
      <c r="I48" s="25" t="s">
        <v>46</v>
      </c>
      <c r="J48" s="25">
        <f>H13+H16+H18</f>
        <v>180</v>
      </c>
      <c r="K48" s="41"/>
      <c r="L48" s="41"/>
      <c r="M48" s="42"/>
    </row>
  </sheetData>
  <mergeCells count="3">
    <mergeCell ref="S27:V27"/>
    <mergeCell ref="S28:V28"/>
    <mergeCell ref="I33:J33"/>
  </mergeCells>
  <conditionalFormatting sqref="I6:I24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#1</vt:lpstr>
      <vt:lpstr>#2</vt:lpstr>
      <vt:lpstr>#3</vt:lpstr>
      <vt:lpstr>'#2'!Extract</vt:lpstr>
    </vt:vector>
  </TitlesOfParts>
  <Company>Spears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Rick</dc:creator>
  <cp:lastModifiedBy>Microsoft Office User</cp:lastModifiedBy>
  <dcterms:created xsi:type="dcterms:W3CDTF">2022-11-28T23:49:34Z</dcterms:created>
  <dcterms:modified xsi:type="dcterms:W3CDTF">2022-12-12T16:46:19Z</dcterms:modified>
</cp:coreProperties>
</file>