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pivotTables/pivotTable20.xml" ContentType="application/vnd.openxmlformats-officedocument.spreadsheetml.pivotTable+xml"/>
  <Override PartName="/xl/pivotTables/pivotTable21.xml" ContentType="application/vnd.openxmlformats-officedocument.spreadsheetml.pivotTable+xml"/>
  <Override PartName="/xl/pivotTables/pivotTable22.xml" ContentType="application/vnd.openxmlformats-officedocument.spreadsheetml.pivotTable+xml"/>
  <Override PartName="/xl/pivotTables/pivotTable23.xml" ContentType="application/vnd.openxmlformats-officedocument.spreadsheetml.pivotTable+xml"/>
  <Override PartName="/xl/pivotTables/pivotTable24.xml" ContentType="application/vnd.openxmlformats-officedocument.spreadsheetml.pivotTable+xml"/>
  <Override PartName="/xl/pivotTables/pivotTable25.xml" ContentType="application/vnd.openxmlformats-officedocument.spreadsheetml.pivotTable+xml"/>
  <Override PartName="/xl/pivotTables/pivotTable26.xml" ContentType="application/vnd.openxmlformats-officedocument.spreadsheetml.pivotTable+xml"/>
  <Override PartName="/xl/pivotTables/pivotTable27.xml" ContentType="application/vnd.openxmlformats-officedocument.spreadsheetml.pivotTable+xml"/>
  <Override PartName="/xl/pivotTables/pivotTable28.xml" ContentType="application/vnd.openxmlformats-officedocument.spreadsheetml.pivotTable+xml"/>
  <Override PartName="/xl/pivotTables/pivotTable29.xml" ContentType="application/vnd.openxmlformats-officedocument.spreadsheetml.pivotTable+xml"/>
  <Override PartName="/xl/pivotTables/pivotTable30.xml" ContentType="application/vnd.openxmlformats-officedocument.spreadsheetml.pivotTable+xml"/>
  <Override PartName="/xl/pivotTables/pivotTable31.xml" ContentType="application/vnd.openxmlformats-officedocument.spreadsheetml.pivotTable+xml"/>
  <Override PartName="/xl/pivotTables/pivotTable32.xml" ContentType="application/vnd.openxmlformats-officedocument.spreadsheetml.pivotTable+xml"/>
  <Override PartName="/xl/pivotTables/pivotTable33.xml" ContentType="application/vnd.openxmlformats-officedocument.spreadsheetml.pivotTable+xml"/>
  <Override PartName="/xl/pivotTables/pivotTable34.xml" ContentType="application/vnd.openxmlformats-officedocument.spreadsheetml.pivotTable+xml"/>
  <Override PartName="/xl/pivotTables/pivotTable35.xml" ContentType="application/vnd.openxmlformats-officedocument.spreadsheetml.pivotTable+xml"/>
  <Override PartName="/xl/pivotTables/pivotTable36.xml" ContentType="application/vnd.openxmlformats-officedocument.spreadsheetml.pivot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M0ses1\Documents\"/>
    </mc:Choice>
  </mc:AlternateContent>
  <bookViews>
    <workbookView xWindow="0" yWindow="0" windowWidth="20490" windowHeight="9045" tabRatio="993" firstSheet="1" activeTab="7"/>
  </bookViews>
  <sheets>
    <sheet name="Gain" sheetId="1" r:id="rId1"/>
    <sheet name="data+Entropy" sheetId="2" r:id="rId2"/>
    <sheet name="Gain@outlook=sunny" sheetId="6" r:id="rId3"/>
    <sheet name="data+Entropy@outlook=sunny" sheetId="5" r:id="rId4"/>
    <sheet name="data+Entropy@outlook=overcast" sheetId="7" r:id="rId5"/>
    <sheet name="Gain@outlook=rainy" sheetId="9" r:id="rId6"/>
    <sheet name="data+Entropy@outlook=rainy" sheetId="10" r:id="rId7"/>
    <sheet name="árbol" sheetId="3" r:id="rId8"/>
  </sheets>
  <definedNames>
    <definedName name="_xlnm._FilterDatabase" localSheetId="1" hidden="1">'data+Entropy'!#REF!</definedName>
    <definedName name="_xlnm._FilterDatabase" localSheetId="4" hidden="1">'data+Entropy@outlook=overcast'!#REF!</definedName>
    <definedName name="_xlnm._FilterDatabase" localSheetId="6" hidden="1">'data+Entropy@outlook=rainy'!#REF!</definedName>
    <definedName name="_xlnm._FilterDatabase" localSheetId="3" hidden="1">'data+Entropy@outlook=sunny'!#REF!</definedName>
  </definedNames>
  <calcPr calcId="152511"/>
  <pivotCaches>
    <pivotCache cacheId="37" r:id="rId9"/>
    <pivotCache cacheId="36" r:id="rId10"/>
    <pivotCache cacheId="43" r:id="rId11"/>
    <pivotCache cacheId="49" r:id="rId12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5" i="9" l="1"/>
  <c r="Q13" i="9"/>
  <c r="Q10" i="9"/>
  <c r="Q12" i="9"/>
  <c r="N15" i="9"/>
  <c r="N12" i="9"/>
  <c r="N13" i="9"/>
  <c r="N10" i="9"/>
  <c r="Q14" i="9"/>
  <c r="Q11" i="9"/>
  <c r="N14" i="9"/>
  <c r="N11" i="9"/>
  <c r="K17" i="9"/>
  <c r="K14" i="9"/>
  <c r="K11" i="9"/>
  <c r="K18" i="9"/>
  <c r="K15" i="9"/>
  <c r="K12" i="9"/>
  <c r="K16" i="9"/>
  <c r="K13" i="9"/>
  <c r="K10" i="9"/>
  <c r="Q9" i="9"/>
  <c r="N9" i="9"/>
  <c r="K9" i="9"/>
  <c r="H18" i="9"/>
  <c r="H17" i="9"/>
  <c r="H15" i="9"/>
  <c r="H14" i="9"/>
  <c r="H12" i="9"/>
  <c r="H11" i="9"/>
  <c r="H9" i="9"/>
  <c r="Q14" i="6"/>
  <c r="Q11" i="6"/>
  <c r="N14" i="6"/>
  <c r="N11" i="6"/>
  <c r="K17" i="6"/>
  <c r="K14" i="6"/>
  <c r="K11" i="6"/>
  <c r="Q9" i="6"/>
  <c r="N9" i="6"/>
  <c r="K9" i="6"/>
  <c r="Q15" i="6"/>
  <c r="Q12" i="6"/>
  <c r="N15" i="6"/>
  <c r="N12" i="6"/>
  <c r="K18" i="6"/>
  <c r="K15" i="6"/>
  <c r="K12" i="6"/>
  <c r="H18" i="6"/>
  <c r="H17" i="6"/>
  <c r="H15" i="6"/>
  <c r="H14" i="6"/>
  <c r="H12" i="6"/>
  <c r="H11" i="6"/>
  <c r="H9" i="6"/>
  <c r="J45" i="10"/>
  <c r="J41" i="10"/>
  <c r="J36" i="10"/>
  <c r="J32" i="10"/>
  <c r="J28" i="10"/>
  <c r="J24" i="10"/>
  <c r="J16" i="10"/>
  <c r="I3" i="10"/>
  <c r="H45" i="10"/>
  <c r="H36" i="10"/>
  <c r="H32" i="10"/>
  <c r="H28" i="10"/>
  <c r="H16" i="10"/>
  <c r="J3" i="10"/>
  <c r="I45" i="10"/>
  <c r="I41" i="10"/>
  <c r="I36" i="10"/>
  <c r="I32" i="10"/>
  <c r="I28" i="10"/>
  <c r="I24" i="10"/>
  <c r="I16" i="10"/>
  <c r="H3" i="10"/>
  <c r="H41" i="10"/>
  <c r="H24" i="10"/>
  <c r="H16" i="9"/>
  <c r="H13" i="9"/>
  <c r="H10" i="9"/>
  <c r="I8" i="7"/>
  <c r="H8" i="7"/>
  <c r="H3" i="7"/>
  <c r="I3" i="7"/>
  <c r="Q13" i="6"/>
  <c r="Q10" i="6"/>
  <c r="N13" i="6"/>
  <c r="N10" i="6"/>
  <c r="K16" i="6"/>
  <c r="K13" i="6"/>
  <c r="K10" i="6"/>
  <c r="H13" i="6"/>
  <c r="H10" i="6"/>
  <c r="H16" i="6"/>
  <c r="J38" i="5"/>
  <c r="J34" i="5"/>
  <c r="J29" i="5"/>
  <c r="J25" i="5"/>
  <c r="J21" i="5"/>
  <c r="J17" i="5"/>
  <c r="J13" i="5"/>
  <c r="H8" i="5"/>
  <c r="I3" i="5"/>
  <c r="H38" i="5"/>
  <c r="H34" i="5"/>
  <c r="H29" i="5"/>
  <c r="H21" i="5"/>
  <c r="I8" i="5"/>
  <c r="J3" i="5"/>
  <c r="I38" i="5"/>
  <c r="I34" i="5"/>
  <c r="I29" i="5"/>
  <c r="I25" i="5"/>
  <c r="I21" i="5"/>
  <c r="I17" i="5"/>
  <c r="I13" i="5"/>
  <c r="H3" i="5"/>
  <c r="H25" i="5"/>
  <c r="H17" i="5"/>
  <c r="H13" i="5"/>
  <c r="J8" i="5"/>
  <c r="J45" i="2"/>
  <c r="I45" i="2"/>
  <c r="J41" i="2"/>
  <c r="I41" i="2"/>
  <c r="H45" i="2"/>
  <c r="H41" i="2"/>
  <c r="J36" i="2"/>
  <c r="I36" i="2"/>
  <c r="H36" i="2"/>
  <c r="J32" i="2"/>
  <c r="I32" i="2"/>
  <c r="H32" i="2"/>
  <c r="J28" i="2"/>
  <c r="I28" i="2"/>
  <c r="J24" i="2"/>
  <c r="I24" i="2"/>
  <c r="J20" i="2"/>
  <c r="I20" i="2"/>
  <c r="H28" i="2"/>
  <c r="H24" i="2"/>
  <c r="H20" i="2"/>
  <c r="I12" i="2"/>
  <c r="H12" i="2"/>
  <c r="H16" i="2"/>
  <c r="J16" i="2"/>
  <c r="I16" i="2"/>
  <c r="J8" i="2"/>
  <c r="I8" i="2"/>
  <c r="H8" i="2"/>
  <c r="Q13" i="1"/>
  <c r="Q10" i="1"/>
  <c r="N13" i="1"/>
  <c r="N10" i="1"/>
  <c r="K16" i="1"/>
  <c r="K13" i="1"/>
  <c r="K10" i="1"/>
  <c r="H16" i="1"/>
  <c r="H13" i="1"/>
  <c r="H10" i="1"/>
  <c r="J3" i="2"/>
  <c r="I3" i="2"/>
  <c r="H3" i="2"/>
  <c r="K16" i="10" l="1"/>
  <c r="K24" i="10"/>
  <c r="K28" i="10"/>
  <c r="K32" i="10"/>
  <c r="K36" i="10"/>
  <c r="K41" i="10"/>
  <c r="K45" i="10"/>
  <c r="L3" i="10"/>
  <c r="N3" i="10" s="1"/>
  <c r="K3" i="10"/>
  <c r="L16" i="10"/>
  <c r="N16" i="10" s="1"/>
  <c r="L24" i="10"/>
  <c r="N24" i="10" s="1"/>
  <c r="L28" i="10"/>
  <c r="N28" i="10" s="1"/>
  <c r="L32" i="10"/>
  <c r="N32" i="10" s="1"/>
  <c r="L36" i="10"/>
  <c r="N36" i="10" s="1"/>
  <c r="L41" i="10"/>
  <c r="N41" i="10" s="1"/>
  <c r="L45" i="10"/>
  <c r="H20" i="9"/>
  <c r="N20" i="9"/>
  <c r="K20" i="9"/>
  <c r="Q20" i="9"/>
  <c r="K3" i="7"/>
  <c r="K8" i="7"/>
  <c r="L3" i="7"/>
  <c r="L8" i="7"/>
  <c r="H20" i="6"/>
  <c r="K20" i="6"/>
  <c r="N20" i="6"/>
  <c r="Q20" i="6"/>
  <c r="L8" i="5"/>
  <c r="N8" i="5" s="1"/>
  <c r="K13" i="5"/>
  <c r="K17" i="5"/>
  <c r="K21" i="5"/>
  <c r="K25" i="5"/>
  <c r="K29" i="5"/>
  <c r="K34" i="5"/>
  <c r="K38" i="5"/>
  <c r="L3" i="5"/>
  <c r="N3" i="5" s="1"/>
  <c r="K8" i="5"/>
  <c r="K3" i="5"/>
  <c r="L13" i="5"/>
  <c r="N13" i="5" s="1"/>
  <c r="L17" i="5"/>
  <c r="N17" i="5" s="1"/>
  <c r="L21" i="5"/>
  <c r="L25" i="5"/>
  <c r="N25" i="5" s="1"/>
  <c r="L29" i="5"/>
  <c r="L34" i="5"/>
  <c r="N34" i="5" s="1"/>
  <c r="L38" i="5"/>
  <c r="N38" i="5" s="1"/>
  <c r="Q11" i="1"/>
  <c r="K17" i="1"/>
  <c r="H17" i="1"/>
  <c r="N14" i="1"/>
  <c r="K14" i="1"/>
  <c r="H14" i="1"/>
  <c r="Q14" i="1"/>
  <c r="N11" i="1"/>
  <c r="K11" i="1"/>
  <c r="H11" i="1"/>
  <c r="K3" i="2"/>
  <c r="L3" i="2"/>
  <c r="N3" i="2" s="1"/>
  <c r="K41" i="2"/>
  <c r="K45" i="2"/>
  <c r="L41" i="2"/>
  <c r="N41" i="2" s="1"/>
  <c r="L45" i="2"/>
  <c r="N45" i="2" s="1"/>
  <c r="K32" i="2"/>
  <c r="K36" i="2"/>
  <c r="L32" i="2"/>
  <c r="N32" i="2" s="1"/>
  <c r="L36" i="2"/>
  <c r="N36" i="2" s="1"/>
  <c r="L20" i="2"/>
  <c r="N20" i="2" s="1"/>
  <c r="K28" i="2"/>
  <c r="L24" i="2"/>
  <c r="N24" i="2" s="1"/>
  <c r="L28" i="2"/>
  <c r="N28" i="2" s="1"/>
  <c r="K20" i="2"/>
  <c r="K24" i="2"/>
  <c r="K16" i="2"/>
  <c r="L16" i="2"/>
  <c r="N16" i="2" s="1"/>
  <c r="L12" i="2"/>
  <c r="K12" i="2"/>
  <c r="K8" i="2"/>
  <c r="L8" i="2"/>
  <c r="N8" i="2" s="1"/>
  <c r="K4" i="2"/>
  <c r="L4" i="2"/>
  <c r="N4" i="2" s="1"/>
  <c r="M45" i="10" l="1"/>
  <c r="O45" i="10" s="1"/>
  <c r="O41" i="10"/>
  <c r="M24" i="10"/>
  <c r="O24" i="10" s="1"/>
  <c r="M36" i="10"/>
  <c r="O36" i="10" s="1"/>
  <c r="O20" i="10"/>
  <c r="M28" i="10"/>
  <c r="O28" i="10" s="1"/>
  <c r="M3" i="10"/>
  <c r="O3" i="10"/>
  <c r="M32" i="10"/>
  <c r="O32" i="10" s="1"/>
  <c r="M16" i="10"/>
  <c r="O16" i="10"/>
  <c r="M8" i="7"/>
  <c r="O8" i="7" s="1"/>
  <c r="M3" i="7"/>
  <c r="O3" i="7" s="1"/>
  <c r="M34" i="5"/>
  <c r="O34" i="5" s="1"/>
  <c r="M17" i="5"/>
  <c r="O17" i="5" s="1"/>
  <c r="M8" i="5"/>
  <c r="O8" i="5"/>
  <c r="M29" i="5"/>
  <c r="O29" i="5" s="1"/>
  <c r="O13" i="5"/>
  <c r="O25" i="5"/>
  <c r="M3" i="5"/>
  <c r="O3" i="5" s="1"/>
  <c r="M38" i="5"/>
  <c r="O38" i="5" s="1"/>
  <c r="M21" i="5"/>
  <c r="O21" i="5" s="1"/>
  <c r="M4" i="2"/>
  <c r="O4" i="2" s="1"/>
  <c r="M3" i="2"/>
  <c r="O3" i="2" s="1"/>
  <c r="M45" i="2"/>
  <c r="O45" i="2" s="1"/>
  <c r="Q15" i="1" s="1"/>
  <c r="M41" i="2"/>
  <c r="O41" i="2" s="1"/>
  <c r="Q12" i="1" s="1"/>
  <c r="M36" i="2"/>
  <c r="O36" i="2" s="1"/>
  <c r="N15" i="1" s="1"/>
  <c r="M32" i="2"/>
  <c r="O32" i="2" s="1"/>
  <c r="N12" i="1" s="1"/>
  <c r="M20" i="2"/>
  <c r="O20" i="2"/>
  <c r="K12" i="1" s="1"/>
  <c r="M24" i="2"/>
  <c r="O24" i="2" s="1"/>
  <c r="K15" i="1" s="1"/>
  <c r="M28" i="2"/>
  <c r="O28" i="2" s="1"/>
  <c r="K18" i="1" s="1"/>
  <c r="M16" i="2"/>
  <c r="O16" i="2" s="1"/>
  <c r="H18" i="1" s="1"/>
  <c r="M12" i="2"/>
  <c r="O12" i="2" s="1"/>
  <c r="H15" i="1" s="1"/>
  <c r="M8" i="2"/>
  <c r="O8" i="2" s="1"/>
  <c r="H12" i="1" s="1"/>
  <c r="N9" i="1" l="1"/>
  <c r="N20" i="1" s="1"/>
  <c r="K9" i="1"/>
  <c r="H9" i="1"/>
  <c r="H20" i="1" s="1"/>
  <c r="Q9" i="1"/>
  <c r="Q20" i="1" s="1"/>
  <c r="K20" i="1"/>
</calcChain>
</file>

<file path=xl/sharedStrings.xml><?xml version="1.0" encoding="utf-8"?>
<sst xmlns="http://schemas.openxmlformats.org/spreadsheetml/2006/main" count="871" uniqueCount="104">
  <si>
    <t>sunny</t>
  </si>
  <si>
    <t>hot</t>
  </si>
  <si>
    <t>high</t>
  </si>
  <si>
    <t>no</t>
  </si>
  <si>
    <t>overcast</t>
  </si>
  <si>
    <t>yes</t>
  </si>
  <si>
    <t>rainy</t>
  </si>
  <si>
    <t>mild</t>
  </si>
  <si>
    <t>cool</t>
  </si>
  <si>
    <t>normal</t>
  </si>
  <si>
    <t>outlook</t>
  </si>
  <si>
    <t>temperature</t>
  </si>
  <si>
    <t>humidity</t>
  </si>
  <si>
    <t>windy</t>
  </si>
  <si>
    <t>play</t>
  </si>
  <si>
    <t>@attribute outlook {sunny, overcast, rainy}</t>
  </si>
  <si>
    <t>@attribute temperature {hot, mild, cool}</t>
  </si>
  <si>
    <t>@attribute humidity {high, normal}</t>
  </si>
  <si>
    <t>@attribute windy {TRUE, FALSE}</t>
  </si>
  <si>
    <t>@attribute play {yes, no}</t>
  </si>
  <si>
    <t xml:space="preserve">Entropy(S) - </t>
  </si>
  <si>
    <t>S</t>
  </si>
  <si>
    <t>Gain(S, outlook)=</t>
  </si>
  <si>
    <r>
      <t xml:space="preserve">v </t>
    </r>
    <r>
      <rPr>
        <sz val="11"/>
        <color theme="1"/>
        <rFont val="Symbol"/>
        <family val="1"/>
        <charset val="2"/>
      </rPr>
      <t>Î</t>
    </r>
    <r>
      <rPr>
        <sz val="11"/>
        <color theme="1"/>
        <rFont val="Calibri"/>
        <family val="2"/>
        <scheme val="minor"/>
      </rPr>
      <t xml:space="preserve"> </t>
    </r>
    <r>
      <rPr>
        <sz val="9"/>
        <color theme="1"/>
        <rFont val="Calibri"/>
        <family val="2"/>
        <scheme val="minor"/>
      </rPr>
      <t>{sunny, overcast, rainy}</t>
    </r>
  </si>
  <si>
    <t>|S|</t>
  </si>
  <si>
    <t>Entropy(S)</t>
  </si>
  <si>
    <t>Column Labels</t>
  </si>
  <si>
    <t>Grand Total</t>
  </si>
  <si>
    <t>Count of play</t>
  </si>
  <si>
    <t>Row Labels</t>
  </si>
  <si>
    <r>
      <rPr>
        <sz val="18"/>
        <color theme="1"/>
        <rFont val="Calibri"/>
        <family val="2"/>
        <scheme val="minor"/>
      </rPr>
      <t>p</t>
    </r>
    <r>
      <rPr>
        <sz val="8"/>
        <color theme="1"/>
        <rFont val="Calibri"/>
        <family val="2"/>
        <scheme val="minor"/>
      </rPr>
      <t>yes</t>
    </r>
  </si>
  <si>
    <r>
      <rPr>
        <sz val="18"/>
        <color theme="1"/>
        <rFont val="Calibri"/>
        <family val="2"/>
        <scheme val="minor"/>
      </rPr>
      <t>p</t>
    </r>
    <r>
      <rPr>
        <sz val="8"/>
        <color theme="1"/>
        <rFont val="Calibri"/>
        <family val="2"/>
        <scheme val="minor"/>
      </rPr>
      <t>no</t>
    </r>
  </si>
  <si>
    <t>total yes</t>
  </si>
  <si>
    <t>total no</t>
  </si>
  <si>
    <t>Entropy(S) =</t>
  </si>
  <si>
    <r>
      <t>Entropy (9</t>
    </r>
    <r>
      <rPr>
        <sz val="9"/>
        <color theme="1"/>
        <rFont val="Calibri"/>
        <family val="2"/>
        <scheme val="minor"/>
      </rPr>
      <t>yes</t>
    </r>
    <r>
      <rPr>
        <sz val="16"/>
        <color theme="1"/>
        <rFont val="Calibri"/>
        <family val="2"/>
        <scheme val="minor"/>
      </rPr>
      <t>, 5</t>
    </r>
    <r>
      <rPr>
        <sz val="9"/>
        <color theme="1"/>
        <rFont val="Calibri"/>
        <family val="2"/>
        <scheme val="minor"/>
      </rPr>
      <t>no</t>
    </r>
    <r>
      <rPr>
        <sz val="16"/>
        <color theme="1"/>
        <rFont val="Calibri"/>
        <family val="2"/>
        <scheme val="minor"/>
      </rPr>
      <t>)</t>
    </r>
  </si>
  <si>
    <r>
      <rPr>
        <sz val="18"/>
        <color theme="1"/>
        <rFont val="Calibri"/>
        <family val="2"/>
        <scheme val="minor"/>
      </rPr>
      <t>log</t>
    </r>
    <r>
      <rPr>
        <sz val="8"/>
        <color theme="1"/>
        <rFont val="Calibri"/>
        <family val="2"/>
        <scheme val="minor"/>
      </rPr>
      <t>2</t>
    </r>
    <r>
      <rPr>
        <sz val="18"/>
        <color theme="1"/>
        <rFont val="Calibri"/>
        <family val="2"/>
        <scheme val="minor"/>
      </rPr>
      <t>p</t>
    </r>
    <r>
      <rPr>
        <sz val="8"/>
        <color theme="1"/>
        <rFont val="Calibri"/>
        <family val="2"/>
        <scheme val="minor"/>
      </rPr>
      <t>yes</t>
    </r>
  </si>
  <si>
    <r>
      <rPr>
        <sz val="18"/>
        <color theme="1"/>
        <rFont val="Calibri"/>
        <family val="2"/>
        <scheme val="minor"/>
      </rPr>
      <t>log</t>
    </r>
    <r>
      <rPr>
        <sz val="8"/>
        <color theme="1"/>
        <rFont val="Calibri"/>
        <family val="2"/>
        <scheme val="minor"/>
      </rPr>
      <t>2</t>
    </r>
    <r>
      <rPr>
        <sz val="18"/>
        <color theme="1"/>
        <rFont val="Calibri"/>
        <family val="2"/>
        <scheme val="minor"/>
      </rPr>
      <t>p</t>
    </r>
    <r>
      <rPr>
        <sz val="8"/>
        <color theme="1"/>
        <rFont val="Calibri"/>
        <family val="2"/>
        <scheme val="minor"/>
      </rPr>
      <t>no</t>
    </r>
  </si>
  <si>
    <t xml:space="preserve"> (ejemplo de clase alumnos)</t>
  </si>
  <si>
    <t>Entropy (S)</t>
  </si>
  <si>
    <t>Count of outlook</t>
  </si>
  <si>
    <t>Count of temperature</t>
  </si>
  <si>
    <t>Count of humidity</t>
  </si>
  <si>
    <t>Count of windy</t>
  </si>
  <si>
    <t>FALSE</t>
  </si>
  <si>
    <t>TRUE</t>
  </si>
  <si>
    <r>
      <t>|S</t>
    </r>
    <r>
      <rPr>
        <sz val="8"/>
        <color theme="1"/>
        <rFont val="Calibri"/>
        <family val="2"/>
        <scheme val="minor"/>
      </rPr>
      <t>outlook=v</t>
    </r>
    <r>
      <rPr>
        <sz val="24"/>
        <color theme="1"/>
        <rFont val="Calibri"/>
        <family val="2"/>
        <scheme val="minor"/>
      </rPr>
      <t>|</t>
    </r>
  </si>
  <si>
    <r>
      <rPr>
        <sz val="18"/>
        <color theme="1"/>
        <rFont val="Calibri"/>
        <family val="2"/>
        <scheme val="minor"/>
      </rPr>
      <t>Entropy (S</t>
    </r>
    <r>
      <rPr>
        <sz val="8"/>
        <color theme="1"/>
        <rFont val="Calibri"/>
        <family val="2"/>
        <scheme val="minor"/>
      </rPr>
      <t xml:space="preserve"> outlook=v</t>
    </r>
    <r>
      <rPr>
        <sz val="11"/>
        <color theme="1"/>
        <rFont val="Calibri"/>
        <family val="2"/>
        <scheme val="minor"/>
      </rPr>
      <t xml:space="preserve"> </t>
    </r>
    <r>
      <rPr>
        <sz val="20"/>
        <color theme="1"/>
        <rFont val="Calibri"/>
        <family val="2"/>
        <scheme val="minor"/>
      </rPr>
      <t>)</t>
    </r>
  </si>
  <si>
    <r>
      <t xml:space="preserve">Entropy(S </t>
    </r>
    <r>
      <rPr>
        <sz val="8"/>
        <color theme="1"/>
        <rFont val="Calibri"/>
        <family val="2"/>
        <scheme val="minor"/>
      </rPr>
      <t>outlook=sunny</t>
    </r>
    <r>
      <rPr>
        <sz val="14"/>
        <color theme="1"/>
        <rFont val="Calibri"/>
        <family val="2"/>
        <scheme val="minor"/>
      </rPr>
      <t>)</t>
    </r>
  </si>
  <si>
    <r>
      <rPr>
        <sz val="14"/>
        <color theme="1"/>
        <rFont val="Calibri"/>
        <family val="2"/>
        <scheme val="minor"/>
      </rPr>
      <t>|S</t>
    </r>
    <r>
      <rPr>
        <sz val="8"/>
        <color theme="1"/>
        <rFont val="Calibri"/>
        <family val="2"/>
        <scheme val="minor"/>
      </rPr>
      <t>outlook=sunny</t>
    </r>
    <r>
      <rPr>
        <sz val="14"/>
        <color theme="1"/>
        <rFont val="Calibri"/>
        <family val="2"/>
        <scheme val="minor"/>
      </rPr>
      <t>|</t>
    </r>
  </si>
  <si>
    <r>
      <rPr>
        <sz val="14"/>
        <color theme="1"/>
        <rFont val="Calibri"/>
        <family val="2"/>
        <scheme val="minor"/>
      </rPr>
      <t>|S</t>
    </r>
    <r>
      <rPr>
        <sz val="8"/>
        <color theme="1"/>
        <rFont val="Calibri"/>
        <family val="2"/>
        <scheme val="minor"/>
      </rPr>
      <t>outlook=overcast</t>
    </r>
    <r>
      <rPr>
        <sz val="14"/>
        <color theme="1"/>
        <rFont val="Calibri"/>
        <family val="2"/>
        <scheme val="minor"/>
      </rPr>
      <t>|</t>
    </r>
  </si>
  <si>
    <r>
      <t xml:space="preserve">Entropy(S </t>
    </r>
    <r>
      <rPr>
        <sz val="8"/>
        <color theme="1"/>
        <rFont val="Calibri"/>
        <family val="2"/>
        <scheme val="minor"/>
      </rPr>
      <t>outlook=overcast</t>
    </r>
    <r>
      <rPr>
        <sz val="14"/>
        <color theme="1"/>
        <rFont val="Calibri"/>
        <family val="2"/>
        <scheme val="minor"/>
      </rPr>
      <t>)</t>
    </r>
  </si>
  <si>
    <r>
      <rPr>
        <sz val="14"/>
        <color theme="1"/>
        <rFont val="Calibri"/>
        <family val="2"/>
        <scheme val="minor"/>
      </rPr>
      <t>|S</t>
    </r>
    <r>
      <rPr>
        <sz val="8"/>
        <color theme="1"/>
        <rFont val="Calibri"/>
        <family val="2"/>
        <scheme val="minor"/>
      </rPr>
      <t>outlook=rainy</t>
    </r>
    <r>
      <rPr>
        <sz val="14"/>
        <color theme="1"/>
        <rFont val="Calibri"/>
        <family val="2"/>
        <scheme val="minor"/>
      </rPr>
      <t>|</t>
    </r>
  </si>
  <si>
    <r>
      <t xml:space="preserve">Entropy(S </t>
    </r>
    <r>
      <rPr>
        <sz val="8"/>
        <color theme="1"/>
        <rFont val="Calibri"/>
        <family val="2"/>
        <scheme val="minor"/>
      </rPr>
      <t>outlook=rainy</t>
    </r>
    <r>
      <rPr>
        <sz val="14"/>
        <color theme="1"/>
        <rFont val="Calibri"/>
        <family val="2"/>
        <scheme val="minor"/>
      </rPr>
      <t>)</t>
    </r>
  </si>
  <si>
    <r>
      <t>Entropy(S</t>
    </r>
    <r>
      <rPr>
        <sz val="8"/>
        <color theme="1"/>
        <rFont val="Calibri"/>
        <family val="2"/>
        <scheme val="minor"/>
      </rPr>
      <t>temperature=hot</t>
    </r>
    <r>
      <rPr>
        <sz val="14"/>
        <color theme="1"/>
        <rFont val="Calibri"/>
        <family val="2"/>
        <scheme val="minor"/>
      </rPr>
      <t>)</t>
    </r>
  </si>
  <si>
    <r>
      <rPr>
        <sz val="14"/>
        <color theme="1"/>
        <rFont val="Calibri"/>
        <family val="2"/>
        <scheme val="minor"/>
      </rPr>
      <t>|S</t>
    </r>
    <r>
      <rPr>
        <sz val="8"/>
        <color theme="1"/>
        <rFont val="Calibri"/>
        <family val="2"/>
        <scheme val="minor"/>
      </rPr>
      <t>temperature=mild</t>
    </r>
    <r>
      <rPr>
        <sz val="14"/>
        <color theme="1"/>
        <rFont val="Calibri"/>
        <family val="2"/>
        <scheme val="minor"/>
      </rPr>
      <t>|</t>
    </r>
  </si>
  <si>
    <r>
      <rPr>
        <sz val="14"/>
        <color theme="1"/>
        <rFont val="Calibri"/>
        <family val="2"/>
        <scheme val="minor"/>
      </rPr>
      <t>|S</t>
    </r>
    <r>
      <rPr>
        <sz val="8"/>
        <color theme="1"/>
        <rFont val="Calibri"/>
        <family val="2"/>
        <scheme val="minor"/>
      </rPr>
      <t>temperature=cool</t>
    </r>
    <r>
      <rPr>
        <sz val="14"/>
        <color theme="1"/>
        <rFont val="Calibri"/>
        <family val="2"/>
        <scheme val="minor"/>
      </rPr>
      <t>|</t>
    </r>
  </si>
  <si>
    <r>
      <t>Entropy(S</t>
    </r>
    <r>
      <rPr>
        <sz val="8"/>
        <color theme="1"/>
        <rFont val="Calibri"/>
        <family val="2"/>
        <scheme val="minor"/>
      </rPr>
      <t>temperature=cool</t>
    </r>
    <r>
      <rPr>
        <sz val="14"/>
        <color theme="1"/>
        <rFont val="Calibri"/>
        <family val="2"/>
        <scheme val="minor"/>
      </rPr>
      <t>)</t>
    </r>
  </si>
  <si>
    <r>
      <rPr>
        <sz val="14"/>
        <color theme="1"/>
        <rFont val="Calibri"/>
        <family val="2"/>
        <scheme val="minor"/>
      </rPr>
      <t>|S</t>
    </r>
    <r>
      <rPr>
        <sz val="8"/>
        <color theme="1"/>
        <rFont val="Calibri"/>
        <family val="2"/>
        <scheme val="minor"/>
      </rPr>
      <t>temperature=hot</t>
    </r>
    <r>
      <rPr>
        <sz val="14"/>
        <color theme="1"/>
        <rFont val="Calibri"/>
        <family val="2"/>
        <scheme val="minor"/>
      </rPr>
      <t>|</t>
    </r>
  </si>
  <si>
    <r>
      <t>Entropy(S</t>
    </r>
    <r>
      <rPr>
        <sz val="8"/>
        <color theme="1"/>
        <rFont val="Calibri"/>
        <family val="2"/>
        <scheme val="minor"/>
      </rPr>
      <t>temperature=mild</t>
    </r>
    <r>
      <rPr>
        <sz val="14"/>
        <color theme="1"/>
        <rFont val="Calibri"/>
        <family val="2"/>
        <scheme val="minor"/>
      </rPr>
      <t>)</t>
    </r>
  </si>
  <si>
    <r>
      <rPr>
        <sz val="14"/>
        <color theme="1"/>
        <rFont val="Calibri"/>
        <family val="2"/>
        <scheme val="minor"/>
      </rPr>
      <t>|S</t>
    </r>
    <r>
      <rPr>
        <sz val="8"/>
        <color theme="1"/>
        <rFont val="Calibri"/>
        <family val="2"/>
        <scheme val="minor"/>
      </rPr>
      <t>humidity=high</t>
    </r>
    <r>
      <rPr>
        <sz val="14"/>
        <color theme="1"/>
        <rFont val="Calibri"/>
        <family val="2"/>
        <scheme val="minor"/>
      </rPr>
      <t>|</t>
    </r>
  </si>
  <si>
    <r>
      <t>Entropy(S</t>
    </r>
    <r>
      <rPr>
        <sz val="8"/>
        <color theme="1"/>
        <rFont val="Calibri"/>
        <family val="2"/>
        <scheme val="minor"/>
      </rPr>
      <t>humidity=high</t>
    </r>
    <r>
      <rPr>
        <sz val="14"/>
        <color theme="1"/>
        <rFont val="Calibri"/>
        <family val="2"/>
        <scheme val="minor"/>
      </rPr>
      <t>)</t>
    </r>
  </si>
  <si>
    <r>
      <rPr>
        <sz val="14"/>
        <color theme="1"/>
        <rFont val="Calibri"/>
        <family val="2"/>
        <scheme val="minor"/>
      </rPr>
      <t>|S</t>
    </r>
    <r>
      <rPr>
        <sz val="8"/>
        <color theme="1"/>
        <rFont val="Calibri"/>
        <family val="2"/>
        <scheme val="minor"/>
      </rPr>
      <t>humidity=normal</t>
    </r>
    <r>
      <rPr>
        <sz val="14"/>
        <color theme="1"/>
        <rFont val="Calibri"/>
        <family val="2"/>
        <scheme val="minor"/>
      </rPr>
      <t>|</t>
    </r>
  </si>
  <si>
    <r>
      <t>Entropy(S</t>
    </r>
    <r>
      <rPr>
        <sz val="8"/>
        <color theme="1"/>
        <rFont val="Calibri"/>
        <family val="2"/>
        <scheme val="minor"/>
      </rPr>
      <t>humidity=normal</t>
    </r>
    <r>
      <rPr>
        <sz val="14"/>
        <color theme="1"/>
        <rFont val="Calibri"/>
        <family val="2"/>
        <scheme val="minor"/>
      </rPr>
      <t>)</t>
    </r>
  </si>
  <si>
    <r>
      <rPr>
        <sz val="14"/>
        <color theme="1"/>
        <rFont val="Calibri"/>
        <family val="2"/>
        <scheme val="minor"/>
      </rPr>
      <t>|S</t>
    </r>
    <r>
      <rPr>
        <sz val="8"/>
        <color theme="1"/>
        <rFont val="Calibri"/>
        <family val="2"/>
        <scheme val="minor"/>
      </rPr>
      <t>windy=true</t>
    </r>
    <r>
      <rPr>
        <sz val="14"/>
        <color theme="1"/>
        <rFont val="Calibri"/>
        <family val="2"/>
        <scheme val="minor"/>
      </rPr>
      <t>|</t>
    </r>
  </si>
  <si>
    <r>
      <t>Entropy(S</t>
    </r>
    <r>
      <rPr>
        <sz val="8"/>
        <color theme="1"/>
        <rFont val="Calibri"/>
        <family val="2"/>
        <scheme val="minor"/>
      </rPr>
      <t>windy=true</t>
    </r>
    <r>
      <rPr>
        <sz val="14"/>
        <color theme="1"/>
        <rFont val="Calibri"/>
        <family val="2"/>
        <scheme val="minor"/>
      </rPr>
      <t>)</t>
    </r>
  </si>
  <si>
    <r>
      <t>Entropy(S</t>
    </r>
    <r>
      <rPr>
        <sz val="8"/>
        <color theme="1"/>
        <rFont val="Calibri"/>
        <family val="2"/>
        <scheme val="minor"/>
      </rPr>
      <t>windy=false</t>
    </r>
    <r>
      <rPr>
        <sz val="14"/>
        <color theme="1"/>
        <rFont val="Calibri"/>
        <family val="2"/>
        <scheme val="minor"/>
      </rPr>
      <t>)</t>
    </r>
  </si>
  <si>
    <r>
      <rPr>
        <sz val="14"/>
        <color theme="1"/>
        <rFont val="Calibri"/>
        <family val="2"/>
        <scheme val="minor"/>
      </rPr>
      <t>|S</t>
    </r>
    <r>
      <rPr>
        <sz val="8"/>
        <color theme="1"/>
        <rFont val="Calibri"/>
        <family val="2"/>
        <scheme val="minor"/>
      </rPr>
      <t>windy=false</t>
    </r>
    <r>
      <rPr>
        <sz val="14"/>
        <color theme="1"/>
        <rFont val="Calibri"/>
        <family val="2"/>
        <scheme val="minor"/>
      </rPr>
      <t>|</t>
    </r>
  </si>
  <si>
    <r>
      <t xml:space="preserve">Entropy(S </t>
    </r>
    <r>
      <rPr>
        <sz val="8"/>
        <color theme="1"/>
        <rFont val="Calibri"/>
        <family val="2"/>
        <scheme val="minor"/>
      </rPr>
      <t>outlook=sunny</t>
    </r>
    <r>
      <rPr>
        <sz val="14"/>
        <color theme="1"/>
        <rFont val="Calibri"/>
        <family val="2"/>
        <scheme val="minor"/>
      </rPr>
      <t>)=</t>
    </r>
  </si>
  <si>
    <t>total valores</t>
  </si>
  <si>
    <r>
      <t>Entropy (2</t>
    </r>
    <r>
      <rPr>
        <sz val="9"/>
        <color theme="1"/>
        <rFont val="Calibri"/>
        <family val="2"/>
        <scheme val="minor"/>
      </rPr>
      <t>yes</t>
    </r>
    <r>
      <rPr>
        <sz val="16"/>
        <color theme="1"/>
        <rFont val="Calibri"/>
        <family val="2"/>
        <scheme val="minor"/>
      </rPr>
      <t>, 3</t>
    </r>
    <r>
      <rPr>
        <sz val="9"/>
        <color theme="1"/>
        <rFont val="Calibri"/>
        <family val="2"/>
        <scheme val="minor"/>
      </rPr>
      <t>no</t>
    </r>
    <r>
      <rPr>
        <sz val="16"/>
        <color theme="1"/>
        <rFont val="Calibri"/>
        <family val="2"/>
        <scheme val="minor"/>
      </rPr>
      <t>)</t>
    </r>
  </si>
  <si>
    <r>
      <t>Entropy (3</t>
    </r>
    <r>
      <rPr>
        <sz val="9"/>
        <color theme="1"/>
        <rFont val="Calibri"/>
        <family val="2"/>
        <scheme val="minor"/>
      </rPr>
      <t>yes</t>
    </r>
    <r>
      <rPr>
        <sz val="16"/>
        <color theme="1"/>
        <rFont val="Calibri"/>
        <family val="2"/>
        <scheme val="minor"/>
      </rPr>
      <t>, 2</t>
    </r>
    <r>
      <rPr>
        <sz val="9"/>
        <color theme="1"/>
        <rFont val="Calibri"/>
        <family val="2"/>
        <scheme val="minor"/>
      </rPr>
      <t>no</t>
    </r>
    <r>
      <rPr>
        <sz val="16"/>
        <color theme="1"/>
        <rFont val="Calibri"/>
        <family val="2"/>
        <scheme val="minor"/>
      </rPr>
      <t>)</t>
    </r>
  </si>
  <si>
    <r>
      <t>Entropy (4</t>
    </r>
    <r>
      <rPr>
        <sz val="9"/>
        <color theme="1"/>
        <rFont val="Calibri"/>
        <family val="2"/>
        <scheme val="minor"/>
      </rPr>
      <t>yes</t>
    </r>
    <r>
      <rPr>
        <sz val="16"/>
        <color theme="1"/>
        <rFont val="Calibri"/>
        <family val="2"/>
        <scheme val="minor"/>
      </rPr>
      <t>, 0</t>
    </r>
    <r>
      <rPr>
        <sz val="9"/>
        <color theme="1"/>
        <rFont val="Calibri"/>
        <family val="2"/>
        <scheme val="minor"/>
      </rPr>
      <t>no</t>
    </r>
    <r>
      <rPr>
        <sz val="16"/>
        <color theme="1"/>
        <rFont val="Calibri"/>
        <family val="2"/>
        <scheme val="minor"/>
      </rPr>
      <t>)</t>
    </r>
  </si>
  <si>
    <r>
      <t>Entropy (2</t>
    </r>
    <r>
      <rPr>
        <sz val="9"/>
        <color theme="1"/>
        <rFont val="Calibri"/>
        <family val="2"/>
        <scheme val="minor"/>
      </rPr>
      <t>yes</t>
    </r>
    <r>
      <rPr>
        <sz val="16"/>
        <color theme="1"/>
        <rFont val="Calibri"/>
        <family val="2"/>
        <scheme val="minor"/>
      </rPr>
      <t>, 2</t>
    </r>
    <r>
      <rPr>
        <sz val="9"/>
        <color theme="1"/>
        <rFont val="Calibri"/>
        <family val="2"/>
        <scheme val="minor"/>
      </rPr>
      <t>no</t>
    </r>
    <r>
      <rPr>
        <sz val="16"/>
        <color theme="1"/>
        <rFont val="Calibri"/>
        <family val="2"/>
        <scheme val="minor"/>
      </rPr>
      <t>)</t>
    </r>
  </si>
  <si>
    <r>
      <t>Entropy (4</t>
    </r>
    <r>
      <rPr>
        <sz val="9"/>
        <color theme="1"/>
        <rFont val="Calibri"/>
        <family val="2"/>
        <scheme val="minor"/>
      </rPr>
      <t>yes</t>
    </r>
    <r>
      <rPr>
        <sz val="16"/>
        <color theme="1"/>
        <rFont val="Calibri"/>
        <family val="2"/>
        <scheme val="minor"/>
      </rPr>
      <t>, 2</t>
    </r>
    <r>
      <rPr>
        <sz val="9"/>
        <color theme="1"/>
        <rFont val="Calibri"/>
        <family val="2"/>
        <scheme val="minor"/>
      </rPr>
      <t>no</t>
    </r>
    <r>
      <rPr>
        <sz val="16"/>
        <color theme="1"/>
        <rFont val="Calibri"/>
        <family val="2"/>
        <scheme val="minor"/>
      </rPr>
      <t>)</t>
    </r>
  </si>
  <si>
    <r>
      <t>Entropy (3</t>
    </r>
    <r>
      <rPr>
        <sz val="9"/>
        <color theme="1"/>
        <rFont val="Calibri"/>
        <family val="2"/>
        <scheme val="minor"/>
      </rPr>
      <t>yes</t>
    </r>
    <r>
      <rPr>
        <sz val="16"/>
        <color theme="1"/>
        <rFont val="Calibri"/>
        <family val="2"/>
        <scheme val="minor"/>
      </rPr>
      <t>, 1</t>
    </r>
    <r>
      <rPr>
        <sz val="9"/>
        <color theme="1"/>
        <rFont val="Calibri"/>
        <family val="2"/>
        <scheme val="minor"/>
      </rPr>
      <t>no</t>
    </r>
    <r>
      <rPr>
        <sz val="16"/>
        <color theme="1"/>
        <rFont val="Calibri"/>
        <family val="2"/>
        <scheme val="minor"/>
      </rPr>
      <t>)</t>
    </r>
  </si>
  <si>
    <t>Gain(S, temperature)=</t>
  </si>
  <si>
    <t>Gain(S, humidity)=</t>
  </si>
  <si>
    <t>Gain(S, windy)=</t>
  </si>
  <si>
    <t>^outlook es raiz del árbol</t>
  </si>
  <si>
    <t xml:space="preserve"> =sunny</t>
  </si>
  <si>
    <t xml:space="preserve"> =overcast</t>
  </si>
  <si>
    <t xml:space="preserve"> =rainy</t>
  </si>
  <si>
    <r>
      <t>Entropy (0</t>
    </r>
    <r>
      <rPr>
        <sz val="9"/>
        <color theme="1"/>
        <rFont val="Calibri"/>
        <family val="2"/>
        <scheme val="minor"/>
      </rPr>
      <t>yes</t>
    </r>
    <r>
      <rPr>
        <sz val="16"/>
        <color theme="1"/>
        <rFont val="Calibri"/>
        <family val="2"/>
        <scheme val="minor"/>
      </rPr>
      <t>, 2</t>
    </r>
    <r>
      <rPr>
        <sz val="9"/>
        <color theme="1"/>
        <rFont val="Calibri"/>
        <family val="2"/>
        <scheme val="minor"/>
      </rPr>
      <t>no</t>
    </r>
    <r>
      <rPr>
        <sz val="16"/>
        <color theme="1"/>
        <rFont val="Calibri"/>
        <family val="2"/>
        <scheme val="minor"/>
      </rPr>
      <t>)</t>
    </r>
  </si>
  <si>
    <r>
      <t>Entropy (1</t>
    </r>
    <r>
      <rPr>
        <sz val="9"/>
        <color theme="1"/>
        <rFont val="Calibri"/>
        <family val="2"/>
        <scheme val="minor"/>
      </rPr>
      <t>yes</t>
    </r>
    <r>
      <rPr>
        <sz val="16"/>
        <color theme="1"/>
        <rFont val="Calibri"/>
        <family val="2"/>
        <scheme val="minor"/>
      </rPr>
      <t>, 1</t>
    </r>
    <r>
      <rPr>
        <sz val="9"/>
        <color theme="1"/>
        <rFont val="Calibri"/>
        <family val="2"/>
        <scheme val="minor"/>
      </rPr>
      <t>no</t>
    </r>
    <r>
      <rPr>
        <sz val="16"/>
        <color theme="1"/>
        <rFont val="Calibri"/>
        <family val="2"/>
        <scheme val="minor"/>
      </rPr>
      <t>)</t>
    </r>
  </si>
  <si>
    <r>
      <t>Entropy (1</t>
    </r>
    <r>
      <rPr>
        <sz val="9"/>
        <color theme="1"/>
        <rFont val="Calibri"/>
        <family val="2"/>
        <scheme val="minor"/>
      </rPr>
      <t>yes</t>
    </r>
    <r>
      <rPr>
        <sz val="16"/>
        <color theme="1"/>
        <rFont val="Calibri"/>
        <family val="2"/>
        <scheme val="minor"/>
      </rPr>
      <t>, 0</t>
    </r>
    <r>
      <rPr>
        <sz val="9"/>
        <color theme="1"/>
        <rFont val="Calibri"/>
        <family val="2"/>
        <scheme val="minor"/>
      </rPr>
      <t>no</t>
    </r>
    <r>
      <rPr>
        <sz val="16"/>
        <color theme="1"/>
        <rFont val="Calibri"/>
        <family val="2"/>
        <scheme val="minor"/>
      </rPr>
      <t>)</t>
    </r>
  </si>
  <si>
    <r>
      <t>Entropy (0</t>
    </r>
    <r>
      <rPr>
        <sz val="9"/>
        <color theme="1"/>
        <rFont val="Calibri"/>
        <family val="2"/>
        <scheme val="minor"/>
      </rPr>
      <t>yes</t>
    </r>
    <r>
      <rPr>
        <sz val="16"/>
        <color theme="1"/>
        <rFont val="Calibri"/>
        <family val="2"/>
        <scheme val="minor"/>
      </rPr>
      <t>, 3</t>
    </r>
    <r>
      <rPr>
        <sz val="9"/>
        <color theme="1"/>
        <rFont val="Calibri"/>
        <family val="2"/>
        <scheme val="minor"/>
      </rPr>
      <t>no</t>
    </r>
    <r>
      <rPr>
        <sz val="16"/>
        <color theme="1"/>
        <rFont val="Calibri"/>
        <family val="2"/>
        <scheme val="minor"/>
      </rPr>
      <t>)</t>
    </r>
  </si>
  <si>
    <r>
      <t>Entropy (2</t>
    </r>
    <r>
      <rPr>
        <sz val="9"/>
        <color theme="1"/>
        <rFont val="Calibri"/>
        <family val="2"/>
        <scheme val="minor"/>
      </rPr>
      <t>yes</t>
    </r>
    <r>
      <rPr>
        <sz val="16"/>
        <color theme="1"/>
        <rFont val="Calibri"/>
        <family val="2"/>
        <scheme val="minor"/>
      </rPr>
      <t>, 0</t>
    </r>
    <r>
      <rPr>
        <sz val="9"/>
        <color theme="1"/>
        <rFont val="Calibri"/>
        <family val="2"/>
        <scheme val="minor"/>
      </rPr>
      <t>no</t>
    </r>
    <r>
      <rPr>
        <sz val="16"/>
        <color theme="1"/>
        <rFont val="Calibri"/>
        <family val="2"/>
        <scheme val="minor"/>
      </rPr>
      <t>)</t>
    </r>
  </si>
  <si>
    <r>
      <t>Entropy (1</t>
    </r>
    <r>
      <rPr>
        <sz val="9"/>
        <color theme="1"/>
        <rFont val="Calibri"/>
        <family val="2"/>
        <scheme val="minor"/>
      </rPr>
      <t>yes</t>
    </r>
    <r>
      <rPr>
        <sz val="16"/>
        <color theme="1"/>
        <rFont val="Calibri"/>
        <family val="2"/>
        <scheme val="minor"/>
      </rPr>
      <t>, 2</t>
    </r>
    <r>
      <rPr>
        <sz val="9"/>
        <color theme="1"/>
        <rFont val="Calibri"/>
        <family val="2"/>
        <scheme val="minor"/>
      </rPr>
      <t>no</t>
    </r>
    <r>
      <rPr>
        <sz val="16"/>
        <color theme="1"/>
        <rFont val="Calibri"/>
        <family val="2"/>
        <scheme val="minor"/>
      </rPr>
      <t>)</t>
    </r>
  </si>
  <si>
    <t>^humidity es el primer nodo de outlook=sunny</t>
  </si>
  <si>
    <t xml:space="preserve"> =high</t>
  </si>
  <si>
    <t xml:space="preserve"> =normal</t>
  </si>
  <si>
    <r>
      <t xml:space="preserve">Entropy(S </t>
    </r>
    <r>
      <rPr>
        <sz val="8"/>
        <color theme="1"/>
        <rFont val="Calibri"/>
        <family val="2"/>
        <scheme val="minor"/>
      </rPr>
      <t>outlook=overcast</t>
    </r>
    <r>
      <rPr>
        <sz val="14"/>
        <color theme="1"/>
        <rFont val="Calibri"/>
        <family val="2"/>
        <scheme val="minor"/>
      </rPr>
      <t>)=</t>
    </r>
  </si>
  <si>
    <t>cuando outlook = overcast Entropia = 0, podemos dejar nodo hoja como YES</t>
  </si>
  <si>
    <t>total datos</t>
  </si>
  <si>
    <r>
      <t>Entropy (2</t>
    </r>
    <r>
      <rPr>
        <sz val="9"/>
        <color theme="1"/>
        <rFont val="Calibri"/>
        <family val="2"/>
        <scheme val="minor"/>
      </rPr>
      <t>yes</t>
    </r>
    <r>
      <rPr>
        <sz val="16"/>
        <color theme="1"/>
        <rFont val="Calibri"/>
        <family val="2"/>
        <scheme val="minor"/>
      </rPr>
      <t>, 1</t>
    </r>
    <r>
      <rPr>
        <sz val="9"/>
        <color theme="1"/>
        <rFont val="Calibri"/>
        <family val="2"/>
        <scheme val="minor"/>
      </rPr>
      <t>no</t>
    </r>
    <r>
      <rPr>
        <sz val="16"/>
        <color theme="1"/>
        <rFont val="Calibri"/>
        <family val="2"/>
        <scheme val="minor"/>
      </rPr>
      <t>)</t>
    </r>
  </si>
  <si>
    <r>
      <t>Entropy (3</t>
    </r>
    <r>
      <rPr>
        <sz val="9"/>
        <color theme="1"/>
        <rFont val="Calibri"/>
        <family val="2"/>
        <scheme val="minor"/>
      </rPr>
      <t>yes</t>
    </r>
    <r>
      <rPr>
        <sz val="16"/>
        <color theme="1"/>
        <rFont val="Calibri"/>
        <family val="2"/>
        <scheme val="minor"/>
      </rPr>
      <t>, 0</t>
    </r>
    <r>
      <rPr>
        <sz val="9"/>
        <color theme="1"/>
        <rFont val="Calibri"/>
        <family val="2"/>
        <scheme val="minor"/>
      </rPr>
      <t>no</t>
    </r>
    <r>
      <rPr>
        <sz val="16"/>
        <color theme="1"/>
        <rFont val="Calibri"/>
        <family val="2"/>
        <scheme val="minor"/>
      </rPr>
      <t>)</t>
    </r>
  </si>
  <si>
    <t>^windy es el primer nodo de outlook=rainy</t>
  </si>
  <si>
    <t xml:space="preserve"> =true</t>
  </si>
  <si>
    <t xml:space="preserve"> =false</t>
  </si>
  <si>
    <t>con humidity = high, play = no (no hay entropia)</t>
  </si>
  <si>
    <t>con humidity = normal, play = yes (no hay entropia)</t>
  </si>
  <si>
    <t>con windy = FALSE, play = yes (no hay entropia)</t>
  </si>
  <si>
    <t>con windy = TRUE, play = no  (no hay entropia)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</si>
</sst>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sz val="22"/>
      <color theme="1"/>
      <name val="Symbol"/>
      <family val="1"/>
      <charset val="2"/>
    </font>
    <font>
      <sz val="9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2" borderId="0" xfId="0" applyFill="1"/>
    <xf numFmtId="0" fontId="2" fillId="2" borderId="0" xfId="0" applyFont="1" applyFill="1" applyAlignment="1">
      <alignment horizontal="center"/>
    </xf>
    <xf numFmtId="0" fontId="8" fillId="2" borderId="0" xfId="0" applyFont="1" applyFill="1"/>
    <xf numFmtId="0" fontId="8" fillId="2" borderId="1" xfId="0" applyFont="1" applyFill="1" applyBorder="1" applyAlignment="1">
      <alignment horizontal="center"/>
    </xf>
    <xf numFmtId="0" fontId="0" fillId="2" borderId="0" xfId="0" applyFill="1" applyAlignment="1">
      <alignment vertical="top"/>
    </xf>
    <xf numFmtId="0" fontId="5" fillId="2" borderId="0" xfId="0" applyFont="1" applyFill="1"/>
    <xf numFmtId="0" fontId="0" fillId="0" borderId="0" xfId="0" applyFill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0" fontId="5" fillId="0" borderId="0" xfId="0" applyFont="1" applyFill="1"/>
    <xf numFmtId="0" fontId="5" fillId="0" borderId="0" xfId="0" applyFont="1" applyFill="1" applyAlignment="1">
      <alignment horizontal="center"/>
    </xf>
    <xf numFmtId="164" fontId="0" fillId="0" borderId="0" xfId="0" applyNumberFormat="1" applyFill="1"/>
    <xf numFmtId="164" fontId="12" fillId="4" borderId="0" xfId="0" applyNumberFormat="1" applyFont="1" applyFill="1"/>
    <xf numFmtId="0" fontId="0" fillId="2" borderId="0" xfId="0" applyFill="1" applyAlignment="1">
      <alignment horizontal="center"/>
    </xf>
    <xf numFmtId="164" fontId="0" fillId="2" borderId="0" xfId="0" applyNumberFormat="1" applyFill="1" applyAlignment="1">
      <alignment horizontal="center"/>
    </xf>
    <xf numFmtId="0" fontId="4" fillId="2" borderId="2" xfId="0" applyFont="1" applyFill="1" applyBorder="1" applyAlignment="1">
      <alignment horizontal="center" vertical="center"/>
    </xf>
    <xf numFmtId="164" fontId="0" fillId="2" borderId="2" xfId="0" applyNumberForma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164" fontId="0" fillId="2" borderId="0" xfId="0" applyNumberFormat="1" applyFill="1" applyBorder="1" applyAlignment="1">
      <alignment horizontal="center" vertical="center"/>
    </xf>
    <xf numFmtId="0" fontId="0" fillId="2" borderId="0" xfId="0" applyFill="1" applyBorder="1"/>
    <xf numFmtId="0" fontId="0" fillId="3" borderId="0" xfId="0" applyFill="1" applyAlignment="1">
      <alignment horizontal="center"/>
    </xf>
    <xf numFmtId="0" fontId="4" fillId="5" borderId="2" xfId="0" applyFont="1" applyFill="1" applyBorder="1" applyAlignment="1">
      <alignment horizontal="center" vertical="center"/>
    </xf>
    <xf numFmtId="0" fontId="5" fillId="5" borderId="0" xfId="0" applyFont="1" applyFill="1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center"/>
    </xf>
    <xf numFmtId="164" fontId="10" fillId="5" borderId="0" xfId="0" applyNumberFormat="1" applyFont="1" applyFill="1"/>
    <xf numFmtId="0" fontId="4" fillId="6" borderId="2" xfId="0" applyFont="1" applyFill="1" applyBorder="1" applyAlignment="1">
      <alignment horizontal="center" vertical="center"/>
    </xf>
    <xf numFmtId="0" fontId="5" fillId="6" borderId="0" xfId="0" applyFont="1" applyFill="1" applyAlignment="1">
      <alignment horizontal="center"/>
    </xf>
    <xf numFmtId="0" fontId="0" fillId="6" borderId="0" xfId="0" applyFill="1"/>
    <xf numFmtId="0" fontId="0" fillId="6" borderId="0" xfId="0" applyFill="1" applyAlignment="1">
      <alignment horizontal="center"/>
    </xf>
    <xf numFmtId="164" fontId="10" fillId="6" borderId="0" xfId="0" applyNumberFormat="1" applyFont="1" applyFill="1"/>
    <xf numFmtId="0" fontId="4" fillId="7" borderId="2" xfId="0" applyFont="1" applyFill="1" applyBorder="1" applyAlignment="1">
      <alignment horizontal="center" vertical="center"/>
    </xf>
    <xf numFmtId="0" fontId="5" fillId="7" borderId="0" xfId="0" applyFont="1" applyFill="1" applyAlignment="1">
      <alignment horizontal="center"/>
    </xf>
    <xf numFmtId="0" fontId="0" fillId="7" borderId="0" xfId="0" applyFill="1"/>
    <xf numFmtId="0" fontId="0" fillId="7" borderId="0" xfId="0" applyFill="1" applyAlignment="1">
      <alignment horizontal="center"/>
    </xf>
    <xf numFmtId="164" fontId="10" fillId="7" borderId="0" xfId="0" applyNumberFormat="1" applyFont="1" applyFill="1"/>
    <xf numFmtId="0" fontId="0" fillId="2" borderId="0" xfId="0" applyFill="1" applyBorder="1" applyAlignment="1">
      <alignment horizontal="center"/>
    </xf>
    <xf numFmtId="164" fontId="0" fillId="2" borderId="0" xfId="0" applyNumberFormat="1" applyFill="1" applyBorder="1" applyAlignment="1">
      <alignment horizontal="center"/>
    </xf>
    <xf numFmtId="0" fontId="5" fillId="4" borderId="0" xfId="0" applyFont="1" applyFill="1"/>
    <xf numFmtId="164" fontId="0" fillId="4" borderId="0" xfId="0" applyNumberFormat="1" applyFill="1" applyAlignment="1">
      <alignment horizontal="center"/>
    </xf>
    <xf numFmtId="0" fontId="11" fillId="4" borderId="0" xfId="0" applyFont="1" applyFill="1" applyAlignment="1">
      <alignment horizontal="left"/>
    </xf>
    <xf numFmtId="0" fontId="0" fillId="4" borderId="0" xfId="0" applyFill="1" applyAlignment="1">
      <alignment horizontal="center"/>
    </xf>
    <xf numFmtId="0" fontId="0" fillId="4" borderId="0" xfId="0" applyFill="1"/>
    <xf numFmtId="0" fontId="0" fillId="0" borderId="0" xfId="0" applyFill="1" applyBorder="1"/>
    <xf numFmtId="0" fontId="4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4" fontId="10" fillId="0" borderId="0" xfId="0" applyNumberFormat="1" applyFont="1" applyFill="1" applyBorder="1"/>
    <xf numFmtId="0" fontId="13" fillId="8" borderId="3" xfId="0" applyFont="1" applyFill="1" applyBorder="1"/>
    <xf numFmtId="0" fontId="0" fillId="8" borderId="1" xfId="0" applyFill="1" applyBorder="1"/>
    <xf numFmtId="0" fontId="0" fillId="8" borderId="4" xfId="0" applyFill="1" applyBorder="1"/>
    <xf numFmtId="0" fontId="13" fillId="8" borderId="5" xfId="0" applyFont="1" applyFill="1" applyBorder="1"/>
    <xf numFmtId="0" fontId="0" fillId="8" borderId="6" xfId="0" applyFill="1" applyBorder="1"/>
    <xf numFmtId="0" fontId="0" fillId="8" borderId="7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4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342902</xdr:colOff>
      <xdr:row>3</xdr:row>
      <xdr:rowOff>38100</xdr:rowOff>
    </xdr:from>
    <xdr:to>
      <xdr:col>8</xdr:col>
      <xdr:colOff>238125</xdr:colOff>
      <xdr:row>6</xdr:row>
      <xdr:rowOff>0</xdr:rowOff>
    </xdr:to>
    <xdr:cxnSp macro="">
      <xdr:nvCxnSpPr>
        <xdr:cNvPr id="3" name="Straight Connector 2"/>
        <xdr:cNvCxnSpPr/>
      </xdr:nvCxnSpPr>
      <xdr:spPr>
        <a:xfrm flipH="1">
          <a:off x="3390902" y="609600"/>
          <a:ext cx="1114423" cy="5334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266700</xdr:colOff>
      <xdr:row>3</xdr:row>
      <xdr:rowOff>57150</xdr:rowOff>
    </xdr:from>
    <xdr:to>
      <xdr:col>8</xdr:col>
      <xdr:colOff>266700</xdr:colOff>
      <xdr:row>6</xdr:row>
      <xdr:rowOff>19050</xdr:rowOff>
    </xdr:to>
    <xdr:cxnSp macro="">
      <xdr:nvCxnSpPr>
        <xdr:cNvPr id="6" name="Straight Connector 5"/>
        <xdr:cNvCxnSpPr/>
      </xdr:nvCxnSpPr>
      <xdr:spPr>
        <a:xfrm>
          <a:off x="4533900" y="628650"/>
          <a:ext cx="0" cy="5334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276225</xdr:colOff>
      <xdr:row>3</xdr:row>
      <xdr:rowOff>28575</xdr:rowOff>
    </xdr:from>
    <xdr:to>
      <xdr:col>10</xdr:col>
      <xdr:colOff>238125</xdr:colOff>
      <xdr:row>6</xdr:row>
      <xdr:rowOff>28575</xdr:rowOff>
    </xdr:to>
    <xdr:cxnSp macro="">
      <xdr:nvCxnSpPr>
        <xdr:cNvPr id="10" name="Straight Connector 9"/>
        <xdr:cNvCxnSpPr/>
      </xdr:nvCxnSpPr>
      <xdr:spPr>
        <a:xfrm>
          <a:off x="4543425" y="600075"/>
          <a:ext cx="1181100" cy="5715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276227</xdr:colOff>
      <xdr:row>6</xdr:row>
      <xdr:rowOff>180975</xdr:rowOff>
    </xdr:from>
    <xdr:to>
      <xdr:col>6</xdr:col>
      <xdr:colOff>171450</xdr:colOff>
      <xdr:row>9</xdr:row>
      <xdr:rowOff>142875</xdr:rowOff>
    </xdr:to>
    <xdr:cxnSp macro="">
      <xdr:nvCxnSpPr>
        <xdr:cNvPr id="13" name="Straight Connector 12"/>
        <xdr:cNvCxnSpPr/>
      </xdr:nvCxnSpPr>
      <xdr:spPr>
        <a:xfrm flipH="1">
          <a:off x="2714627" y="1323975"/>
          <a:ext cx="1114423" cy="5334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333377</xdr:colOff>
      <xdr:row>11</xdr:row>
      <xdr:rowOff>19050</xdr:rowOff>
    </xdr:from>
    <xdr:to>
      <xdr:col>4</xdr:col>
      <xdr:colOff>228600</xdr:colOff>
      <xdr:row>13</xdr:row>
      <xdr:rowOff>171450</xdr:rowOff>
    </xdr:to>
    <xdr:cxnSp macro="">
      <xdr:nvCxnSpPr>
        <xdr:cNvPr id="14" name="Straight Connector 13"/>
        <xdr:cNvCxnSpPr/>
      </xdr:nvCxnSpPr>
      <xdr:spPr>
        <a:xfrm flipH="1">
          <a:off x="942977" y="2114550"/>
          <a:ext cx="1114423" cy="5334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247650</xdr:colOff>
      <xdr:row>11</xdr:row>
      <xdr:rowOff>0</xdr:rowOff>
    </xdr:from>
    <xdr:to>
      <xdr:col>6</xdr:col>
      <xdr:colOff>209550</xdr:colOff>
      <xdr:row>14</xdr:row>
      <xdr:rowOff>0</xdr:rowOff>
    </xdr:to>
    <xdr:cxnSp macro="">
      <xdr:nvCxnSpPr>
        <xdr:cNvPr id="15" name="Straight Connector 14"/>
        <xdr:cNvCxnSpPr/>
      </xdr:nvCxnSpPr>
      <xdr:spPr>
        <a:xfrm>
          <a:off x="2076450" y="2095500"/>
          <a:ext cx="1181100" cy="5715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276225</xdr:colOff>
      <xdr:row>7</xdr:row>
      <xdr:rowOff>0</xdr:rowOff>
    </xdr:from>
    <xdr:to>
      <xdr:col>8</xdr:col>
      <xdr:colOff>276225</xdr:colOff>
      <xdr:row>9</xdr:row>
      <xdr:rowOff>152400</xdr:rowOff>
    </xdr:to>
    <xdr:cxnSp macro="">
      <xdr:nvCxnSpPr>
        <xdr:cNvPr id="16" name="Straight Connector 15"/>
        <xdr:cNvCxnSpPr/>
      </xdr:nvCxnSpPr>
      <xdr:spPr>
        <a:xfrm>
          <a:off x="4543425" y="1333500"/>
          <a:ext cx="0" cy="5334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371475</xdr:colOff>
      <xdr:row>7</xdr:row>
      <xdr:rowOff>9525</xdr:rowOff>
    </xdr:from>
    <xdr:to>
      <xdr:col>12</xdr:col>
      <xdr:colOff>333375</xdr:colOff>
      <xdr:row>10</xdr:row>
      <xdr:rowOff>9525</xdr:rowOff>
    </xdr:to>
    <xdr:cxnSp macro="">
      <xdr:nvCxnSpPr>
        <xdr:cNvPr id="17" name="Straight Connector 16"/>
        <xdr:cNvCxnSpPr/>
      </xdr:nvCxnSpPr>
      <xdr:spPr>
        <a:xfrm>
          <a:off x="6467475" y="1343025"/>
          <a:ext cx="1181100" cy="5715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333377</xdr:colOff>
      <xdr:row>11</xdr:row>
      <xdr:rowOff>19050</xdr:rowOff>
    </xdr:from>
    <xdr:to>
      <xdr:col>4</xdr:col>
      <xdr:colOff>228600</xdr:colOff>
      <xdr:row>13</xdr:row>
      <xdr:rowOff>171450</xdr:rowOff>
    </xdr:to>
    <xdr:cxnSp macro="">
      <xdr:nvCxnSpPr>
        <xdr:cNvPr id="18" name="Straight Connector 17"/>
        <xdr:cNvCxnSpPr/>
      </xdr:nvCxnSpPr>
      <xdr:spPr>
        <a:xfrm flipH="1">
          <a:off x="1552577" y="2114550"/>
          <a:ext cx="1114423" cy="5334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247650</xdr:colOff>
      <xdr:row>11</xdr:row>
      <xdr:rowOff>0</xdr:rowOff>
    </xdr:from>
    <xdr:to>
      <xdr:col>6</xdr:col>
      <xdr:colOff>209550</xdr:colOff>
      <xdr:row>14</xdr:row>
      <xdr:rowOff>0</xdr:rowOff>
    </xdr:to>
    <xdr:cxnSp macro="">
      <xdr:nvCxnSpPr>
        <xdr:cNvPr id="19" name="Straight Connector 18"/>
        <xdr:cNvCxnSpPr/>
      </xdr:nvCxnSpPr>
      <xdr:spPr>
        <a:xfrm>
          <a:off x="2686050" y="2095500"/>
          <a:ext cx="1181100" cy="5715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333377</xdr:colOff>
      <xdr:row>11</xdr:row>
      <xdr:rowOff>19050</xdr:rowOff>
    </xdr:from>
    <xdr:to>
      <xdr:col>12</xdr:col>
      <xdr:colOff>228600</xdr:colOff>
      <xdr:row>13</xdr:row>
      <xdr:rowOff>171450</xdr:rowOff>
    </xdr:to>
    <xdr:cxnSp macro="">
      <xdr:nvCxnSpPr>
        <xdr:cNvPr id="20" name="Straight Connector 19"/>
        <xdr:cNvCxnSpPr/>
      </xdr:nvCxnSpPr>
      <xdr:spPr>
        <a:xfrm flipH="1">
          <a:off x="1552577" y="2114550"/>
          <a:ext cx="1114423" cy="5334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247650</xdr:colOff>
      <xdr:row>11</xdr:row>
      <xdr:rowOff>0</xdr:rowOff>
    </xdr:from>
    <xdr:to>
      <xdr:col>14</xdr:col>
      <xdr:colOff>209550</xdr:colOff>
      <xdr:row>14</xdr:row>
      <xdr:rowOff>0</xdr:rowOff>
    </xdr:to>
    <xdr:cxnSp macro="">
      <xdr:nvCxnSpPr>
        <xdr:cNvPr id="21" name="Straight Connector 20"/>
        <xdr:cNvCxnSpPr/>
      </xdr:nvCxnSpPr>
      <xdr:spPr>
        <a:xfrm>
          <a:off x="2686050" y="2095500"/>
          <a:ext cx="1181100" cy="5715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333377</xdr:colOff>
      <xdr:row>11</xdr:row>
      <xdr:rowOff>19050</xdr:rowOff>
    </xdr:from>
    <xdr:to>
      <xdr:col>12</xdr:col>
      <xdr:colOff>228600</xdr:colOff>
      <xdr:row>13</xdr:row>
      <xdr:rowOff>171450</xdr:rowOff>
    </xdr:to>
    <xdr:cxnSp macro="">
      <xdr:nvCxnSpPr>
        <xdr:cNvPr id="22" name="Straight Connector 21"/>
        <xdr:cNvCxnSpPr/>
      </xdr:nvCxnSpPr>
      <xdr:spPr>
        <a:xfrm flipH="1">
          <a:off x="1552577" y="2114550"/>
          <a:ext cx="1114423" cy="5334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247650</xdr:colOff>
      <xdr:row>11</xdr:row>
      <xdr:rowOff>0</xdr:rowOff>
    </xdr:from>
    <xdr:to>
      <xdr:col>14</xdr:col>
      <xdr:colOff>209550</xdr:colOff>
      <xdr:row>14</xdr:row>
      <xdr:rowOff>0</xdr:rowOff>
    </xdr:to>
    <xdr:cxnSp macro="">
      <xdr:nvCxnSpPr>
        <xdr:cNvPr id="23" name="Straight Connector 22"/>
        <xdr:cNvCxnSpPr/>
      </xdr:nvCxnSpPr>
      <xdr:spPr>
        <a:xfrm>
          <a:off x="2686050" y="2095500"/>
          <a:ext cx="1181100" cy="5715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342900</xdr:colOff>
      <xdr:row>15</xdr:row>
      <xdr:rowOff>28575</xdr:rowOff>
    </xdr:from>
    <xdr:to>
      <xdr:col>2</xdr:col>
      <xdr:colOff>342900</xdr:colOff>
      <xdr:row>17</xdr:row>
      <xdr:rowOff>180975</xdr:rowOff>
    </xdr:to>
    <xdr:cxnSp macro="">
      <xdr:nvCxnSpPr>
        <xdr:cNvPr id="24" name="Straight Connector 23"/>
        <xdr:cNvCxnSpPr/>
      </xdr:nvCxnSpPr>
      <xdr:spPr>
        <a:xfrm>
          <a:off x="1562100" y="2886075"/>
          <a:ext cx="0" cy="5334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323850</xdr:colOff>
      <xdr:row>14</xdr:row>
      <xdr:rowOff>180975</xdr:rowOff>
    </xdr:from>
    <xdr:to>
      <xdr:col>6</xdr:col>
      <xdr:colOff>323850</xdr:colOff>
      <xdr:row>17</xdr:row>
      <xdr:rowOff>142875</xdr:rowOff>
    </xdr:to>
    <xdr:cxnSp macro="">
      <xdr:nvCxnSpPr>
        <xdr:cNvPr id="25" name="Straight Connector 24"/>
        <xdr:cNvCxnSpPr/>
      </xdr:nvCxnSpPr>
      <xdr:spPr>
        <a:xfrm>
          <a:off x="3981450" y="2847975"/>
          <a:ext cx="0" cy="5334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342900</xdr:colOff>
      <xdr:row>15</xdr:row>
      <xdr:rowOff>28575</xdr:rowOff>
    </xdr:from>
    <xdr:to>
      <xdr:col>2</xdr:col>
      <xdr:colOff>342900</xdr:colOff>
      <xdr:row>17</xdr:row>
      <xdr:rowOff>180975</xdr:rowOff>
    </xdr:to>
    <xdr:cxnSp macro="">
      <xdr:nvCxnSpPr>
        <xdr:cNvPr id="26" name="Straight Connector 25"/>
        <xdr:cNvCxnSpPr/>
      </xdr:nvCxnSpPr>
      <xdr:spPr>
        <a:xfrm>
          <a:off x="1562100" y="2886075"/>
          <a:ext cx="0" cy="5334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323850</xdr:colOff>
      <xdr:row>14</xdr:row>
      <xdr:rowOff>180975</xdr:rowOff>
    </xdr:from>
    <xdr:to>
      <xdr:col>6</xdr:col>
      <xdr:colOff>323850</xdr:colOff>
      <xdr:row>17</xdr:row>
      <xdr:rowOff>142875</xdr:rowOff>
    </xdr:to>
    <xdr:cxnSp macro="">
      <xdr:nvCxnSpPr>
        <xdr:cNvPr id="27" name="Straight Connector 26"/>
        <xdr:cNvCxnSpPr/>
      </xdr:nvCxnSpPr>
      <xdr:spPr>
        <a:xfrm>
          <a:off x="3981450" y="2847975"/>
          <a:ext cx="0" cy="5334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342900</xdr:colOff>
      <xdr:row>15</xdr:row>
      <xdr:rowOff>28575</xdr:rowOff>
    </xdr:from>
    <xdr:to>
      <xdr:col>10</xdr:col>
      <xdr:colOff>342900</xdr:colOff>
      <xdr:row>17</xdr:row>
      <xdr:rowOff>180975</xdr:rowOff>
    </xdr:to>
    <xdr:cxnSp macro="">
      <xdr:nvCxnSpPr>
        <xdr:cNvPr id="28" name="Straight Connector 27"/>
        <xdr:cNvCxnSpPr/>
      </xdr:nvCxnSpPr>
      <xdr:spPr>
        <a:xfrm>
          <a:off x="1562100" y="2886075"/>
          <a:ext cx="0" cy="5334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323850</xdr:colOff>
      <xdr:row>14</xdr:row>
      <xdr:rowOff>180975</xdr:rowOff>
    </xdr:from>
    <xdr:to>
      <xdr:col>14</xdr:col>
      <xdr:colOff>323850</xdr:colOff>
      <xdr:row>17</xdr:row>
      <xdr:rowOff>142875</xdr:rowOff>
    </xdr:to>
    <xdr:cxnSp macro="">
      <xdr:nvCxnSpPr>
        <xdr:cNvPr id="29" name="Straight Connector 28"/>
        <xdr:cNvCxnSpPr/>
      </xdr:nvCxnSpPr>
      <xdr:spPr>
        <a:xfrm>
          <a:off x="3981450" y="2847975"/>
          <a:ext cx="0" cy="5334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342900</xdr:colOff>
      <xdr:row>15</xdr:row>
      <xdr:rowOff>28575</xdr:rowOff>
    </xdr:from>
    <xdr:to>
      <xdr:col>10</xdr:col>
      <xdr:colOff>342900</xdr:colOff>
      <xdr:row>17</xdr:row>
      <xdr:rowOff>180975</xdr:rowOff>
    </xdr:to>
    <xdr:cxnSp macro="">
      <xdr:nvCxnSpPr>
        <xdr:cNvPr id="30" name="Straight Connector 29"/>
        <xdr:cNvCxnSpPr/>
      </xdr:nvCxnSpPr>
      <xdr:spPr>
        <a:xfrm>
          <a:off x="1562100" y="2886075"/>
          <a:ext cx="0" cy="5334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323850</xdr:colOff>
      <xdr:row>14</xdr:row>
      <xdr:rowOff>180975</xdr:rowOff>
    </xdr:from>
    <xdr:to>
      <xdr:col>14</xdr:col>
      <xdr:colOff>323850</xdr:colOff>
      <xdr:row>17</xdr:row>
      <xdr:rowOff>142875</xdr:rowOff>
    </xdr:to>
    <xdr:cxnSp macro="">
      <xdr:nvCxnSpPr>
        <xdr:cNvPr id="31" name="Straight Connector 30"/>
        <xdr:cNvCxnSpPr/>
      </xdr:nvCxnSpPr>
      <xdr:spPr>
        <a:xfrm>
          <a:off x="3981450" y="2847975"/>
          <a:ext cx="0" cy="5334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0ses1" refreshedDate="44094.813384143519" createdVersion="5" refreshedVersion="5" minRefreshableVersion="3" recordCount="5">
  <cacheSource type="worksheet">
    <worksheetSource ref="B1:F6" sheet="data+Entropy@outlook=sunny"/>
  </cacheSource>
  <cacheFields count="5">
    <cacheField name="outlook" numFmtId="0">
      <sharedItems count="1">
        <s v="sunny"/>
      </sharedItems>
    </cacheField>
    <cacheField name="temperature" numFmtId="0">
      <sharedItems count="3">
        <s v="hot"/>
        <s v="mild"/>
        <s v="cool"/>
      </sharedItems>
    </cacheField>
    <cacheField name="humidity" numFmtId="0">
      <sharedItems count="2">
        <s v="high"/>
        <s v="normal"/>
      </sharedItems>
    </cacheField>
    <cacheField name="windy" numFmtId="0">
      <sharedItems count="2">
        <b v="0"/>
        <b v="1"/>
      </sharedItems>
    </cacheField>
    <cacheField name="play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0ses1" refreshedDate="44094.81373587963" createdVersion="5" refreshedVersion="5" minRefreshableVersion="3" recordCount="14">
  <cacheSource type="worksheet">
    <worksheetSource ref="B1:F15" sheet="data+Entropy"/>
  </cacheSource>
  <cacheFields count="5">
    <cacheField name="outlook" numFmtId="0">
      <sharedItems count="3">
        <s v="sunny"/>
        <s v="overcast"/>
        <s v="rainy"/>
      </sharedItems>
    </cacheField>
    <cacheField name="temperature" numFmtId="0">
      <sharedItems count="3">
        <s v="hot"/>
        <s v="mild"/>
        <s v="cool"/>
      </sharedItems>
    </cacheField>
    <cacheField name="humidity" numFmtId="0">
      <sharedItems count="2">
        <s v="high"/>
        <s v="normal"/>
      </sharedItems>
    </cacheField>
    <cacheField name="windy" numFmtId="0">
      <sharedItems count="2">
        <b v="0"/>
        <b v="1"/>
      </sharedItems>
    </cacheField>
    <cacheField name="play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M0ses1" refreshedDate="44094.831633680558" createdVersion="5" refreshedVersion="5" minRefreshableVersion="3" recordCount="4">
  <cacheSource type="worksheet">
    <worksheetSource ref="B1:F5" sheet="data+Entropy@outlook=overcast"/>
  </cacheSource>
  <cacheFields count="5">
    <cacheField name="outlook" numFmtId="0">
      <sharedItems count="1">
        <s v="overcast"/>
      </sharedItems>
    </cacheField>
    <cacheField name="temperature" numFmtId="0">
      <sharedItems count="3">
        <s v="hot"/>
        <s v="cool"/>
        <s v="mild"/>
      </sharedItems>
    </cacheField>
    <cacheField name="humidity" numFmtId="0">
      <sharedItems count="2">
        <s v="high"/>
        <s v="normal"/>
      </sharedItems>
    </cacheField>
    <cacheField name="windy" numFmtId="0">
      <sharedItems count="2">
        <b v="0"/>
        <b v="1"/>
      </sharedItems>
    </cacheField>
    <cacheField name="play" numFmtId="0">
      <sharedItems count="1"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M0ses1" refreshedDate="44094.838179861108" createdVersion="5" refreshedVersion="5" minRefreshableVersion="3" recordCount="5">
  <cacheSource type="worksheet">
    <worksheetSource ref="B1:F6" sheet="data+Entropy@outlook=rainy"/>
  </cacheSource>
  <cacheFields count="5">
    <cacheField name="outlook" numFmtId="0">
      <sharedItems count="1">
        <s v="rainy"/>
      </sharedItems>
    </cacheField>
    <cacheField name="temperature" numFmtId="0">
      <sharedItems count="2">
        <s v="mild"/>
        <s v="cool"/>
      </sharedItems>
    </cacheField>
    <cacheField name="humidity" numFmtId="0">
      <sharedItems count="2">
        <s v="high"/>
        <s v="normal"/>
      </sharedItems>
    </cacheField>
    <cacheField name="windy" numFmtId="0">
      <sharedItems count="2">
        <b v="0"/>
        <b v="1"/>
      </sharedItems>
    </cacheField>
    <cacheField name="play" numFmtId="0">
      <sharedItems count="2">
        <s v="yes"/>
        <s v="n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">
  <r>
    <x v="0"/>
    <x v="0"/>
    <x v="0"/>
    <x v="0"/>
    <x v="0"/>
  </r>
  <r>
    <x v="0"/>
    <x v="0"/>
    <x v="0"/>
    <x v="1"/>
    <x v="0"/>
  </r>
  <r>
    <x v="0"/>
    <x v="1"/>
    <x v="0"/>
    <x v="0"/>
    <x v="0"/>
  </r>
  <r>
    <x v="0"/>
    <x v="2"/>
    <x v="1"/>
    <x v="0"/>
    <x v="1"/>
  </r>
  <r>
    <x v="0"/>
    <x v="1"/>
    <x v="1"/>
    <x v="1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4">
  <r>
    <x v="0"/>
    <x v="0"/>
    <x v="0"/>
    <x v="0"/>
    <x v="0"/>
  </r>
  <r>
    <x v="0"/>
    <x v="0"/>
    <x v="0"/>
    <x v="1"/>
    <x v="0"/>
  </r>
  <r>
    <x v="1"/>
    <x v="0"/>
    <x v="0"/>
    <x v="0"/>
    <x v="1"/>
  </r>
  <r>
    <x v="2"/>
    <x v="1"/>
    <x v="0"/>
    <x v="0"/>
    <x v="1"/>
  </r>
  <r>
    <x v="2"/>
    <x v="2"/>
    <x v="1"/>
    <x v="0"/>
    <x v="1"/>
  </r>
  <r>
    <x v="2"/>
    <x v="2"/>
    <x v="1"/>
    <x v="1"/>
    <x v="0"/>
  </r>
  <r>
    <x v="1"/>
    <x v="2"/>
    <x v="1"/>
    <x v="1"/>
    <x v="1"/>
  </r>
  <r>
    <x v="0"/>
    <x v="1"/>
    <x v="0"/>
    <x v="0"/>
    <x v="0"/>
  </r>
  <r>
    <x v="0"/>
    <x v="2"/>
    <x v="1"/>
    <x v="0"/>
    <x v="1"/>
  </r>
  <r>
    <x v="2"/>
    <x v="1"/>
    <x v="1"/>
    <x v="0"/>
    <x v="1"/>
  </r>
  <r>
    <x v="0"/>
    <x v="1"/>
    <x v="1"/>
    <x v="1"/>
    <x v="1"/>
  </r>
  <r>
    <x v="1"/>
    <x v="1"/>
    <x v="0"/>
    <x v="1"/>
    <x v="1"/>
  </r>
  <r>
    <x v="1"/>
    <x v="0"/>
    <x v="1"/>
    <x v="0"/>
    <x v="1"/>
  </r>
  <r>
    <x v="2"/>
    <x v="1"/>
    <x v="0"/>
    <x v="1"/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4">
  <r>
    <x v="0"/>
    <x v="0"/>
    <x v="0"/>
    <x v="0"/>
    <x v="0"/>
  </r>
  <r>
    <x v="0"/>
    <x v="1"/>
    <x v="1"/>
    <x v="1"/>
    <x v="0"/>
  </r>
  <r>
    <x v="0"/>
    <x v="2"/>
    <x v="0"/>
    <x v="1"/>
    <x v="0"/>
  </r>
  <r>
    <x v="0"/>
    <x v="0"/>
    <x v="1"/>
    <x v="0"/>
    <x v="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5">
  <r>
    <x v="0"/>
    <x v="0"/>
    <x v="0"/>
    <x v="0"/>
    <x v="0"/>
  </r>
  <r>
    <x v="0"/>
    <x v="1"/>
    <x v="1"/>
    <x v="0"/>
    <x v="0"/>
  </r>
  <r>
    <x v="0"/>
    <x v="1"/>
    <x v="1"/>
    <x v="1"/>
    <x v="1"/>
  </r>
  <r>
    <x v="0"/>
    <x v="0"/>
    <x v="1"/>
    <x v="0"/>
    <x v="0"/>
  </r>
  <r>
    <x v="0"/>
    <x v="0"/>
    <x v="0"/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1" cacheId="36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67:D71" firstHeaderRow="1" firstDataRow="2" firstDataCol="1"/>
  <pivotFields count="5">
    <pivotField showAll="0"/>
    <pivotField showAll="0"/>
    <pivotField showAll="0"/>
    <pivotField axis="axisRow" dataField="1" showAll="0">
      <items count="3">
        <item x="0"/>
        <item x="1"/>
        <item t="default"/>
      </items>
    </pivotField>
    <pivotField axis="axisCol" showAll="0">
      <items count="3">
        <item x="0"/>
        <item x="1"/>
        <item t="default"/>
      </items>
    </pivotField>
  </pivotFields>
  <rowFields count="1">
    <field x="3"/>
  </rowFields>
  <rowItems count="3">
    <i>
      <x/>
    </i>
    <i>
      <x v="1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Count of windy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0.xml><?xml version="1.0" encoding="utf-8"?>
<pivotTableDefinition xmlns="http://schemas.openxmlformats.org/spreadsheetml/2006/main" name="PivotTable2" cacheId="37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12:B15" firstHeaderRow="1" firstDataRow="1" firstDataCol="1"/>
  <pivotFields count="5">
    <pivotField showAll="0"/>
    <pivotField showAll="0"/>
    <pivotField showAll="0"/>
    <pivotField showAll="0"/>
    <pivotField axis="axisRow" dataField="1" showAll="0">
      <items count="3">
        <item x="0"/>
        <item x="1"/>
        <item t="default"/>
      </items>
    </pivotField>
  </pivotFields>
  <rowFields count="1">
    <field x="4"/>
  </rowFields>
  <rowItems count="3">
    <i>
      <x/>
    </i>
    <i>
      <x v="1"/>
    </i>
    <i t="grand">
      <x/>
    </i>
  </rowItems>
  <colItems count="1">
    <i/>
  </colItems>
  <dataFields count="1">
    <dataField name="Count of play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1.xml><?xml version="1.0" encoding="utf-8"?>
<pivotTableDefinition xmlns="http://schemas.openxmlformats.org/spreadsheetml/2006/main" name="PivotTable3" cacheId="37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18:B20" firstHeaderRow="1" firstDataRow="1" firstDataCol="1"/>
  <pivotFields count="5">
    <pivotField axis="axisRow" dataField="1" showAll="0">
      <items count="2">
        <item x="0"/>
        <item t="default"/>
      </items>
    </pivotField>
    <pivotField showAll="0"/>
    <pivotField showAll="0"/>
    <pivotField showAll="0"/>
    <pivotField showAll="0"/>
  </pivotFields>
  <rowFields count="1">
    <field x="0"/>
  </rowFields>
  <rowItems count="2">
    <i>
      <x/>
    </i>
    <i t="grand">
      <x/>
    </i>
  </rowItems>
  <colItems count="1">
    <i/>
  </colItems>
  <dataFields count="1">
    <dataField name="Count of outlook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2.xml><?xml version="1.0" encoding="utf-8"?>
<pivotTableDefinition xmlns="http://schemas.openxmlformats.org/spreadsheetml/2006/main" name="PivotTable4" cacheId="37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24:B28" firstHeaderRow="1" firstDataRow="1" firstDataCol="1"/>
  <pivotFields count="5">
    <pivotField showAll="0"/>
    <pivotField axis="axisRow" dataField="1" showAll="0">
      <items count="4">
        <item x="2"/>
        <item x="0"/>
        <item x="1"/>
        <item t="default"/>
      </items>
    </pivotField>
    <pivotField showAll="0"/>
    <pivotField showAll="0"/>
    <pivotField showAl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temperatur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3.xml><?xml version="1.0" encoding="utf-8"?>
<pivotTableDefinition xmlns="http://schemas.openxmlformats.org/spreadsheetml/2006/main" name="PivotTable5" cacheId="37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0:B33" firstHeaderRow="1" firstDataRow="1" firstDataCol="1"/>
  <pivotFields count="5">
    <pivotField showAll="0"/>
    <pivotField showAll="0"/>
    <pivotField axis="axisRow" dataField="1" showAll="0">
      <items count="3">
        <item x="0"/>
        <item x="1"/>
        <item t="default"/>
      </items>
    </pivotField>
    <pivotField showAll="0"/>
    <pivotField showAll="0"/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Count of humidity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4.xml><?xml version="1.0" encoding="utf-8"?>
<pivotTableDefinition xmlns="http://schemas.openxmlformats.org/spreadsheetml/2006/main" name="PivotTable6" cacheId="37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5:B38" firstHeaderRow="1" firstDataRow="1" firstDataCol="1"/>
  <pivotFields count="5">
    <pivotField showAll="0"/>
    <pivotField showAll="0"/>
    <pivotField showAll="0"/>
    <pivotField axis="axisRow" dataField="1" showAll="0">
      <items count="3">
        <item x="0"/>
        <item x="1"/>
        <item t="default"/>
      </items>
    </pivotField>
    <pivotField showAll="0"/>
  </pivotFields>
  <rowFields count="1">
    <field x="3"/>
  </rowFields>
  <rowItems count="3">
    <i>
      <x/>
    </i>
    <i>
      <x v="1"/>
    </i>
    <i t="grand">
      <x/>
    </i>
  </rowItems>
  <colItems count="1">
    <i/>
  </colItems>
  <dataFields count="1">
    <dataField name="Count of windy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5.xml><?xml version="1.0" encoding="utf-8"?>
<pivotTableDefinition xmlns="http://schemas.openxmlformats.org/spreadsheetml/2006/main" name="PivotTable8" cacheId="37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40:D43" firstHeaderRow="1" firstDataRow="2" firstDataCol="1"/>
  <pivotFields count="5">
    <pivotField axis="axisRow" dataField="1" showAll="0">
      <items count="2">
        <item x="0"/>
        <item t="default"/>
      </items>
    </pivotField>
    <pivotField showAll="0"/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0"/>
  </rowFields>
  <rowItems count="2">
    <i>
      <x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Count of outlook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6.xml><?xml version="1.0" encoding="utf-8"?>
<pivotTableDefinition xmlns="http://schemas.openxmlformats.org/spreadsheetml/2006/main" name="PivotTable9" cacheId="37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47:D52" firstHeaderRow="1" firstDataRow="2" firstDataCol="1"/>
  <pivotFields count="5">
    <pivotField showAll="0"/>
    <pivotField axis="axisRow" dataField="1" showAll="0">
      <items count="4">
        <item x="2"/>
        <item x="0"/>
        <item x="1"/>
        <item t="default"/>
      </items>
    </pivotField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Count of temperatur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7.xml><?xml version="1.0" encoding="utf-8"?>
<pivotTableDefinition xmlns="http://schemas.openxmlformats.org/spreadsheetml/2006/main" name="PivotTable10" cacheId="37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54:D58" firstHeaderRow="1" firstDataRow="2" firstDataCol="1"/>
  <pivotFields count="5">
    <pivotField showAll="0"/>
    <pivotField showAll="0"/>
    <pivotField axis="axisRow" dataField="1" showAll="0">
      <items count="3">
        <item x="0"/>
        <item x="1"/>
        <item t="default"/>
      </items>
    </pivotField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Count of humidity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8.xml><?xml version="1.0" encoding="utf-8"?>
<pivotTableDefinition xmlns="http://schemas.openxmlformats.org/spreadsheetml/2006/main" name="PivotTable11" cacheId="37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60:D64" firstHeaderRow="1" firstDataRow="2" firstDataCol="1"/>
  <pivotFields count="5">
    <pivotField showAll="0"/>
    <pivotField showAll="0"/>
    <pivotField showAll="0"/>
    <pivotField axis="axisRow" dataField="1" showAll="0">
      <items count="3">
        <item x="0"/>
        <item x="1"/>
        <item t="default"/>
      </items>
    </pivotField>
    <pivotField axis="axisCol" showAll="0">
      <items count="3">
        <item x="0"/>
        <item x="1"/>
        <item t="default"/>
      </items>
    </pivotField>
  </pivotFields>
  <rowFields count="1">
    <field x="3"/>
  </rowFields>
  <rowItems count="3">
    <i>
      <x/>
    </i>
    <i>
      <x v="1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Count of windy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9.xml><?xml version="1.0" encoding="utf-8"?>
<pivotTableDefinition xmlns="http://schemas.openxmlformats.org/spreadsheetml/2006/main" name="PivotTable11" cacheId="4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60:C64" firstHeaderRow="1" firstDataRow="2" firstDataCol="1"/>
  <pivotFields count="5">
    <pivotField showAll="0"/>
    <pivotField showAll="0"/>
    <pivotField showAll="0"/>
    <pivotField axis="axisRow" dataField="1" showAll="0">
      <items count="3">
        <item x="0"/>
        <item x="1"/>
        <item t="default"/>
      </items>
    </pivotField>
    <pivotField axis="axisCol" showAll="0">
      <items count="2">
        <item x="0"/>
        <item t="default"/>
      </items>
    </pivotField>
  </pivotFields>
  <rowFields count="1">
    <field x="3"/>
  </rowFields>
  <rowItems count="3">
    <i>
      <x/>
    </i>
    <i>
      <x v="1"/>
    </i>
    <i t="grand">
      <x/>
    </i>
  </rowItems>
  <colFields count="1">
    <field x="4"/>
  </colFields>
  <colItems count="2">
    <i>
      <x/>
    </i>
    <i t="grand">
      <x/>
    </i>
  </colItems>
  <dataFields count="1">
    <dataField name="Count of windy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0" cacheId="36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61:D65" firstHeaderRow="1" firstDataRow="2" firstDataCol="1"/>
  <pivotFields count="5">
    <pivotField showAll="0"/>
    <pivotField showAll="0"/>
    <pivotField axis="axisRow" dataField="1" showAll="0">
      <items count="3">
        <item x="0"/>
        <item x="1"/>
        <item t="default"/>
      </items>
    </pivotField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Count of humidity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0.xml><?xml version="1.0" encoding="utf-8"?>
<pivotTableDefinition xmlns="http://schemas.openxmlformats.org/spreadsheetml/2006/main" name="PivotTable10" cacheId="4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54:C58" firstHeaderRow="1" firstDataRow="2" firstDataCol="1"/>
  <pivotFields count="5">
    <pivotField showAll="0"/>
    <pivotField showAll="0"/>
    <pivotField axis="axisRow" dataField="1" showAll="0">
      <items count="3">
        <item x="0"/>
        <item x="1"/>
        <item t="default"/>
      </items>
    </pivotField>
    <pivotField showAll="0"/>
    <pivotField axis="axisCol" showAll="0">
      <items count="2">
        <item x="0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4"/>
  </colFields>
  <colItems count="2">
    <i>
      <x/>
    </i>
    <i t="grand">
      <x/>
    </i>
  </colItems>
  <dataFields count="1">
    <dataField name="Count of humidity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1.xml><?xml version="1.0" encoding="utf-8"?>
<pivotTableDefinition xmlns="http://schemas.openxmlformats.org/spreadsheetml/2006/main" name="PivotTable9" cacheId="4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47:C52" firstHeaderRow="1" firstDataRow="2" firstDataCol="1"/>
  <pivotFields count="5">
    <pivotField showAll="0"/>
    <pivotField axis="axisRow" dataField="1" showAll="0">
      <items count="4">
        <item x="1"/>
        <item x="0"/>
        <item x="2"/>
        <item t="default"/>
      </items>
    </pivotField>
    <pivotField showAll="0"/>
    <pivotField showAll="0"/>
    <pivotField axis="axisCol" showAll="0">
      <items count="2">
        <item x="0"/>
        <item t="default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4"/>
  </colFields>
  <colItems count="2">
    <i>
      <x/>
    </i>
    <i t="grand">
      <x/>
    </i>
  </colItems>
  <dataFields count="1">
    <dataField name="Count of temperatur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2.xml><?xml version="1.0" encoding="utf-8"?>
<pivotTableDefinition xmlns="http://schemas.openxmlformats.org/spreadsheetml/2006/main" name="PivotTable8" cacheId="4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40:C43" firstHeaderRow="1" firstDataRow="2" firstDataCol="1"/>
  <pivotFields count="5">
    <pivotField axis="axisRow" dataField="1" showAll="0">
      <items count="2">
        <item x="0"/>
        <item t="default"/>
      </items>
    </pivotField>
    <pivotField showAll="0"/>
    <pivotField showAll="0"/>
    <pivotField showAll="0"/>
    <pivotField axis="axisCol" showAll="0">
      <items count="2">
        <item x="0"/>
        <item t="default"/>
      </items>
    </pivotField>
  </pivotFields>
  <rowFields count="1">
    <field x="0"/>
  </rowFields>
  <rowItems count="2">
    <i>
      <x/>
    </i>
    <i t="grand">
      <x/>
    </i>
  </rowItems>
  <colFields count="1">
    <field x="4"/>
  </colFields>
  <colItems count="2">
    <i>
      <x/>
    </i>
    <i t="grand">
      <x/>
    </i>
  </colItems>
  <dataFields count="1">
    <dataField name="Count of outlook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3.xml><?xml version="1.0" encoding="utf-8"?>
<pivotTableDefinition xmlns="http://schemas.openxmlformats.org/spreadsheetml/2006/main" name="PivotTable6" cacheId="4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5:B38" firstHeaderRow="1" firstDataRow="1" firstDataCol="1"/>
  <pivotFields count="5">
    <pivotField showAll="0"/>
    <pivotField showAll="0"/>
    <pivotField showAll="0"/>
    <pivotField axis="axisRow" dataField="1" showAll="0">
      <items count="3">
        <item x="0"/>
        <item x="1"/>
        <item t="default"/>
      </items>
    </pivotField>
    <pivotField showAll="0"/>
  </pivotFields>
  <rowFields count="1">
    <field x="3"/>
  </rowFields>
  <rowItems count="3">
    <i>
      <x/>
    </i>
    <i>
      <x v="1"/>
    </i>
    <i t="grand">
      <x/>
    </i>
  </rowItems>
  <colItems count="1">
    <i/>
  </colItems>
  <dataFields count="1">
    <dataField name="Count of windy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4.xml><?xml version="1.0" encoding="utf-8"?>
<pivotTableDefinition xmlns="http://schemas.openxmlformats.org/spreadsheetml/2006/main" name="PivotTable5" cacheId="4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0:B33" firstHeaderRow="1" firstDataRow="1" firstDataCol="1"/>
  <pivotFields count="5">
    <pivotField showAll="0"/>
    <pivotField showAll="0"/>
    <pivotField axis="axisRow" dataField="1" showAll="0">
      <items count="3">
        <item x="0"/>
        <item x="1"/>
        <item t="default"/>
      </items>
    </pivotField>
    <pivotField showAll="0"/>
    <pivotField showAll="0"/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Count of humidity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5.xml><?xml version="1.0" encoding="utf-8"?>
<pivotTableDefinition xmlns="http://schemas.openxmlformats.org/spreadsheetml/2006/main" name="PivotTable4" cacheId="4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24:B28" firstHeaderRow="1" firstDataRow="1" firstDataCol="1"/>
  <pivotFields count="5">
    <pivotField showAll="0"/>
    <pivotField axis="axisRow" dataField="1" showAll="0">
      <items count="4">
        <item x="1"/>
        <item x="0"/>
        <item x="2"/>
        <item t="default"/>
      </items>
    </pivotField>
    <pivotField showAll="0"/>
    <pivotField showAll="0"/>
    <pivotField showAl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temperatur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6.xml><?xml version="1.0" encoding="utf-8"?>
<pivotTableDefinition xmlns="http://schemas.openxmlformats.org/spreadsheetml/2006/main" name="PivotTable3" cacheId="4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18:B20" firstHeaderRow="1" firstDataRow="1" firstDataCol="1"/>
  <pivotFields count="5">
    <pivotField axis="axisRow" dataField="1" showAll="0">
      <items count="2">
        <item x="0"/>
        <item t="default"/>
      </items>
    </pivotField>
    <pivotField showAll="0"/>
    <pivotField showAll="0"/>
    <pivotField showAll="0"/>
    <pivotField showAll="0"/>
  </pivotFields>
  <rowFields count="1">
    <field x="0"/>
  </rowFields>
  <rowItems count="2">
    <i>
      <x/>
    </i>
    <i t="grand">
      <x/>
    </i>
  </rowItems>
  <colItems count="1">
    <i/>
  </colItems>
  <dataFields count="1">
    <dataField name="Count of outlook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7.xml><?xml version="1.0" encoding="utf-8"?>
<pivotTableDefinition xmlns="http://schemas.openxmlformats.org/spreadsheetml/2006/main" name="PivotTable2" cacheId="4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12:B14" firstHeaderRow="1" firstDataRow="1" firstDataCol="1"/>
  <pivotFields count="5">
    <pivotField showAll="0"/>
    <pivotField showAll="0"/>
    <pivotField showAll="0"/>
    <pivotField showAll="0"/>
    <pivotField axis="axisRow" dataField="1" showAll="0">
      <items count="2">
        <item x="0"/>
        <item t="default"/>
      </items>
    </pivotField>
  </pivotFields>
  <rowFields count="1">
    <field x="4"/>
  </rowFields>
  <rowItems count="2">
    <i>
      <x/>
    </i>
    <i t="grand">
      <x/>
    </i>
  </rowItems>
  <colItems count="1">
    <i/>
  </colItems>
  <dataFields count="1">
    <dataField name="Count of play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8.xml><?xml version="1.0" encoding="utf-8"?>
<pivotTableDefinition xmlns="http://schemas.openxmlformats.org/spreadsheetml/2006/main" name="PivotTable2" cacheId="49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19:B22" firstHeaderRow="1" firstDataRow="1" firstDataCol="1"/>
  <pivotFields count="5">
    <pivotField showAll="0"/>
    <pivotField showAll="0"/>
    <pivotField showAll="0"/>
    <pivotField showAll="0"/>
    <pivotField axis="axisRow" dataField="1" showAll="0">
      <items count="3">
        <item x="1"/>
        <item x="0"/>
        <item t="default"/>
      </items>
    </pivotField>
  </pivotFields>
  <rowFields count="1">
    <field x="4"/>
  </rowFields>
  <rowItems count="3">
    <i>
      <x/>
    </i>
    <i>
      <x v="1"/>
    </i>
    <i t="grand">
      <x/>
    </i>
  </rowItems>
  <colItems count="1">
    <i/>
  </colItems>
  <dataFields count="1">
    <dataField name="Count of play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9.xml><?xml version="1.0" encoding="utf-8"?>
<pivotTableDefinition xmlns="http://schemas.openxmlformats.org/spreadsheetml/2006/main" name="PivotTable3" cacheId="49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25:B27" firstHeaderRow="1" firstDataRow="1" firstDataCol="1"/>
  <pivotFields count="5">
    <pivotField axis="axisRow" dataField="1" showAll="0">
      <items count="2">
        <item x="0"/>
        <item t="default"/>
      </items>
    </pivotField>
    <pivotField showAll="0"/>
    <pivotField showAll="0"/>
    <pivotField showAll="0"/>
    <pivotField showAll="0"/>
  </pivotFields>
  <rowFields count="1">
    <field x="0"/>
  </rowFields>
  <rowItems count="2">
    <i>
      <x/>
    </i>
    <i t="grand">
      <x/>
    </i>
  </rowItems>
  <colItems count="1">
    <i/>
  </colItems>
  <dataFields count="1">
    <dataField name="Count of outlook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9" cacheId="36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54:D59" firstHeaderRow="1" firstDataRow="2" firstDataCol="1"/>
  <pivotFields count="5">
    <pivotField showAll="0"/>
    <pivotField axis="axisRow" dataField="1" showAll="0">
      <items count="4">
        <item x="2"/>
        <item x="0"/>
        <item x="1"/>
        <item t="default"/>
      </items>
    </pivotField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Count of temperatur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0.xml><?xml version="1.0" encoding="utf-8"?>
<pivotTableDefinition xmlns="http://schemas.openxmlformats.org/spreadsheetml/2006/main" name="PivotTable4" cacheId="49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1:B34" firstHeaderRow="1" firstDataRow="1" firstDataCol="1"/>
  <pivotFields count="5">
    <pivotField showAll="0"/>
    <pivotField axis="axisRow" dataField="1" showAll="0">
      <items count="3">
        <item x="1"/>
        <item x="0"/>
        <item t="default"/>
      </items>
    </pivotField>
    <pivotField showAll="0"/>
    <pivotField showAll="0"/>
    <pivotField showAll="0"/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Count of temperatur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1.xml><?xml version="1.0" encoding="utf-8"?>
<pivotTableDefinition xmlns="http://schemas.openxmlformats.org/spreadsheetml/2006/main" name="PivotTable5" cacheId="49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7:B40" firstHeaderRow="1" firstDataRow="1" firstDataCol="1"/>
  <pivotFields count="5">
    <pivotField showAll="0"/>
    <pivotField showAll="0"/>
    <pivotField axis="axisRow" dataField="1" showAll="0">
      <items count="3">
        <item x="0"/>
        <item x="1"/>
        <item t="default"/>
      </items>
    </pivotField>
    <pivotField showAll="0"/>
    <pivotField showAll="0"/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Count of humidity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2.xml><?xml version="1.0" encoding="utf-8"?>
<pivotTableDefinition xmlns="http://schemas.openxmlformats.org/spreadsheetml/2006/main" name="PivotTable6" cacheId="49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42:B45" firstHeaderRow="1" firstDataRow="1" firstDataCol="1"/>
  <pivotFields count="5">
    <pivotField showAll="0"/>
    <pivotField showAll="0"/>
    <pivotField showAll="0"/>
    <pivotField axis="axisRow" dataField="1" showAll="0">
      <items count="3">
        <item x="0"/>
        <item x="1"/>
        <item t="default"/>
      </items>
    </pivotField>
    <pivotField showAll="0"/>
  </pivotFields>
  <rowFields count="1">
    <field x="3"/>
  </rowFields>
  <rowItems count="3">
    <i>
      <x/>
    </i>
    <i>
      <x v="1"/>
    </i>
    <i t="grand">
      <x/>
    </i>
  </rowItems>
  <colItems count="1">
    <i/>
  </colItems>
  <dataFields count="1">
    <dataField name="Count of windy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3.xml><?xml version="1.0" encoding="utf-8"?>
<pivotTableDefinition xmlns="http://schemas.openxmlformats.org/spreadsheetml/2006/main" name="PivotTable8" cacheId="49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47:D50" firstHeaderRow="1" firstDataRow="2" firstDataCol="1"/>
  <pivotFields count="5">
    <pivotField axis="axisRow" dataField="1" showAll="0">
      <items count="2">
        <item x="0"/>
        <item t="default"/>
      </items>
    </pivotField>
    <pivotField showAll="0"/>
    <pivotField showAll="0"/>
    <pivotField showAll="0"/>
    <pivotField axis="axisCol" showAll="0">
      <items count="3">
        <item x="1"/>
        <item x="0"/>
        <item t="default"/>
      </items>
    </pivotField>
  </pivotFields>
  <rowFields count="1">
    <field x="0"/>
  </rowFields>
  <rowItems count="2">
    <i>
      <x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Count of outlook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4.xml><?xml version="1.0" encoding="utf-8"?>
<pivotTableDefinition xmlns="http://schemas.openxmlformats.org/spreadsheetml/2006/main" name="PivotTable9" cacheId="49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54:D58" firstHeaderRow="1" firstDataRow="2" firstDataCol="1"/>
  <pivotFields count="5">
    <pivotField showAll="0"/>
    <pivotField axis="axisRow" dataField="1" showAll="0">
      <items count="3">
        <item x="1"/>
        <item x="0"/>
        <item t="default"/>
      </items>
    </pivotField>
    <pivotField showAll="0"/>
    <pivotField showAll="0"/>
    <pivotField axis="axisCol" showAll="0">
      <items count="3">
        <item x="1"/>
        <item x="0"/>
        <item t="default"/>
      </items>
    </pivotField>
  </pivotFields>
  <rowFields count="1">
    <field x="1"/>
  </rowFields>
  <rowItems count="3">
    <i>
      <x/>
    </i>
    <i>
      <x v="1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Count of temperatur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5.xml><?xml version="1.0" encoding="utf-8"?>
<pivotTableDefinition xmlns="http://schemas.openxmlformats.org/spreadsheetml/2006/main" name="PivotTable10" cacheId="49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61:D65" firstHeaderRow="1" firstDataRow="2" firstDataCol="1"/>
  <pivotFields count="5">
    <pivotField showAll="0"/>
    <pivotField showAll="0"/>
    <pivotField axis="axisRow" dataField="1" showAll="0">
      <items count="3">
        <item x="0"/>
        <item x="1"/>
        <item t="default"/>
      </items>
    </pivotField>
    <pivotField showAll="0"/>
    <pivotField axis="axisCol" showAll="0">
      <items count="3">
        <item x="1"/>
        <item x="0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Count of humidity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6.xml><?xml version="1.0" encoding="utf-8"?>
<pivotTableDefinition xmlns="http://schemas.openxmlformats.org/spreadsheetml/2006/main" name="PivotTable11" cacheId="49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67:D71" firstHeaderRow="1" firstDataRow="2" firstDataCol="1"/>
  <pivotFields count="5">
    <pivotField showAll="0"/>
    <pivotField showAll="0"/>
    <pivotField showAll="0"/>
    <pivotField axis="axisRow" dataField="1" showAll="0">
      <items count="3">
        <item x="0"/>
        <item x="1"/>
        <item t="default"/>
      </items>
    </pivotField>
    <pivotField axis="axisCol" showAll="0">
      <items count="3">
        <item x="1"/>
        <item x="0"/>
        <item t="default"/>
      </items>
    </pivotField>
  </pivotFields>
  <rowFields count="1">
    <field x="3"/>
  </rowFields>
  <rowItems count="3">
    <i>
      <x/>
    </i>
    <i>
      <x v="1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Count of windy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8" cacheId="36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47:D52" firstHeaderRow="1" firstDataRow="2" firstDataCol="1"/>
  <pivotFields count="5">
    <pivotField axis="axisRow" dataField="1" showAll="0">
      <items count="4">
        <item x="1"/>
        <item x="2"/>
        <item x="0"/>
        <item t="default"/>
      </items>
    </pivotField>
    <pivotField showAll="0"/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Count of outlook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6" cacheId="36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42:B45" firstHeaderRow="1" firstDataRow="1" firstDataCol="1"/>
  <pivotFields count="5">
    <pivotField showAll="0"/>
    <pivotField showAll="0"/>
    <pivotField showAll="0"/>
    <pivotField axis="axisRow" dataField="1" showAll="0">
      <items count="3">
        <item x="0"/>
        <item x="1"/>
        <item t="default"/>
      </items>
    </pivotField>
    <pivotField showAll="0"/>
  </pivotFields>
  <rowFields count="1">
    <field x="3"/>
  </rowFields>
  <rowItems count="3">
    <i>
      <x/>
    </i>
    <i>
      <x v="1"/>
    </i>
    <i t="grand">
      <x/>
    </i>
  </rowItems>
  <colItems count="1">
    <i/>
  </colItems>
  <dataFields count="1">
    <dataField name="Count of windy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5" cacheId="36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7:B40" firstHeaderRow="1" firstDataRow="1" firstDataCol="1"/>
  <pivotFields count="5">
    <pivotField showAll="0"/>
    <pivotField showAll="0"/>
    <pivotField axis="axisRow" dataField="1" showAll="0">
      <items count="3">
        <item x="0"/>
        <item x="1"/>
        <item t="default"/>
      </items>
    </pivotField>
    <pivotField showAll="0"/>
    <pivotField showAll="0"/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Count of humidity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4" cacheId="36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1:B35" firstHeaderRow="1" firstDataRow="1" firstDataCol="1"/>
  <pivotFields count="5">
    <pivotField showAll="0"/>
    <pivotField axis="axisRow" dataField="1" showAll="0">
      <items count="4">
        <item x="2"/>
        <item x="0"/>
        <item x="1"/>
        <item t="default"/>
      </items>
    </pivotField>
    <pivotField showAll="0"/>
    <pivotField showAll="0"/>
    <pivotField showAl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temperatur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PivotTable3" cacheId="36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25:B29" firstHeaderRow="1" firstDataRow="1" firstDataCol="1"/>
  <pivotFields count="5">
    <pivotField axis="axisRow" dataField="1"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outlook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PivotTable2" cacheId="36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19:B22" firstHeaderRow="1" firstDataRow="1" firstDataCol="1"/>
  <pivotFields count="5">
    <pivotField showAll="0"/>
    <pivotField showAll="0"/>
    <pivotField showAll="0"/>
    <pivotField showAll="0"/>
    <pivotField axis="axisRow" dataField="1" showAll="0">
      <items count="3">
        <item x="0"/>
        <item x="1"/>
        <item t="default"/>
      </items>
    </pivotField>
  </pivotFields>
  <rowFields count="1">
    <field x="4"/>
  </rowFields>
  <rowItems count="3">
    <i>
      <x/>
    </i>
    <i>
      <x v="1"/>
    </i>
    <i t="grand">
      <x/>
    </i>
  </rowItems>
  <colItems count="1">
    <i/>
  </colItems>
  <dataFields count="1">
    <dataField name="Count of play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10" Type="http://schemas.openxmlformats.org/officeDocument/2006/relationships/printerSettings" Target="../printerSettings/printerSettings2.bin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17.xml"/><Relationship Id="rId3" Type="http://schemas.openxmlformats.org/officeDocument/2006/relationships/pivotTable" Target="../pivotTables/pivotTable12.xml"/><Relationship Id="rId7" Type="http://schemas.openxmlformats.org/officeDocument/2006/relationships/pivotTable" Target="../pivotTables/pivotTable16.xml"/><Relationship Id="rId2" Type="http://schemas.openxmlformats.org/officeDocument/2006/relationships/pivotTable" Target="../pivotTables/pivotTable11.xml"/><Relationship Id="rId1" Type="http://schemas.openxmlformats.org/officeDocument/2006/relationships/pivotTable" Target="../pivotTables/pivotTable10.xml"/><Relationship Id="rId6" Type="http://schemas.openxmlformats.org/officeDocument/2006/relationships/pivotTable" Target="../pivotTables/pivotTable15.xml"/><Relationship Id="rId5" Type="http://schemas.openxmlformats.org/officeDocument/2006/relationships/pivotTable" Target="../pivotTables/pivotTable14.xml"/><Relationship Id="rId10" Type="http://schemas.openxmlformats.org/officeDocument/2006/relationships/printerSettings" Target="../printerSettings/printerSettings4.bin"/><Relationship Id="rId4" Type="http://schemas.openxmlformats.org/officeDocument/2006/relationships/pivotTable" Target="../pivotTables/pivotTable13.xml"/><Relationship Id="rId9" Type="http://schemas.openxmlformats.org/officeDocument/2006/relationships/pivotTable" Target="../pivotTables/pivotTable18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26.xml"/><Relationship Id="rId3" Type="http://schemas.openxmlformats.org/officeDocument/2006/relationships/pivotTable" Target="../pivotTables/pivotTable21.xml"/><Relationship Id="rId7" Type="http://schemas.openxmlformats.org/officeDocument/2006/relationships/pivotTable" Target="../pivotTables/pivotTable25.xml"/><Relationship Id="rId2" Type="http://schemas.openxmlformats.org/officeDocument/2006/relationships/pivotTable" Target="../pivotTables/pivotTable20.xml"/><Relationship Id="rId1" Type="http://schemas.openxmlformats.org/officeDocument/2006/relationships/pivotTable" Target="../pivotTables/pivotTable19.xml"/><Relationship Id="rId6" Type="http://schemas.openxmlformats.org/officeDocument/2006/relationships/pivotTable" Target="../pivotTables/pivotTable24.xml"/><Relationship Id="rId5" Type="http://schemas.openxmlformats.org/officeDocument/2006/relationships/pivotTable" Target="../pivotTables/pivotTable23.xml"/><Relationship Id="rId10" Type="http://schemas.openxmlformats.org/officeDocument/2006/relationships/printerSettings" Target="../printerSettings/printerSettings5.bin"/><Relationship Id="rId4" Type="http://schemas.openxmlformats.org/officeDocument/2006/relationships/pivotTable" Target="../pivotTables/pivotTable22.xml"/><Relationship Id="rId9" Type="http://schemas.openxmlformats.org/officeDocument/2006/relationships/pivotTable" Target="../pivotTables/pivotTable27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35.xml"/><Relationship Id="rId3" Type="http://schemas.openxmlformats.org/officeDocument/2006/relationships/pivotTable" Target="../pivotTables/pivotTable30.xml"/><Relationship Id="rId7" Type="http://schemas.openxmlformats.org/officeDocument/2006/relationships/pivotTable" Target="../pivotTables/pivotTable34.xml"/><Relationship Id="rId2" Type="http://schemas.openxmlformats.org/officeDocument/2006/relationships/pivotTable" Target="../pivotTables/pivotTable29.xml"/><Relationship Id="rId1" Type="http://schemas.openxmlformats.org/officeDocument/2006/relationships/pivotTable" Target="../pivotTables/pivotTable28.xml"/><Relationship Id="rId6" Type="http://schemas.openxmlformats.org/officeDocument/2006/relationships/pivotTable" Target="../pivotTables/pivotTable33.xml"/><Relationship Id="rId5" Type="http://schemas.openxmlformats.org/officeDocument/2006/relationships/pivotTable" Target="../pivotTables/pivotTable32.xml"/><Relationship Id="rId10" Type="http://schemas.openxmlformats.org/officeDocument/2006/relationships/printerSettings" Target="../printerSettings/printerSettings7.bin"/><Relationship Id="rId4" Type="http://schemas.openxmlformats.org/officeDocument/2006/relationships/pivotTable" Target="../pivotTables/pivotTable31.xml"/><Relationship Id="rId9" Type="http://schemas.openxmlformats.org/officeDocument/2006/relationships/pivotTable" Target="../pivotTables/pivotTable3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25"/>
  <sheetViews>
    <sheetView topLeftCell="A7" workbookViewId="0">
      <selection activeCell="K10" sqref="K10"/>
    </sheetView>
  </sheetViews>
  <sheetFormatPr defaultRowHeight="15" x14ac:dyDescent="0.25"/>
  <cols>
    <col min="1" max="1" width="24.7109375" style="1" customWidth="1"/>
    <col min="2" max="2" width="16.42578125" style="1" bestFit="1" customWidth="1"/>
    <col min="3" max="3" width="23" style="1" customWidth="1"/>
    <col min="4" max="4" width="13.28515625" style="1" customWidth="1"/>
    <col min="5" max="5" width="16.42578125" style="1" bestFit="1" customWidth="1"/>
    <col min="6" max="6" width="13.7109375" style="1" bestFit="1" customWidth="1"/>
    <col min="7" max="7" width="23.85546875" style="16" bestFit="1" customWidth="1"/>
    <col min="8" max="8" width="6.5703125" style="16" bestFit="1" customWidth="1"/>
    <col min="9" max="9" width="2" style="1" customWidth="1"/>
    <col min="10" max="10" width="25.85546875" style="1" bestFit="1" customWidth="1"/>
    <col min="11" max="11" width="9.140625" style="1"/>
    <col min="12" max="12" width="2.140625" style="1" customWidth="1"/>
    <col min="13" max="13" width="26" style="1" bestFit="1" customWidth="1"/>
    <col min="14" max="14" width="9.140625" style="1"/>
    <col min="15" max="15" width="1.5703125" style="1" customWidth="1"/>
    <col min="16" max="16" width="26" style="1" bestFit="1" customWidth="1"/>
    <col min="17" max="16384" width="9.140625" style="1"/>
  </cols>
  <sheetData>
    <row r="2" spans="1:17" x14ac:dyDescent="0.25">
      <c r="A2" s="1" t="s">
        <v>15</v>
      </c>
      <c r="F2" s="24"/>
      <c r="G2" s="41"/>
      <c r="H2" s="41"/>
      <c r="I2" s="41"/>
      <c r="J2" s="24"/>
    </row>
    <row r="3" spans="1:17" x14ac:dyDescent="0.25">
      <c r="A3" s="1" t="s">
        <v>16</v>
      </c>
      <c r="F3" s="41"/>
      <c r="G3" s="41"/>
      <c r="H3" s="42"/>
      <c r="I3" s="41"/>
      <c r="J3" s="24"/>
    </row>
    <row r="4" spans="1:17" x14ac:dyDescent="0.25">
      <c r="A4" s="1" t="s">
        <v>17</v>
      </c>
      <c r="F4" s="41"/>
      <c r="G4" s="41"/>
      <c r="H4" s="42"/>
      <c r="I4" s="41"/>
      <c r="J4" s="24"/>
    </row>
    <row r="5" spans="1:17" x14ac:dyDescent="0.25">
      <c r="A5" s="1" t="s">
        <v>18</v>
      </c>
      <c r="F5" s="41"/>
      <c r="G5" s="41"/>
      <c r="H5" s="42"/>
      <c r="I5" s="41"/>
      <c r="J5" s="24"/>
    </row>
    <row r="6" spans="1:17" x14ac:dyDescent="0.25">
      <c r="A6" s="1" t="s">
        <v>19</v>
      </c>
      <c r="F6" s="24"/>
      <c r="G6" s="41"/>
      <c r="H6" s="42"/>
      <c r="I6" s="24"/>
      <c r="J6" s="24"/>
    </row>
    <row r="7" spans="1:17" x14ac:dyDescent="0.25">
      <c r="H7" s="17"/>
    </row>
    <row r="8" spans="1:17" x14ac:dyDescent="0.25">
      <c r="G8" s="16" t="s">
        <v>10</v>
      </c>
      <c r="H8" s="17"/>
      <c r="J8" s="1" t="s">
        <v>11</v>
      </c>
      <c r="M8" s="1" t="s">
        <v>12</v>
      </c>
      <c r="P8" s="1" t="s">
        <v>13</v>
      </c>
    </row>
    <row r="9" spans="1:17" ht="31.5" x14ac:dyDescent="0.5">
      <c r="A9" s="6" t="s">
        <v>22</v>
      </c>
      <c r="B9" s="6" t="s">
        <v>20</v>
      </c>
      <c r="C9" s="2" t="s">
        <v>21</v>
      </c>
      <c r="D9" s="3" t="s">
        <v>46</v>
      </c>
      <c r="E9" s="1" t="s">
        <v>47</v>
      </c>
      <c r="G9" s="18" t="s">
        <v>39</v>
      </c>
      <c r="H9" s="19">
        <f>'data+Entropy'!$O$3</f>
        <v>0.94028595867063092</v>
      </c>
      <c r="J9" s="18" t="s">
        <v>39</v>
      </c>
      <c r="K9" s="19">
        <f>'data+Entropy'!$O$3</f>
        <v>0.94028595867063092</v>
      </c>
      <c r="M9" s="18" t="s">
        <v>39</v>
      </c>
      <c r="N9" s="19">
        <f>'data+Entropy'!$O$3</f>
        <v>0.94028595867063092</v>
      </c>
      <c r="P9" s="18" t="s">
        <v>39</v>
      </c>
      <c r="Q9" s="19">
        <f>'data+Entropy'!$O$3</f>
        <v>0.94028595867063092</v>
      </c>
    </row>
    <row r="10" spans="1:17" ht="31.5" x14ac:dyDescent="0.5">
      <c r="C10" s="5" t="s">
        <v>23</v>
      </c>
      <c r="D10" s="4" t="s">
        <v>24</v>
      </c>
      <c r="G10" s="20" t="s">
        <v>49</v>
      </c>
      <c r="H10" s="20">
        <f>GETPIVOTDATA("outlook",'data+Entropy'!$A$25,"outlook","sunny")</f>
        <v>5</v>
      </c>
      <c r="J10" s="20" t="s">
        <v>58</v>
      </c>
      <c r="K10" s="20">
        <f>GETPIVOTDATA("temperature",'data+Entropy'!$A$31,"temperature","hot")</f>
        <v>4</v>
      </c>
      <c r="M10" s="20" t="s">
        <v>60</v>
      </c>
      <c r="N10" s="20">
        <f>GETPIVOTDATA("humidity",'data+Entropy'!$A$37,"humidity","high")</f>
        <v>7</v>
      </c>
      <c r="P10" s="20" t="s">
        <v>64</v>
      </c>
      <c r="Q10" s="20">
        <f>GETPIVOTDATA("windy",'data+Entropy'!$A$42,"windy",TRUE)</f>
        <v>6</v>
      </c>
    </row>
    <row r="11" spans="1:17" ht="18.75" x14ac:dyDescent="0.25">
      <c r="G11" s="18" t="s">
        <v>24</v>
      </c>
      <c r="H11" s="20">
        <f>'data+Entropy'!$H$3</f>
        <v>14</v>
      </c>
      <c r="J11" s="18" t="s">
        <v>24</v>
      </c>
      <c r="K11" s="20">
        <f>'data+Entropy'!$H$3</f>
        <v>14</v>
      </c>
      <c r="M11" s="18" t="s">
        <v>24</v>
      </c>
      <c r="N11" s="20">
        <f>'data+Entropy'!$H$3</f>
        <v>14</v>
      </c>
      <c r="P11" s="18" t="s">
        <v>24</v>
      </c>
      <c r="Q11" s="20">
        <f>'data+Entropy'!$H$3</f>
        <v>14</v>
      </c>
    </row>
    <row r="12" spans="1:17" ht="18.75" x14ac:dyDescent="0.25">
      <c r="G12" s="18" t="s">
        <v>48</v>
      </c>
      <c r="H12" s="19">
        <f>'data+Entropy'!O8</f>
        <v>0.97095059445466858</v>
      </c>
      <c r="J12" s="18" t="s">
        <v>54</v>
      </c>
      <c r="K12" s="19">
        <f>'data+Entropy'!O20</f>
        <v>1</v>
      </c>
      <c r="M12" s="18" t="s">
        <v>61</v>
      </c>
      <c r="N12" s="19">
        <f>'data+Entropy'!O32</f>
        <v>0.98522813603425163</v>
      </c>
      <c r="P12" s="18" t="s">
        <v>65</v>
      </c>
      <c r="Q12" s="19">
        <f>'data+Entropy'!O41</f>
        <v>1</v>
      </c>
    </row>
    <row r="13" spans="1:17" ht="18.75" x14ac:dyDescent="0.25">
      <c r="G13" s="20" t="s">
        <v>50</v>
      </c>
      <c r="H13" s="20">
        <f>GETPIVOTDATA("outlook",'data+Entropy'!$A$25,"outlook","overcast")</f>
        <v>4</v>
      </c>
      <c r="J13" s="20" t="s">
        <v>55</v>
      </c>
      <c r="K13" s="20">
        <f>GETPIVOTDATA("temperature",'data+Entropy'!$A$31,"temperature","mild")</f>
        <v>6</v>
      </c>
      <c r="M13" s="20" t="s">
        <v>62</v>
      </c>
      <c r="N13" s="20">
        <f>GETPIVOTDATA("humidity",'data+Entropy'!$A$37,"humidity","normal")</f>
        <v>7</v>
      </c>
      <c r="P13" s="20" t="s">
        <v>67</v>
      </c>
      <c r="Q13" s="20">
        <f>GETPIVOTDATA("windy",'data+Entropy'!$A$42,"windy",FALSE)</f>
        <v>8</v>
      </c>
    </row>
    <row r="14" spans="1:17" ht="18.75" x14ac:dyDescent="0.25">
      <c r="G14" s="18" t="s">
        <v>24</v>
      </c>
      <c r="H14" s="20">
        <f>'data+Entropy'!$H$3</f>
        <v>14</v>
      </c>
      <c r="J14" s="18" t="s">
        <v>24</v>
      </c>
      <c r="K14" s="20">
        <f>'data+Entropy'!$H$3</f>
        <v>14</v>
      </c>
      <c r="M14" s="18" t="s">
        <v>24</v>
      </c>
      <c r="N14" s="20">
        <f>'data+Entropy'!$H$3</f>
        <v>14</v>
      </c>
      <c r="P14" s="18" t="s">
        <v>24</v>
      </c>
      <c r="Q14" s="20">
        <f>'data+Entropy'!$H$3</f>
        <v>14</v>
      </c>
    </row>
    <row r="15" spans="1:17" ht="18.75" x14ac:dyDescent="0.25">
      <c r="G15" s="18" t="s">
        <v>51</v>
      </c>
      <c r="H15" s="19">
        <f>'data+Entropy'!O12</f>
        <v>0</v>
      </c>
      <c r="J15" s="18" t="s">
        <v>59</v>
      </c>
      <c r="K15" s="19">
        <f>'data+Entropy'!O24</f>
        <v>0.91829583405448956</v>
      </c>
      <c r="M15" s="18" t="s">
        <v>63</v>
      </c>
      <c r="N15" s="19">
        <f>'data+Entropy'!O36</f>
        <v>0.59167277858232747</v>
      </c>
      <c r="P15" s="18" t="s">
        <v>66</v>
      </c>
      <c r="Q15" s="19">
        <f>'data+Entropy'!O45</f>
        <v>0.81127812445913283</v>
      </c>
    </row>
    <row r="16" spans="1:17" ht="18.75" x14ac:dyDescent="0.25">
      <c r="G16" s="20" t="s">
        <v>52</v>
      </c>
      <c r="H16" s="20">
        <f>GETPIVOTDATA("outlook",'data+Entropy'!$A$25,"outlook","rainy")</f>
        <v>5</v>
      </c>
      <c r="J16" s="20" t="s">
        <v>56</v>
      </c>
      <c r="K16" s="20">
        <f>GETPIVOTDATA("temperature",'data+Entropy'!$A$31,"temperature","cool")</f>
        <v>4</v>
      </c>
      <c r="M16" s="21"/>
      <c r="N16" s="21"/>
      <c r="P16" s="21"/>
      <c r="Q16" s="21"/>
    </row>
    <row r="17" spans="7:17" ht="18.75" x14ac:dyDescent="0.25">
      <c r="G17" s="18" t="s">
        <v>24</v>
      </c>
      <c r="H17" s="20">
        <f>'data+Entropy'!$H$3</f>
        <v>14</v>
      </c>
      <c r="J17" s="18" t="s">
        <v>24</v>
      </c>
      <c r="K17" s="20">
        <f>'data+Entropy'!$H$3</f>
        <v>14</v>
      </c>
      <c r="M17" s="22"/>
      <c r="N17" s="21"/>
      <c r="P17" s="22"/>
      <c r="Q17" s="21"/>
    </row>
    <row r="18" spans="7:17" ht="18.75" x14ac:dyDescent="0.25">
      <c r="G18" s="18" t="s">
        <v>53</v>
      </c>
      <c r="H18" s="19">
        <f>'data+Entropy'!O16</f>
        <v>0.97095059445466858</v>
      </c>
      <c r="J18" s="18" t="s">
        <v>57</v>
      </c>
      <c r="K18" s="19">
        <f>'data+Entropy'!O28</f>
        <v>0.81127812445913283</v>
      </c>
      <c r="M18" s="22"/>
      <c r="N18" s="23"/>
      <c r="P18" s="22"/>
      <c r="Q18" s="23"/>
    </row>
    <row r="19" spans="7:17" x14ac:dyDescent="0.25">
      <c r="H19" s="17"/>
      <c r="M19" s="24"/>
      <c r="N19" s="24"/>
      <c r="P19" s="24"/>
      <c r="Q19" s="24"/>
    </row>
    <row r="20" spans="7:17" ht="21" x14ac:dyDescent="0.35">
      <c r="G20" s="43" t="s">
        <v>22</v>
      </c>
      <c r="H20" s="44">
        <f>H9-((H10/14)*H12)-((H13/H14)*H15) - ((H16/H17)*H18)</f>
        <v>0.24674981977443911</v>
      </c>
      <c r="J20" s="6" t="s">
        <v>76</v>
      </c>
      <c r="K20" s="17">
        <f>K9-((K10/14)*K12)-((K13/K14)*K15) - ((K16/K17)*K18)</f>
        <v>2.9222565658954647E-2</v>
      </c>
      <c r="M20" s="6" t="s">
        <v>77</v>
      </c>
      <c r="N20" s="17">
        <f>N9-((N10/14)*N12)-((N13/N14)*N15)</f>
        <v>0.15183550136234136</v>
      </c>
      <c r="P20" s="6" t="s">
        <v>78</v>
      </c>
      <c r="Q20" s="17">
        <f>Q9-((Q10/14)*Q12)-((Q13/Q14)*Q15)</f>
        <v>4.8127030408269267E-2</v>
      </c>
    </row>
    <row r="21" spans="7:17" x14ac:dyDescent="0.25">
      <c r="G21" s="16" t="s">
        <v>79</v>
      </c>
      <c r="H21" s="17"/>
    </row>
    <row r="22" spans="7:17" x14ac:dyDescent="0.25">
      <c r="H22" s="17"/>
    </row>
    <row r="23" spans="7:17" x14ac:dyDescent="0.25">
      <c r="H23" s="17"/>
    </row>
    <row r="24" spans="7:17" x14ac:dyDescent="0.25">
      <c r="H24" s="17"/>
    </row>
    <row r="25" spans="7:17" x14ac:dyDescent="0.25">
      <c r="H25" s="17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2"/>
  <sheetViews>
    <sheetView workbookViewId="0">
      <selection activeCell="H4" sqref="H4"/>
    </sheetView>
  </sheetViews>
  <sheetFormatPr defaultRowHeight="15" x14ac:dyDescent="0.25"/>
  <cols>
    <col min="1" max="1" width="13.140625" style="7" customWidth="1"/>
    <col min="2" max="2" width="12.7109375" style="7" customWidth="1"/>
    <col min="3" max="3" width="4" style="7" customWidth="1"/>
    <col min="4" max="4" width="11.28515625" style="7" bestFit="1" customWidth="1"/>
    <col min="5" max="6" width="9.140625" style="7"/>
    <col min="7" max="7" width="2.7109375" style="7" customWidth="1"/>
    <col min="8" max="8" width="25.140625" style="7" bestFit="1" customWidth="1"/>
    <col min="9" max="12" width="9.140625" style="7"/>
    <col min="13" max="13" width="14.85546875" style="7" customWidth="1"/>
    <col min="14" max="14" width="12" style="7" customWidth="1"/>
    <col min="15" max="15" width="23.85546875" style="7" bestFit="1" customWidth="1"/>
    <col min="16" max="16384" width="9.140625" style="7"/>
  </cols>
  <sheetData>
    <row r="1" spans="1:16" ht="21" x14ac:dyDescent="0.35">
      <c r="B1" s="7" t="s">
        <v>10</v>
      </c>
      <c r="C1" s="7" t="s">
        <v>11</v>
      </c>
      <c r="D1" s="7" t="s">
        <v>12</v>
      </c>
      <c r="E1" s="7" t="s">
        <v>13</v>
      </c>
      <c r="F1" s="7" t="s">
        <v>14</v>
      </c>
      <c r="H1" s="12" t="s">
        <v>34</v>
      </c>
      <c r="I1" s="13" t="s">
        <v>35</v>
      </c>
      <c r="J1" s="13"/>
      <c r="K1" s="13"/>
    </row>
    <row r="2" spans="1:16" ht="23.25" x14ac:dyDescent="0.35">
      <c r="A2" s="7">
        <v>1</v>
      </c>
      <c r="B2" s="7" t="s">
        <v>0</v>
      </c>
      <c r="C2" s="7" t="s">
        <v>1</v>
      </c>
      <c r="D2" s="7" t="s">
        <v>2</v>
      </c>
      <c r="E2" s="7" t="b">
        <v>0</v>
      </c>
      <c r="F2" s="7" t="s">
        <v>3</v>
      </c>
      <c r="H2" s="11" t="s">
        <v>94</v>
      </c>
      <c r="I2" s="11" t="s">
        <v>32</v>
      </c>
      <c r="J2" s="11" t="s">
        <v>33</v>
      </c>
      <c r="K2" s="11" t="s">
        <v>30</v>
      </c>
      <c r="L2" s="11" t="s">
        <v>31</v>
      </c>
      <c r="M2" s="11" t="s">
        <v>36</v>
      </c>
      <c r="N2" s="11" t="s">
        <v>37</v>
      </c>
      <c r="O2" s="12" t="s">
        <v>25</v>
      </c>
    </row>
    <row r="3" spans="1:16" ht="23.25" x14ac:dyDescent="0.35">
      <c r="A3" s="7">
        <v>2</v>
      </c>
      <c r="B3" s="7" t="s">
        <v>0</v>
      </c>
      <c r="C3" s="7" t="s">
        <v>1</v>
      </c>
      <c r="D3" s="7" t="s">
        <v>2</v>
      </c>
      <c r="E3" s="7" t="b">
        <v>1</v>
      </c>
      <c r="F3" s="7" t="s">
        <v>3</v>
      </c>
      <c r="H3" s="11">
        <f>GETPIVOTDATA("play",$A$19)</f>
        <v>14</v>
      </c>
      <c r="I3" s="11">
        <f>GETPIVOTDATA("play",$A$19,"play","yes")</f>
        <v>9</v>
      </c>
      <c r="J3" s="11">
        <f>GETPIVOTDATA("play",$A$19,"play","no")</f>
        <v>5</v>
      </c>
      <c r="K3" s="11">
        <f>I3/H3</f>
        <v>0.6428571428571429</v>
      </c>
      <c r="L3" s="11">
        <f>J3/H3</f>
        <v>0.35714285714285715</v>
      </c>
      <c r="M3" s="7">
        <f>LOG(K3,2)</f>
        <v>-0.63742992061529169</v>
      </c>
      <c r="N3" s="7">
        <f>LOG(L3,2)</f>
        <v>-1.4854268271702415</v>
      </c>
      <c r="O3" s="15">
        <f>-(K3*M3)-(L3*N3)</f>
        <v>0.94028595867063092</v>
      </c>
    </row>
    <row r="4" spans="1:16" x14ac:dyDescent="0.25">
      <c r="A4" s="7">
        <v>3</v>
      </c>
      <c r="B4" s="7" t="s">
        <v>4</v>
      </c>
      <c r="C4" s="7" t="s">
        <v>1</v>
      </c>
      <c r="D4" s="7" t="s">
        <v>2</v>
      </c>
      <c r="E4" s="7" t="b">
        <v>0</v>
      </c>
      <c r="F4" s="7" t="s">
        <v>5</v>
      </c>
      <c r="H4" s="11">
        <v>6</v>
      </c>
      <c r="I4" s="11">
        <v>2</v>
      </c>
      <c r="J4" s="11">
        <v>4</v>
      </c>
      <c r="K4" s="11">
        <f>I4/H4</f>
        <v>0.33333333333333331</v>
      </c>
      <c r="L4" s="11">
        <f>J4/H4</f>
        <v>0.66666666666666663</v>
      </c>
      <c r="M4" s="7">
        <f>LOG(K4,2)</f>
        <v>-1.5849625007211563</v>
      </c>
      <c r="N4" s="7">
        <f>LOG(L4,2)</f>
        <v>-0.5849625007211563</v>
      </c>
      <c r="O4" s="14">
        <f>-(K4*M4)-(L4*N4)</f>
        <v>0.91829583405448956</v>
      </c>
      <c r="P4" s="7" t="s">
        <v>38</v>
      </c>
    </row>
    <row r="5" spans="1:16" x14ac:dyDescent="0.25">
      <c r="A5" s="7">
        <v>4</v>
      </c>
      <c r="B5" s="7" t="s">
        <v>6</v>
      </c>
      <c r="C5" s="7" t="s">
        <v>7</v>
      </c>
      <c r="D5" s="7" t="s">
        <v>2</v>
      </c>
      <c r="E5" s="7" t="b">
        <v>0</v>
      </c>
      <c r="F5" s="7" t="s">
        <v>5</v>
      </c>
    </row>
    <row r="6" spans="1:16" ht="21" x14ac:dyDescent="0.35">
      <c r="A6" s="7">
        <v>5</v>
      </c>
      <c r="B6" s="7" t="s">
        <v>6</v>
      </c>
      <c r="C6" s="7" t="s">
        <v>8</v>
      </c>
      <c r="D6" s="7" t="s">
        <v>9</v>
      </c>
      <c r="E6" s="7" t="b">
        <v>0</v>
      </c>
      <c r="F6" s="7" t="s">
        <v>5</v>
      </c>
      <c r="H6" s="26" t="s">
        <v>68</v>
      </c>
      <c r="I6" s="27" t="s">
        <v>70</v>
      </c>
      <c r="J6" s="27"/>
      <c r="K6" s="27"/>
      <c r="L6" s="28"/>
      <c r="M6" s="28"/>
      <c r="N6" s="28"/>
      <c r="O6" s="28"/>
    </row>
    <row r="7" spans="1:16" ht="23.25" x14ac:dyDescent="0.35">
      <c r="A7" s="7">
        <v>6</v>
      </c>
      <c r="B7" s="7" t="s">
        <v>6</v>
      </c>
      <c r="C7" s="7" t="s">
        <v>8</v>
      </c>
      <c r="D7" s="7" t="s">
        <v>9</v>
      </c>
      <c r="E7" s="7" t="b">
        <v>1</v>
      </c>
      <c r="F7" s="7" t="s">
        <v>3</v>
      </c>
      <c r="H7" s="29" t="s">
        <v>69</v>
      </c>
      <c r="I7" s="29" t="s">
        <v>32</v>
      </c>
      <c r="J7" s="29" t="s">
        <v>33</v>
      </c>
      <c r="K7" s="29" t="s">
        <v>30</v>
      </c>
      <c r="L7" s="29" t="s">
        <v>31</v>
      </c>
      <c r="M7" s="29" t="s">
        <v>36</v>
      </c>
      <c r="N7" s="29" t="s">
        <v>37</v>
      </c>
      <c r="O7" s="26" t="s">
        <v>48</v>
      </c>
    </row>
    <row r="8" spans="1:16" ht="15.75" x14ac:dyDescent="0.25">
      <c r="A8" s="7">
        <v>7</v>
      </c>
      <c r="B8" s="7" t="s">
        <v>4</v>
      </c>
      <c r="C8" s="7" t="s">
        <v>8</v>
      </c>
      <c r="D8" s="7" t="s">
        <v>9</v>
      </c>
      <c r="E8" s="7" t="b">
        <v>1</v>
      </c>
      <c r="F8" s="7" t="s">
        <v>5</v>
      </c>
      <c r="H8" s="29">
        <f>GETPIVOTDATA("outlook",$A$47,"outlook","sunny")</f>
        <v>5</v>
      </c>
      <c r="I8" s="29">
        <f>GETPIVOTDATA("outlook",$A$47,"outlook","sunny","play","yes")</f>
        <v>2</v>
      </c>
      <c r="J8" s="29">
        <f>GETPIVOTDATA("outlook",$A$47,"outlook","sunny","play","no")</f>
        <v>3</v>
      </c>
      <c r="K8" s="29">
        <f>I8/H8</f>
        <v>0.4</v>
      </c>
      <c r="L8" s="29">
        <f>J8/H8</f>
        <v>0.6</v>
      </c>
      <c r="M8" s="28">
        <f>LOG(K8,2)</f>
        <v>-1.3219280948873622</v>
      </c>
      <c r="N8" s="28">
        <f>LOG(L8,2)</f>
        <v>-0.73696559416620622</v>
      </c>
      <c r="O8" s="30">
        <f>-(K8*M8)-(L8*N8)</f>
        <v>0.97095059445466858</v>
      </c>
    </row>
    <row r="9" spans="1:16" ht="15.75" x14ac:dyDescent="0.25">
      <c r="A9" s="7">
        <v>8</v>
      </c>
      <c r="B9" s="7" t="s">
        <v>0</v>
      </c>
      <c r="C9" s="7" t="s">
        <v>7</v>
      </c>
      <c r="D9" s="7" t="s">
        <v>2</v>
      </c>
      <c r="E9" s="7" t="b">
        <v>0</v>
      </c>
      <c r="F9" s="7" t="s">
        <v>3</v>
      </c>
      <c r="H9" s="28"/>
      <c r="I9" s="28"/>
      <c r="J9" s="28"/>
      <c r="K9" s="29"/>
      <c r="L9" s="29"/>
      <c r="M9" s="28"/>
      <c r="N9" s="28"/>
      <c r="O9" s="30"/>
    </row>
    <row r="10" spans="1:16" ht="21" x14ac:dyDescent="0.35">
      <c r="A10" s="7">
        <v>9</v>
      </c>
      <c r="B10" s="7" t="s">
        <v>0</v>
      </c>
      <c r="C10" s="7" t="s">
        <v>8</v>
      </c>
      <c r="D10" s="7" t="s">
        <v>9</v>
      </c>
      <c r="E10" s="7" t="b">
        <v>0</v>
      </c>
      <c r="F10" s="7" t="s">
        <v>5</v>
      </c>
      <c r="H10" s="26" t="s">
        <v>51</v>
      </c>
      <c r="I10" s="27" t="s">
        <v>72</v>
      </c>
      <c r="J10" s="27"/>
      <c r="K10" s="27"/>
      <c r="L10" s="28"/>
      <c r="M10" s="28"/>
      <c r="N10" s="28"/>
      <c r="O10" s="28"/>
    </row>
    <row r="11" spans="1:16" ht="23.25" x14ac:dyDescent="0.35">
      <c r="A11" s="7">
        <v>10</v>
      </c>
      <c r="B11" s="7" t="s">
        <v>6</v>
      </c>
      <c r="C11" s="7" t="s">
        <v>7</v>
      </c>
      <c r="D11" s="7" t="s">
        <v>9</v>
      </c>
      <c r="E11" s="7" t="b">
        <v>0</v>
      </c>
      <c r="F11" s="7" t="s">
        <v>5</v>
      </c>
      <c r="H11" s="29" t="s">
        <v>69</v>
      </c>
      <c r="I11" s="29" t="s">
        <v>32</v>
      </c>
      <c r="J11" s="29" t="s">
        <v>33</v>
      </c>
      <c r="K11" s="29" t="s">
        <v>30</v>
      </c>
      <c r="L11" s="29" t="s">
        <v>31</v>
      </c>
      <c r="M11" s="29" t="s">
        <v>36</v>
      </c>
      <c r="N11" s="29" t="s">
        <v>37</v>
      </c>
      <c r="O11" s="26" t="s">
        <v>51</v>
      </c>
    </row>
    <row r="12" spans="1:16" ht="15.75" x14ac:dyDescent="0.25">
      <c r="A12" s="7">
        <v>11</v>
      </c>
      <c r="B12" s="7" t="s">
        <v>0</v>
      </c>
      <c r="C12" s="7" t="s">
        <v>7</v>
      </c>
      <c r="D12" s="7" t="s">
        <v>9</v>
      </c>
      <c r="E12" s="7" t="b">
        <v>1</v>
      </c>
      <c r="F12" s="7" t="s">
        <v>5</v>
      </c>
      <c r="H12" s="29">
        <f>GETPIVOTDATA("outlook",$A$47,"outlook","overcast")</f>
        <v>4</v>
      </c>
      <c r="I12" s="29">
        <f>GETPIVOTDATA("outlook",$A$47,"outlook","overcast","play","yes")</f>
        <v>4</v>
      </c>
      <c r="J12" s="29">
        <v>0</v>
      </c>
      <c r="K12" s="29">
        <f>I12/H12</f>
        <v>1</v>
      </c>
      <c r="L12" s="29">
        <f>J12/H12</f>
        <v>0</v>
      </c>
      <c r="M12" s="28">
        <f>LOG(K12,2)</f>
        <v>0</v>
      </c>
      <c r="N12" s="28">
        <v>0</v>
      </c>
      <c r="O12" s="30">
        <f>-(K12*M12)-(L12*N12)</f>
        <v>0</v>
      </c>
    </row>
    <row r="13" spans="1:16" x14ac:dyDescent="0.25">
      <c r="A13" s="7">
        <v>12</v>
      </c>
      <c r="B13" s="7" t="s">
        <v>4</v>
      </c>
      <c r="C13" s="7" t="s">
        <v>7</v>
      </c>
      <c r="D13" s="7" t="s">
        <v>2</v>
      </c>
      <c r="E13" s="7" t="b">
        <v>1</v>
      </c>
      <c r="F13" s="7" t="s">
        <v>5</v>
      </c>
      <c r="H13" s="28"/>
      <c r="I13" s="28"/>
      <c r="J13" s="28"/>
      <c r="K13" s="28"/>
      <c r="L13" s="28"/>
      <c r="M13" s="28"/>
      <c r="N13" s="28"/>
      <c r="O13" s="28"/>
    </row>
    <row r="14" spans="1:16" ht="21" x14ac:dyDescent="0.35">
      <c r="A14" s="7">
        <v>13</v>
      </c>
      <c r="B14" s="7" t="s">
        <v>4</v>
      </c>
      <c r="C14" s="7" t="s">
        <v>1</v>
      </c>
      <c r="D14" s="7" t="s">
        <v>9</v>
      </c>
      <c r="E14" s="7" t="b">
        <v>0</v>
      </c>
      <c r="F14" s="7" t="s">
        <v>5</v>
      </c>
      <c r="H14" s="26" t="s">
        <v>53</v>
      </c>
      <c r="I14" s="27" t="s">
        <v>71</v>
      </c>
      <c r="J14" s="27"/>
      <c r="K14" s="27"/>
      <c r="L14" s="28"/>
      <c r="M14" s="28"/>
      <c r="N14" s="28"/>
      <c r="O14" s="28"/>
    </row>
    <row r="15" spans="1:16" ht="23.25" x14ac:dyDescent="0.35">
      <c r="A15" s="7">
        <v>14</v>
      </c>
      <c r="B15" s="7" t="s">
        <v>6</v>
      </c>
      <c r="C15" s="7" t="s">
        <v>7</v>
      </c>
      <c r="D15" s="7" t="s">
        <v>2</v>
      </c>
      <c r="E15" s="7" t="b">
        <v>1</v>
      </c>
      <c r="F15" s="7" t="s">
        <v>3</v>
      </c>
      <c r="H15" s="29" t="s">
        <v>69</v>
      </c>
      <c r="I15" s="29" t="s">
        <v>32</v>
      </c>
      <c r="J15" s="29" t="s">
        <v>33</v>
      </c>
      <c r="K15" s="29" t="s">
        <v>30</v>
      </c>
      <c r="L15" s="29" t="s">
        <v>31</v>
      </c>
      <c r="M15" s="29" t="s">
        <v>36</v>
      </c>
      <c r="N15" s="29" t="s">
        <v>37</v>
      </c>
      <c r="O15" s="26" t="s">
        <v>53</v>
      </c>
    </row>
    <row r="16" spans="1:16" ht="15.75" x14ac:dyDescent="0.25">
      <c r="H16" s="29">
        <f>GETPIVOTDATA("outlook",$A$47,"outlook","rainy")</f>
        <v>5</v>
      </c>
      <c r="I16" s="29">
        <f>GETPIVOTDATA("outlook",$A$47,"outlook","rainy","play","yes")</f>
        <v>3</v>
      </c>
      <c r="J16" s="29">
        <f>GETPIVOTDATA("outlook",$A$47,"outlook","rainy","play","no")</f>
        <v>2</v>
      </c>
      <c r="K16" s="29">
        <f>I16/H16</f>
        <v>0.6</v>
      </c>
      <c r="L16" s="29">
        <f>J16/H16</f>
        <v>0.4</v>
      </c>
      <c r="M16" s="28">
        <f>LOG(K16,2)</f>
        <v>-0.73696559416620622</v>
      </c>
      <c r="N16" s="28">
        <f>LOG(L16,2)</f>
        <v>-1.3219280948873622</v>
      </c>
      <c r="O16" s="30">
        <f>-(K16*M16)-(L16*N16)</f>
        <v>0.97095059445466858</v>
      </c>
    </row>
    <row r="18" spans="1:15" ht="21" x14ac:dyDescent="0.35">
      <c r="H18" s="31" t="s">
        <v>54</v>
      </c>
      <c r="I18" s="32" t="s">
        <v>73</v>
      </c>
      <c r="J18" s="32"/>
      <c r="K18" s="32"/>
      <c r="L18" s="33"/>
      <c r="M18" s="33"/>
      <c r="N18" s="33"/>
      <c r="O18" s="33"/>
    </row>
    <row r="19" spans="1:15" ht="23.25" x14ac:dyDescent="0.35">
      <c r="A19" s="8" t="s">
        <v>29</v>
      </c>
      <c r="B19" t="s">
        <v>28</v>
      </c>
      <c r="C19"/>
      <c r="H19" s="34" t="s">
        <v>69</v>
      </c>
      <c r="I19" s="34" t="s">
        <v>32</v>
      </c>
      <c r="J19" s="34" t="s">
        <v>33</v>
      </c>
      <c r="K19" s="34" t="s">
        <v>30</v>
      </c>
      <c r="L19" s="34" t="s">
        <v>31</v>
      </c>
      <c r="M19" s="34" t="s">
        <v>36</v>
      </c>
      <c r="N19" s="34" t="s">
        <v>37</v>
      </c>
      <c r="O19" s="31" t="s">
        <v>54</v>
      </c>
    </row>
    <row r="20" spans="1:15" ht="15.75" x14ac:dyDescent="0.25">
      <c r="A20" s="10" t="s">
        <v>3</v>
      </c>
      <c r="B20" s="9">
        <v>5</v>
      </c>
      <c r="C20"/>
      <c r="H20" s="34">
        <f>GETPIVOTDATA("temperature",$A$54,"temperature","hot")</f>
        <v>4</v>
      </c>
      <c r="I20" s="34">
        <f>GETPIVOTDATA("temperature",$A$54,"temperature","hot","play","yes")</f>
        <v>2</v>
      </c>
      <c r="J20" s="34">
        <f>GETPIVOTDATA("temperature",$A$54,"temperature","hot","play","no")</f>
        <v>2</v>
      </c>
      <c r="K20" s="34">
        <f>I20/H20</f>
        <v>0.5</v>
      </c>
      <c r="L20" s="34">
        <f>J20/H20</f>
        <v>0.5</v>
      </c>
      <c r="M20" s="33">
        <f>LOG(K20,2)</f>
        <v>-1</v>
      </c>
      <c r="N20" s="33">
        <f>LOG(L20,2)</f>
        <v>-1</v>
      </c>
      <c r="O20" s="35">
        <f>-(K20*M20)-(L20*N20)</f>
        <v>1</v>
      </c>
    </row>
    <row r="21" spans="1:15" ht="15.75" x14ac:dyDescent="0.25">
      <c r="A21" s="10" t="s">
        <v>5</v>
      </c>
      <c r="B21" s="9">
        <v>9</v>
      </c>
      <c r="C21"/>
      <c r="H21" s="33"/>
      <c r="I21" s="33"/>
      <c r="J21" s="33"/>
      <c r="K21" s="34"/>
      <c r="L21" s="34"/>
      <c r="M21" s="33"/>
      <c r="N21" s="33"/>
      <c r="O21" s="35"/>
    </row>
    <row r="22" spans="1:15" ht="21" x14ac:dyDescent="0.35">
      <c r="A22" s="10" t="s">
        <v>27</v>
      </c>
      <c r="B22" s="9">
        <v>14</v>
      </c>
      <c r="C22"/>
      <c r="H22" s="31" t="s">
        <v>59</v>
      </c>
      <c r="I22" s="32" t="s">
        <v>74</v>
      </c>
      <c r="J22" s="32"/>
      <c r="K22" s="32"/>
      <c r="L22" s="33"/>
      <c r="M22" s="33"/>
      <c r="N22" s="33"/>
      <c r="O22" s="33"/>
    </row>
    <row r="23" spans="1:15" ht="23.25" x14ac:dyDescent="0.35">
      <c r="A23"/>
      <c r="B23"/>
      <c r="C23"/>
      <c r="H23" s="34" t="s">
        <v>69</v>
      </c>
      <c r="I23" s="34" t="s">
        <v>32</v>
      </c>
      <c r="J23" s="34" t="s">
        <v>33</v>
      </c>
      <c r="K23" s="34" t="s">
        <v>30</v>
      </c>
      <c r="L23" s="34" t="s">
        <v>31</v>
      </c>
      <c r="M23" s="34" t="s">
        <v>36</v>
      </c>
      <c r="N23" s="34" t="s">
        <v>37</v>
      </c>
      <c r="O23" s="31" t="s">
        <v>59</v>
      </c>
    </row>
    <row r="24" spans="1:15" ht="15.75" x14ac:dyDescent="0.25">
      <c r="A24"/>
      <c r="B24"/>
      <c r="C24"/>
      <c r="H24" s="34">
        <f>GETPIVOTDATA("temperature",$A$54,"temperature","mild")</f>
        <v>6</v>
      </c>
      <c r="I24" s="34">
        <f>GETPIVOTDATA("temperature",$A$54,"temperature","mild","play","yes")</f>
        <v>4</v>
      </c>
      <c r="J24" s="34">
        <f>GETPIVOTDATA("temperature",$A$54,"temperature","mild","play","no")</f>
        <v>2</v>
      </c>
      <c r="K24" s="34">
        <f>I24/H24</f>
        <v>0.66666666666666663</v>
      </c>
      <c r="L24" s="34">
        <f>J24/H24</f>
        <v>0.33333333333333331</v>
      </c>
      <c r="M24" s="33">
        <f>LOG(K24,2)</f>
        <v>-0.5849625007211563</v>
      </c>
      <c r="N24" s="33">
        <f>LOG(L24,2)</f>
        <v>-1.5849625007211563</v>
      </c>
      <c r="O24" s="35">
        <f>-(K24*M24)-(L24*N24)</f>
        <v>0.91829583405448956</v>
      </c>
    </row>
    <row r="25" spans="1:15" x14ac:dyDescent="0.25">
      <c r="A25" s="8" t="s">
        <v>29</v>
      </c>
      <c r="B25" t="s">
        <v>40</v>
      </c>
      <c r="C25"/>
      <c r="H25" s="33"/>
      <c r="I25" s="33"/>
      <c r="J25" s="33"/>
      <c r="K25" s="33"/>
      <c r="L25" s="33"/>
      <c r="M25" s="33"/>
      <c r="N25" s="33"/>
      <c r="O25" s="33"/>
    </row>
    <row r="26" spans="1:15" ht="21" x14ac:dyDescent="0.35">
      <c r="A26" s="10" t="s">
        <v>4</v>
      </c>
      <c r="B26" s="9">
        <v>4</v>
      </c>
      <c r="C26"/>
      <c r="H26" s="31" t="s">
        <v>57</v>
      </c>
      <c r="I26" s="32" t="s">
        <v>75</v>
      </c>
      <c r="J26" s="32"/>
      <c r="K26" s="32"/>
      <c r="L26" s="33"/>
      <c r="M26" s="33"/>
      <c r="N26" s="33"/>
      <c r="O26" s="33"/>
    </row>
    <row r="27" spans="1:15" ht="23.25" x14ac:dyDescent="0.35">
      <c r="A27" s="10" t="s">
        <v>6</v>
      </c>
      <c r="B27" s="9">
        <v>5</v>
      </c>
      <c r="C27"/>
      <c r="H27" s="34" t="s">
        <v>69</v>
      </c>
      <c r="I27" s="34" t="s">
        <v>32</v>
      </c>
      <c r="J27" s="34" t="s">
        <v>33</v>
      </c>
      <c r="K27" s="34" t="s">
        <v>30</v>
      </c>
      <c r="L27" s="34" t="s">
        <v>31</v>
      </c>
      <c r="M27" s="34" t="s">
        <v>36</v>
      </c>
      <c r="N27" s="34" t="s">
        <v>37</v>
      </c>
      <c r="O27" s="31" t="s">
        <v>57</v>
      </c>
    </row>
    <row r="28" spans="1:15" ht="15.75" x14ac:dyDescent="0.25">
      <c r="A28" s="10" t="s">
        <v>0</v>
      </c>
      <c r="B28" s="9">
        <v>5</v>
      </c>
      <c r="C28"/>
      <c r="H28" s="34">
        <f>GETPIVOTDATA("temperature",$A$54,"temperature","cool")</f>
        <v>4</v>
      </c>
      <c r="I28" s="34">
        <f>GETPIVOTDATA("temperature",$A$54,"temperature","cool","play","yes")</f>
        <v>3</v>
      </c>
      <c r="J28" s="34">
        <f>GETPIVOTDATA("temperature",$A$54,"temperature","cool","play","no")</f>
        <v>1</v>
      </c>
      <c r="K28" s="34">
        <f>I28/H28</f>
        <v>0.75</v>
      </c>
      <c r="L28" s="34">
        <f>J28/H28</f>
        <v>0.25</v>
      </c>
      <c r="M28" s="33">
        <f>LOG(K28,2)</f>
        <v>-0.41503749927884381</v>
      </c>
      <c r="N28" s="33">
        <f>LOG(L28,2)</f>
        <v>-2</v>
      </c>
      <c r="O28" s="35">
        <f>-(K28*M28)-(L28*N28)</f>
        <v>0.81127812445913283</v>
      </c>
    </row>
    <row r="29" spans="1:15" x14ac:dyDescent="0.25">
      <c r="A29" s="10" t="s">
        <v>27</v>
      </c>
      <c r="B29" s="9">
        <v>14</v>
      </c>
      <c r="C29"/>
    </row>
    <row r="30" spans="1:15" ht="21" x14ac:dyDescent="0.35">
      <c r="A30"/>
      <c r="B30"/>
      <c r="C30"/>
      <c r="H30" s="26" t="s">
        <v>61</v>
      </c>
      <c r="I30" s="27" t="s">
        <v>73</v>
      </c>
      <c r="J30" s="27"/>
      <c r="K30" s="27"/>
      <c r="L30" s="28"/>
      <c r="M30" s="28"/>
      <c r="N30" s="28"/>
      <c r="O30" s="28"/>
    </row>
    <row r="31" spans="1:15" ht="23.25" x14ac:dyDescent="0.35">
      <c r="A31" s="8" t="s">
        <v>29</v>
      </c>
      <c r="B31" t="s">
        <v>41</v>
      </c>
      <c r="C31"/>
      <c r="H31" s="29" t="s">
        <v>69</v>
      </c>
      <c r="I31" s="29" t="s">
        <v>32</v>
      </c>
      <c r="J31" s="29" t="s">
        <v>33</v>
      </c>
      <c r="K31" s="29" t="s">
        <v>30</v>
      </c>
      <c r="L31" s="29" t="s">
        <v>31</v>
      </c>
      <c r="M31" s="29" t="s">
        <v>36</v>
      </c>
      <c r="N31" s="29" t="s">
        <v>37</v>
      </c>
      <c r="O31" s="26" t="s">
        <v>61</v>
      </c>
    </row>
    <row r="32" spans="1:15" ht="15.75" x14ac:dyDescent="0.25">
      <c r="A32" s="10" t="s">
        <v>8</v>
      </c>
      <c r="B32" s="9">
        <v>4</v>
      </c>
      <c r="C32"/>
      <c r="H32" s="29">
        <f>GETPIVOTDATA("humidity",$A$61,"humidity","high")</f>
        <v>7</v>
      </c>
      <c r="I32" s="29">
        <f>GETPIVOTDATA("humidity",$A$61,"humidity","high","play","yes")</f>
        <v>3</v>
      </c>
      <c r="J32" s="29">
        <f>GETPIVOTDATA("humidity",$A$61,"humidity","high","play","no")</f>
        <v>4</v>
      </c>
      <c r="K32" s="29">
        <f>I32/H32</f>
        <v>0.42857142857142855</v>
      </c>
      <c r="L32" s="29">
        <f>J32/H32</f>
        <v>0.5714285714285714</v>
      </c>
      <c r="M32" s="28">
        <f>LOG(K32,2)</f>
        <v>-1.2223924213364481</v>
      </c>
      <c r="N32" s="28">
        <f>LOG(L32,2)</f>
        <v>-0.80735492205760429</v>
      </c>
      <c r="O32" s="30">
        <f>-(K32*M32)-(L32*N32)</f>
        <v>0.98522813603425163</v>
      </c>
    </row>
    <row r="33" spans="1:15" ht="15.75" x14ac:dyDescent="0.25">
      <c r="A33" s="10" t="s">
        <v>1</v>
      </c>
      <c r="B33" s="9">
        <v>4</v>
      </c>
      <c r="C33"/>
      <c r="H33" s="28"/>
      <c r="I33" s="28"/>
      <c r="J33" s="28"/>
      <c r="K33" s="29"/>
      <c r="L33" s="29"/>
      <c r="M33" s="28"/>
      <c r="N33" s="28"/>
      <c r="O33" s="30"/>
    </row>
    <row r="34" spans="1:15" ht="21" x14ac:dyDescent="0.35">
      <c r="A34" s="10" t="s">
        <v>7</v>
      </c>
      <c r="B34" s="9">
        <v>6</v>
      </c>
      <c r="C34"/>
      <c r="H34" s="26" t="s">
        <v>63</v>
      </c>
      <c r="I34" s="27" t="s">
        <v>74</v>
      </c>
      <c r="J34" s="27"/>
      <c r="K34" s="27"/>
      <c r="L34" s="28"/>
      <c r="M34" s="28"/>
      <c r="N34" s="28"/>
      <c r="O34" s="28"/>
    </row>
    <row r="35" spans="1:15" ht="23.25" x14ac:dyDescent="0.35">
      <c r="A35" s="10" t="s">
        <v>27</v>
      </c>
      <c r="B35" s="9">
        <v>14</v>
      </c>
      <c r="C35"/>
      <c r="H35" s="29" t="s">
        <v>69</v>
      </c>
      <c r="I35" s="29" t="s">
        <v>32</v>
      </c>
      <c r="J35" s="29" t="s">
        <v>33</v>
      </c>
      <c r="K35" s="29" t="s">
        <v>30</v>
      </c>
      <c r="L35" s="29" t="s">
        <v>31</v>
      </c>
      <c r="M35" s="29" t="s">
        <v>36</v>
      </c>
      <c r="N35" s="29" t="s">
        <v>37</v>
      </c>
      <c r="O35" s="26" t="s">
        <v>63</v>
      </c>
    </row>
    <row r="36" spans="1:15" ht="15.75" x14ac:dyDescent="0.25">
      <c r="A36"/>
      <c r="B36"/>
      <c r="C36"/>
      <c r="H36" s="29">
        <f>GETPIVOTDATA("humidity",$A$61,"humidity","normal")</f>
        <v>7</v>
      </c>
      <c r="I36" s="29">
        <f>GETPIVOTDATA("humidity",$A$61,"humidity","normal","play","yes")</f>
        <v>6</v>
      </c>
      <c r="J36" s="29">
        <f>GETPIVOTDATA("humidity",$A$61,"humidity","normal","play","no")</f>
        <v>1</v>
      </c>
      <c r="K36" s="29">
        <f>I36/H36</f>
        <v>0.8571428571428571</v>
      </c>
      <c r="L36" s="29">
        <f>J36/H36</f>
        <v>0.14285714285714285</v>
      </c>
      <c r="M36" s="28">
        <f>LOG(K36,2)</f>
        <v>-0.22239242133644802</v>
      </c>
      <c r="N36" s="28">
        <f>LOG(L36,2)</f>
        <v>-2.8073549220576046</v>
      </c>
      <c r="O36" s="30">
        <f>-(K36*M36)-(L36*N36)</f>
        <v>0.59167277858232747</v>
      </c>
    </row>
    <row r="37" spans="1:15" x14ac:dyDescent="0.25">
      <c r="A37" s="8" t="s">
        <v>29</v>
      </c>
      <c r="B37" t="s">
        <v>42</v>
      </c>
      <c r="C37"/>
      <c r="H37" s="28"/>
      <c r="I37" s="28"/>
      <c r="J37" s="28"/>
      <c r="K37" s="28"/>
      <c r="L37" s="28"/>
      <c r="M37" s="28"/>
      <c r="N37" s="28"/>
      <c r="O37" s="28"/>
    </row>
    <row r="38" spans="1:15" x14ac:dyDescent="0.25">
      <c r="A38" s="10" t="s">
        <v>2</v>
      </c>
      <c r="B38" s="9">
        <v>7</v>
      </c>
      <c r="C38"/>
    </row>
    <row r="39" spans="1:15" ht="21" x14ac:dyDescent="0.35">
      <c r="A39" s="10" t="s">
        <v>9</v>
      </c>
      <c r="B39" s="9">
        <v>7</v>
      </c>
      <c r="C39"/>
      <c r="H39" s="36" t="s">
        <v>65</v>
      </c>
      <c r="I39" s="37" t="s">
        <v>73</v>
      </c>
      <c r="J39" s="37"/>
      <c r="K39" s="37"/>
      <c r="L39" s="38"/>
      <c r="M39" s="38"/>
      <c r="N39" s="38"/>
      <c r="O39" s="38"/>
    </row>
    <row r="40" spans="1:15" ht="23.25" x14ac:dyDescent="0.35">
      <c r="A40" s="10" t="s">
        <v>27</v>
      </c>
      <c r="B40" s="9">
        <v>14</v>
      </c>
      <c r="C40"/>
      <c r="H40" s="39" t="s">
        <v>69</v>
      </c>
      <c r="I40" s="39" t="s">
        <v>32</v>
      </c>
      <c r="J40" s="39" t="s">
        <v>33</v>
      </c>
      <c r="K40" s="39" t="s">
        <v>30</v>
      </c>
      <c r="L40" s="39" t="s">
        <v>31</v>
      </c>
      <c r="M40" s="39" t="s">
        <v>36</v>
      </c>
      <c r="N40" s="39" t="s">
        <v>37</v>
      </c>
      <c r="O40" s="36" t="s">
        <v>65</v>
      </c>
    </row>
    <row r="41" spans="1:15" ht="15.75" x14ac:dyDescent="0.25">
      <c r="A41"/>
      <c r="B41"/>
      <c r="C41"/>
      <c r="H41" s="39">
        <f>GETPIVOTDATA("windy",$A$67,"windy",TRUE)</f>
        <v>6</v>
      </c>
      <c r="I41" s="39">
        <f>GETPIVOTDATA("windy",$A$67,"windy",TRUE,"play","yes")</f>
        <v>3</v>
      </c>
      <c r="J41" s="39">
        <f>GETPIVOTDATA("windy",$A$67,"windy",TRUE,"play","no")</f>
        <v>3</v>
      </c>
      <c r="K41" s="39">
        <f>I41/H41</f>
        <v>0.5</v>
      </c>
      <c r="L41" s="39">
        <f>J41/H41</f>
        <v>0.5</v>
      </c>
      <c r="M41" s="38">
        <f>LOG(K41,2)</f>
        <v>-1</v>
      </c>
      <c r="N41" s="38">
        <f>LOG(L41,2)</f>
        <v>-1</v>
      </c>
      <c r="O41" s="40">
        <f>-(K41*M41)-(L41*N41)</f>
        <v>1</v>
      </c>
    </row>
    <row r="42" spans="1:15" ht="15.75" x14ac:dyDescent="0.25">
      <c r="A42" s="8" t="s">
        <v>29</v>
      </c>
      <c r="B42" t="s">
        <v>43</v>
      </c>
      <c r="C42"/>
      <c r="H42" s="38"/>
      <c r="I42" s="38"/>
      <c r="J42" s="38"/>
      <c r="K42" s="39"/>
      <c r="L42" s="39"/>
      <c r="M42" s="38"/>
      <c r="N42" s="38"/>
      <c r="O42" s="40"/>
    </row>
    <row r="43" spans="1:15" ht="21" x14ac:dyDescent="0.35">
      <c r="A43" s="10" t="s">
        <v>44</v>
      </c>
      <c r="B43" s="9">
        <v>8</v>
      </c>
      <c r="C43"/>
      <c r="H43" s="36" t="s">
        <v>66</v>
      </c>
      <c r="I43" s="37" t="s">
        <v>74</v>
      </c>
      <c r="J43" s="37"/>
      <c r="K43" s="37"/>
      <c r="L43" s="38"/>
      <c r="M43" s="38"/>
      <c r="N43" s="38"/>
      <c r="O43" s="38"/>
    </row>
    <row r="44" spans="1:15" ht="23.25" x14ac:dyDescent="0.35">
      <c r="A44" s="10" t="s">
        <v>45</v>
      </c>
      <c r="B44" s="9">
        <v>6</v>
      </c>
      <c r="C44"/>
      <c r="H44" s="39" t="s">
        <v>69</v>
      </c>
      <c r="I44" s="39" t="s">
        <v>32</v>
      </c>
      <c r="J44" s="39" t="s">
        <v>33</v>
      </c>
      <c r="K44" s="39" t="s">
        <v>30</v>
      </c>
      <c r="L44" s="39" t="s">
        <v>31</v>
      </c>
      <c r="M44" s="39" t="s">
        <v>36</v>
      </c>
      <c r="N44" s="39" t="s">
        <v>37</v>
      </c>
      <c r="O44" s="36" t="s">
        <v>66</v>
      </c>
    </row>
    <row r="45" spans="1:15" ht="15.75" x14ac:dyDescent="0.25">
      <c r="A45" s="10" t="s">
        <v>27</v>
      </c>
      <c r="B45" s="9">
        <v>14</v>
      </c>
      <c r="C45"/>
      <c r="H45" s="39">
        <f>GETPIVOTDATA("windy",$A$67,"windy",FALSE)</f>
        <v>8</v>
      </c>
      <c r="I45" s="39">
        <f>GETPIVOTDATA("windy",$A$67,"windy",FALSE,"play","yes")</f>
        <v>6</v>
      </c>
      <c r="J45" s="39">
        <f>GETPIVOTDATA("windy",$A$67,"windy",FALSE,"play","no")</f>
        <v>2</v>
      </c>
      <c r="K45" s="39">
        <f>I45/H45</f>
        <v>0.75</v>
      </c>
      <c r="L45" s="39">
        <f>J45/H45</f>
        <v>0.25</v>
      </c>
      <c r="M45" s="38">
        <f>LOG(K45,2)</f>
        <v>-0.41503749927884381</v>
      </c>
      <c r="N45" s="38">
        <f>LOG(L45,2)</f>
        <v>-2</v>
      </c>
      <c r="O45" s="40">
        <f>-(K45*M45)-(L45*N45)</f>
        <v>0.81127812445913283</v>
      </c>
    </row>
    <row r="46" spans="1:15" x14ac:dyDescent="0.25">
      <c r="A46"/>
      <c r="B46"/>
      <c r="C46"/>
      <c r="H46" s="38"/>
      <c r="I46" s="38"/>
      <c r="J46" s="38"/>
      <c r="K46" s="38"/>
      <c r="L46" s="38"/>
      <c r="M46" s="38"/>
      <c r="N46" s="38"/>
      <c r="O46" s="38"/>
    </row>
    <row r="47" spans="1:15" x14ac:dyDescent="0.25">
      <c r="A47" s="8" t="s">
        <v>40</v>
      </c>
      <c r="B47" s="8" t="s">
        <v>26</v>
      </c>
      <c r="C47"/>
      <c r="D47"/>
    </row>
    <row r="48" spans="1:15" x14ac:dyDescent="0.25">
      <c r="A48" s="8" t="s">
        <v>29</v>
      </c>
      <c r="B48" t="s">
        <v>3</v>
      </c>
      <c r="C48" t="s">
        <v>5</v>
      </c>
      <c r="D48" t="s">
        <v>27</v>
      </c>
    </row>
    <row r="49" spans="1:4" x14ac:dyDescent="0.25">
      <c r="A49" s="10" t="s">
        <v>4</v>
      </c>
      <c r="B49" s="9"/>
      <c r="C49" s="9">
        <v>4</v>
      </c>
      <c r="D49" s="9">
        <v>4</v>
      </c>
    </row>
    <row r="50" spans="1:4" x14ac:dyDescent="0.25">
      <c r="A50" s="10" t="s">
        <v>6</v>
      </c>
      <c r="B50" s="9">
        <v>2</v>
      </c>
      <c r="C50" s="9">
        <v>3</v>
      </c>
      <c r="D50" s="9">
        <v>5</v>
      </c>
    </row>
    <row r="51" spans="1:4" x14ac:dyDescent="0.25">
      <c r="A51" s="10" t="s">
        <v>0</v>
      </c>
      <c r="B51" s="9">
        <v>3</v>
      </c>
      <c r="C51" s="9">
        <v>2</v>
      </c>
      <c r="D51" s="9">
        <v>5</v>
      </c>
    </row>
    <row r="52" spans="1:4" x14ac:dyDescent="0.25">
      <c r="A52" s="10" t="s">
        <v>27</v>
      </c>
      <c r="B52" s="9">
        <v>5</v>
      </c>
      <c r="C52" s="9">
        <v>9</v>
      </c>
      <c r="D52" s="9">
        <v>14</v>
      </c>
    </row>
    <row r="53" spans="1:4" x14ac:dyDescent="0.25">
      <c r="A53"/>
      <c r="B53"/>
      <c r="C53"/>
    </row>
    <row r="54" spans="1:4" x14ac:dyDescent="0.25">
      <c r="A54" s="8" t="s">
        <v>41</v>
      </c>
      <c r="B54" s="8" t="s">
        <v>26</v>
      </c>
      <c r="C54"/>
      <c r="D54"/>
    </row>
    <row r="55" spans="1:4" x14ac:dyDescent="0.25">
      <c r="A55" s="8" t="s">
        <v>29</v>
      </c>
      <c r="B55" t="s">
        <v>3</v>
      </c>
      <c r="C55" t="s">
        <v>5</v>
      </c>
      <c r="D55" t="s">
        <v>27</v>
      </c>
    </row>
    <row r="56" spans="1:4" x14ac:dyDescent="0.25">
      <c r="A56" s="10" t="s">
        <v>8</v>
      </c>
      <c r="B56" s="9">
        <v>1</v>
      </c>
      <c r="C56" s="9">
        <v>3</v>
      </c>
      <c r="D56" s="9">
        <v>4</v>
      </c>
    </row>
    <row r="57" spans="1:4" x14ac:dyDescent="0.25">
      <c r="A57" s="10" t="s">
        <v>1</v>
      </c>
      <c r="B57" s="9">
        <v>2</v>
      </c>
      <c r="C57" s="9">
        <v>2</v>
      </c>
      <c r="D57" s="9">
        <v>4</v>
      </c>
    </row>
    <row r="58" spans="1:4" x14ac:dyDescent="0.25">
      <c r="A58" s="10" t="s">
        <v>7</v>
      </c>
      <c r="B58" s="9">
        <v>2</v>
      </c>
      <c r="C58" s="9">
        <v>4</v>
      </c>
      <c r="D58" s="9">
        <v>6</v>
      </c>
    </row>
    <row r="59" spans="1:4" x14ac:dyDescent="0.25">
      <c r="A59" s="10" t="s">
        <v>27</v>
      </c>
      <c r="B59" s="9">
        <v>5</v>
      </c>
      <c r="C59" s="9">
        <v>9</v>
      </c>
      <c r="D59" s="9">
        <v>14</v>
      </c>
    </row>
    <row r="60" spans="1:4" x14ac:dyDescent="0.25">
      <c r="A60"/>
      <c r="B60"/>
      <c r="C60"/>
    </row>
    <row r="61" spans="1:4" x14ac:dyDescent="0.25">
      <c r="A61" s="8" t="s">
        <v>42</v>
      </c>
      <c r="B61" s="8" t="s">
        <v>26</v>
      </c>
      <c r="C61"/>
      <c r="D61"/>
    </row>
    <row r="62" spans="1:4" x14ac:dyDescent="0.25">
      <c r="A62" s="8" t="s">
        <v>29</v>
      </c>
      <c r="B62" t="s">
        <v>3</v>
      </c>
      <c r="C62" t="s">
        <v>5</v>
      </c>
      <c r="D62" t="s">
        <v>27</v>
      </c>
    </row>
    <row r="63" spans="1:4" x14ac:dyDescent="0.25">
      <c r="A63" s="10" t="s">
        <v>2</v>
      </c>
      <c r="B63" s="9">
        <v>4</v>
      </c>
      <c r="C63" s="9">
        <v>3</v>
      </c>
      <c r="D63" s="9">
        <v>7</v>
      </c>
    </row>
    <row r="64" spans="1:4" x14ac:dyDescent="0.25">
      <c r="A64" s="10" t="s">
        <v>9</v>
      </c>
      <c r="B64" s="9">
        <v>1</v>
      </c>
      <c r="C64" s="9">
        <v>6</v>
      </c>
      <c r="D64" s="9">
        <v>7</v>
      </c>
    </row>
    <row r="65" spans="1:4" x14ac:dyDescent="0.25">
      <c r="A65" s="10" t="s">
        <v>27</v>
      </c>
      <c r="B65" s="9">
        <v>5</v>
      </c>
      <c r="C65" s="9">
        <v>9</v>
      </c>
      <c r="D65" s="9">
        <v>14</v>
      </c>
    </row>
    <row r="66" spans="1:4" x14ac:dyDescent="0.25">
      <c r="A66"/>
      <c r="B66"/>
      <c r="C66"/>
    </row>
    <row r="67" spans="1:4" x14ac:dyDescent="0.25">
      <c r="A67" s="8" t="s">
        <v>43</v>
      </c>
      <c r="B67" s="8" t="s">
        <v>26</v>
      </c>
      <c r="C67"/>
      <c r="D67"/>
    </row>
    <row r="68" spans="1:4" x14ac:dyDescent="0.25">
      <c r="A68" s="8" t="s">
        <v>29</v>
      </c>
      <c r="B68" t="s">
        <v>3</v>
      </c>
      <c r="C68" t="s">
        <v>5</v>
      </c>
      <c r="D68" t="s">
        <v>27</v>
      </c>
    </row>
    <row r="69" spans="1:4" x14ac:dyDescent="0.25">
      <c r="A69" s="10" t="s">
        <v>44</v>
      </c>
      <c r="B69" s="9">
        <v>2</v>
      </c>
      <c r="C69" s="9">
        <v>6</v>
      </c>
      <c r="D69" s="9">
        <v>8</v>
      </c>
    </row>
    <row r="70" spans="1:4" x14ac:dyDescent="0.25">
      <c r="A70" s="10" t="s">
        <v>45</v>
      </c>
      <c r="B70" s="9">
        <v>3</v>
      </c>
      <c r="C70" s="9">
        <v>3</v>
      </c>
      <c r="D70" s="9">
        <v>6</v>
      </c>
    </row>
    <row r="71" spans="1:4" x14ac:dyDescent="0.25">
      <c r="A71" s="10" t="s">
        <v>27</v>
      </c>
      <c r="B71" s="9">
        <v>5</v>
      </c>
      <c r="C71" s="9">
        <v>9</v>
      </c>
      <c r="D71" s="9">
        <v>14</v>
      </c>
    </row>
    <row r="72" spans="1:4" x14ac:dyDescent="0.25">
      <c r="A72"/>
      <c r="B72"/>
      <c r="C72"/>
    </row>
  </sheetData>
  <mergeCells count="11">
    <mergeCell ref="I26:K26"/>
    <mergeCell ref="I30:K30"/>
    <mergeCell ref="I34:K34"/>
    <mergeCell ref="I39:K39"/>
    <mergeCell ref="I43:K43"/>
    <mergeCell ref="I1:K1"/>
    <mergeCell ref="I6:K6"/>
    <mergeCell ref="I10:K10"/>
    <mergeCell ref="I14:K14"/>
    <mergeCell ref="I18:K18"/>
    <mergeCell ref="I22:K22"/>
  </mergeCells>
  <pageMargins left="0.7" right="0.7" top="0.75" bottom="0.75" header="0.3" footer="0.3"/>
  <pageSetup orientation="portrait" r:id="rId1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2:Q25"/>
  <sheetViews>
    <sheetView topLeftCell="D10" workbookViewId="0">
      <selection activeCell="M21" sqref="M21"/>
    </sheetView>
  </sheetViews>
  <sheetFormatPr defaultRowHeight="15" x14ac:dyDescent="0.25"/>
  <cols>
    <col min="1" max="1" width="24.7109375" style="1" customWidth="1"/>
    <col min="2" max="2" width="16.42578125" style="1" bestFit="1" customWidth="1"/>
    <col min="3" max="3" width="23" style="1" customWidth="1"/>
    <col min="4" max="4" width="13.28515625" style="1" customWidth="1"/>
    <col min="5" max="5" width="16.42578125" style="1" bestFit="1" customWidth="1"/>
    <col min="6" max="6" width="13.7109375" style="1" bestFit="1" customWidth="1"/>
    <col min="7" max="7" width="23.85546875" style="16" bestFit="1" customWidth="1"/>
    <col min="8" max="8" width="6.5703125" style="16" bestFit="1" customWidth="1"/>
    <col min="9" max="9" width="2" style="1" customWidth="1"/>
    <col min="10" max="10" width="25.85546875" style="1" bestFit="1" customWidth="1"/>
    <col min="11" max="11" width="9.140625" style="1"/>
    <col min="12" max="12" width="2.140625" style="1" customWidth="1"/>
    <col min="13" max="13" width="26" style="1" bestFit="1" customWidth="1"/>
    <col min="14" max="14" width="9.140625" style="1"/>
    <col min="15" max="15" width="1.5703125" style="1" customWidth="1"/>
    <col min="16" max="16" width="26" style="1" bestFit="1" customWidth="1"/>
    <col min="17" max="16384" width="9.140625" style="1"/>
  </cols>
  <sheetData>
    <row r="2" spans="1:17" x14ac:dyDescent="0.25">
      <c r="A2" s="1" t="s">
        <v>15</v>
      </c>
      <c r="F2" s="24"/>
      <c r="G2" s="41"/>
      <c r="H2" s="41"/>
      <c r="I2" s="41"/>
      <c r="J2" s="24"/>
    </row>
    <row r="3" spans="1:17" x14ac:dyDescent="0.25">
      <c r="A3" s="1" t="s">
        <v>16</v>
      </c>
      <c r="F3" s="41"/>
      <c r="G3" s="41"/>
      <c r="H3" s="42"/>
      <c r="I3" s="41"/>
      <c r="J3" s="24"/>
    </row>
    <row r="4" spans="1:17" x14ac:dyDescent="0.25">
      <c r="A4" s="1" t="s">
        <v>17</v>
      </c>
      <c r="F4" s="41"/>
      <c r="G4" s="41"/>
      <c r="H4" s="42"/>
      <c r="I4" s="41"/>
      <c r="J4" s="24"/>
    </row>
    <row r="5" spans="1:17" x14ac:dyDescent="0.25">
      <c r="A5" s="1" t="s">
        <v>18</v>
      </c>
      <c r="F5" s="41"/>
      <c r="G5" s="41"/>
      <c r="H5" s="42"/>
      <c r="I5" s="41"/>
      <c r="J5" s="24"/>
    </row>
    <row r="6" spans="1:17" x14ac:dyDescent="0.25">
      <c r="A6" s="1" t="s">
        <v>19</v>
      </c>
      <c r="F6" s="24"/>
      <c r="G6" s="41"/>
      <c r="H6" s="42"/>
      <c r="I6" s="24"/>
      <c r="J6" s="24"/>
    </row>
    <row r="7" spans="1:17" x14ac:dyDescent="0.25">
      <c r="H7" s="17"/>
    </row>
    <row r="8" spans="1:17" x14ac:dyDescent="0.25">
      <c r="G8" s="16" t="s">
        <v>10</v>
      </c>
      <c r="H8" s="17"/>
      <c r="J8" s="1" t="s">
        <v>11</v>
      </c>
      <c r="M8" s="1" t="s">
        <v>12</v>
      </c>
      <c r="P8" s="1" t="s">
        <v>13</v>
      </c>
    </row>
    <row r="9" spans="1:17" ht="31.5" x14ac:dyDescent="0.5">
      <c r="A9" s="6" t="s">
        <v>22</v>
      </c>
      <c r="B9" s="6" t="s">
        <v>20</v>
      </c>
      <c r="C9" s="2" t="s">
        <v>21</v>
      </c>
      <c r="D9" s="3" t="s">
        <v>46</v>
      </c>
      <c r="E9" s="1" t="s">
        <v>47</v>
      </c>
      <c r="G9" s="18" t="s">
        <v>39</v>
      </c>
      <c r="H9" s="19">
        <f>'data+Entropy'!$O$3</f>
        <v>0.94028595867063092</v>
      </c>
      <c r="J9" s="18" t="s">
        <v>39</v>
      </c>
      <c r="K9" s="19">
        <f>'data+Entropy@outlook=sunny'!O8</f>
        <v>0.97095059445466858</v>
      </c>
      <c r="M9" s="18" t="s">
        <v>39</v>
      </c>
      <c r="N9" s="19">
        <f>'data+Entropy@outlook=sunny'!O8</f>
        <v>0.97095059445466858</v>
      </c>
      <c r="P9" s="18" t="s">
        <v>39</v>
      </c>
      <c r="Q9" s="19">
        <f>'data+Entropy@outlook=sunny'!O8</f>
        <v>0.97095059445466858</v>
      </c>
    </row>
    <row r="10" spans="1:17" ht="31.5" x14ac:dyDescent="0.5">
      <c r="C10" s="5" t="s">
        <v>23</v>
      </c>
      <c r="D10" s="4" t="s">
        <v>24</v>
      </c>
      <c r="G10" s="20" t="s">
        <v>49</v>
      </c>
      <c r="H10" s="20">
        <f>GETPIVOTDATA("outlook",'data+Entropy'!$A$25,"outlook","sunny")</f>
        <v>5</v>
      </c>
      <c r="J10" s="20" t="s">
        <v>58</v>
      </c>
      <c r="K10" s="20">
        <f>GETPIVOTDATA("temperature",'data+Entropy@outlook=sunny'!$A$24,"temperature","hot")</f>
        <v>2</v>
      </c>
      <c r="M10" s="20" t="s">
        <v>60</v>
      </c>
      <c r="N10" s="20">
        <f>GETPIVOTDATA("humidity",'data+Entropy@outlook=sunny'!$A$30,"humidity","high")</f>
        <v>3</v>
      </c>
      <c r="P10" s="20" t="s">
        <v>64</v>
      </c>
      <c r="Q10" s="20">
        <f>GETPIVOTDATA("windy",'data+Entropy@outlook=sunny'!$A$35,"windy",TRUE)</f>
        <v>2</v>
      </c>
    </row>
    <row r="11" spans="1:17" ht="18.75" x14ac:dyDescent="0.25">
      <c r="G11" s="18" t="s">
        <v>24</v>
      </c>
      <c r="H11" s="20">
        <f>'data+Entropy'!$H$3</f>
        <v>14</v>
      </c>
      <c r="J11" s="18" t="s">
        <v>24</v>
      </c>
      <c r="K11" s="20">
        <f>'data+Entropy@outlook=sunny'!H3</f>
        <v>5</v>
      </c>
      <c r="M11" s="18" t="s">
        <v>24</v>
      </c>
      <c r="N11" s="20">
        <f>K11</f>
        <v>5</v>
      </c>
      <c r="P11" s="18" t="s">
        <v>24</v>
      </c>
      <c r="Q11" s="20">
        <f>K11</f>
        <v>5</v>
      </c>
    </row>
    <row r="12" spans="1:17" ht="18.75" x14ac:dyDescent="0.25">
      <c r="G12" s="18" t="s">
        <v>48</v>
      </c>
      <c r="H12" s="19">
        <f>'data+Entropy'!O8</f>
        <v>0.97095059445466858</v>
      </c>
      <c r="J12" s="18" t="s">
        <v>54</v>
      </c>
      <c r="K12" s="19">
        <f>'data+Entropy@outlook=sunny'!O13</f>
        <v>0</v>
      </c>
      <c r="M12" s="18" t="s">
        <v>61</v>
      </c>
      <c r="N12" s="19">
        <f>'data+Entropy@outlook=sunny'!O25</f>
        <v>0</v>
      </c>
      <c r="P12" s="18" t="s">
        <v>65</v>
      </c>
      <c r="Q12" s="19">
        <f>'data+Entropy@outlook=sunny'!O34</f>
        <v>1</v>
      </c>
    </row>
    <row r="13" spans="1:17" ht="18.75" x14ac:dyDescent="0.25">
      <c r="G13" s="20" t="s">
        <v>50</v>
      </c>
      <c r="H13" s="20">
        <f>GETPIVOTDATA("outlook",'data+Entropy'!$A$25,"outlook","overcast")</f>
        <v>4</v>
      </c>
      <c r="J13" s="20" t="s">
        <v>55</v>
      </c>
      <c r="K13" s="20">
        <f>GETPIVOTDATA("temperature",'data+Entropy@outlook=sunny'!$A$24,"temperature","mild")</f>
        <v>2</v>
      </c>
      <c r="M13" s="20" t="s">
        <v>62</v>
      </c>
      <c r="N13" s="20">
        <f>GETPIVOTDATA("humidity",'data+Entropy@outlook=sunny'!$A$30,"humidity","normal")</f>
        <v>2</v>
      </c>
      <c r="P13" s="20" t="s">
        <v>67</v>
      </c>
      <c r="Q13" s="20">
        <f>GETPIVOTDATA("windy",'data+Entropy@outlook=sunny'!$A$35,"windy",FALSE)</f>
        <v>3</v>
      </c>
    </row>
    <row r="14" spans="1:17" ht="18.75" x14ac:dyDescent="0.25">
      <c r="G14" s="18" t="s">
        <v>24</v>
      </c>
      <c r="H14" s="20">
        <f>'data+Entropy'!$H$3</f>
        <v>14</v>
      </c>
      <c r="J14" s="18" t="s">
        <v>24</v>
      </c>
      <c r="K14" s="20">
        <f>K11</f>
        <v>5</v>
      </c>
      <c r="M14" s="18" t="s">
        <v>24</v>
      </c>
      <c r="N14" s="20">
        <f>K14</f>
        <v>5</v>
      </c>
      <c r="P14" s="18" t="s">
        <v>24</v>
      </c>
      <c r="Q14" s="20">
        <f>K11</f>
        <v>5</v>
      </c>
    </row>
    <row r="15" spans="1:17" ht="18.75" x14ac:dyDescent="0.25">
      <c r="G15" s="18" t="s">
        <v>51</v>
      </c>
      <c r="H15" s="19">
        <f>'data+Entropy'!O12</f>
        <v>0</v>
      </c>
      <c r="J15" s="18" t="s">
        <v>59</v>
      </c>
      <c r="K15" s="19">
        <f>'data+Entropy@outlook=sunny'!O17</f>
        <v>1</v>
      </c>
      <c r="M15" s="18" t="s">
        <v>63</v>
      </c>
      <c r="N15" s="19">
        <f>'data+Entropy@outlook=sunny'!O29</f>
        <v>0</v>
      </c>
      <c r="P15" s="18" t="s">
        <v>66</v>
      </c>
      <c r="Q15" s="19">
        <f>'data+Entropy@outlook=sunny'!O38</f>
        <v>0.91829583405448956</v>
      </c>
    </row>
    <row r="16" spans="1:17" ht="18.75" x14ac:dyDescent="0.25">
      <c r="G16" s="20" t="s">
        <v>52</v>
      </c>
      <c r="H16" s="20">
        <f>GETPIVOTDATA("outlook",'data+Entropy'!$A$25,"outlook","rainy")</f>
        <v>5</v>
      </c>
      <c r="J16" s="20" t="s">
        <v>56</v>
      </c>
      <c r="K16" s="20">
        <f>GETPIVOTDATA("temperature",'data+Entropy@outlook=sunny'!$A$24,"temperature","cool")</f>
        <v>1</v>
      </c>
      <c r="M16" s="21"/>
      <c r="N16" s="21"/>
      <c r="P16" s="21"/>
      <c r="Q16" s="21"/>
    </row>
    <row r="17" spans="7:17" ht="18.75" x14ac:dyDescent="0.25">
      <c r="G17" s="18" t="s">
        <v>24</v>
      </c>
      <c r="H17" s="20">
        <f>'data+Entropy'!$H$3</f>
        <v>14</v>
      </c>
      <c r="J17" s="18" t="s">
        <v>24</v>
      </c>
      <c r="K17" s="20">
        <f>K11</f>
        <v>5</v>
      </c>
      <c r="M17" s="22"/>
      <c r="N17" s="21"/>
      <c r="P17" s="22"/>
      <c r="Q17" s="21"/>
    </row>
    <row r="18" spans="7:17" ht="18.75" x14ac:dyDescent="0.25">
      <c r="G18" s="18" t="s">
        <v>53</v>
      </c>
      <c r="H18" s="19">
        <f>'data+Entropy'!O16</f>
        <v>0.97095059445466858</v>
      </c>
      <c r="J18" s="18" t="s">
        <v>57</v>
      </c>
      <c r="K18" s="19">
        <f>'data+Entropy@outlook=sunny'!O21</f>
        <v>0</v>
      </c>
      <c r="M18" s="22"/>
      <c r="N18" s="23"/>
      <c r="P18" s="22"/>
      <c r="Q18" s="23"/>
    </row>
    <row r="19" spans="7:17" x14ac:dyDescent="0.25">
      <c r="H19" s="17"/>
      <c r="M19" s="24"/>
      <c r="N19" s="24"/>
      <c r="P19" s="24"/>
      <c r="Q19" s="24"/>
    </row>
    <row r="20" spans="7:17" ht="21" x14ac:dyDescent="0.35">
      <c r="G20" s="43" t="s">
        <v>22</v>
      </c>
      <c r="H20" s="44">
        <f>H9-((H10/14)*H12)-((H13/H14)*H15) - ((H16/H17)*H18)</f>
        <v>0.24674981977443911</v>
      </c>
      <c r="J20" s="6" t="s">
        <v>76</v>
      </c>
      <c r="K20" s="17">
        <f>K9-((K10/14)*K12)-((K13/K14)*K15) - ((K16/K17)*K18)</f>
        <v>0.57095059445466856</v>
      </c>
      <c r="M20" s="43" t="s">
        <v>77</v>
      </c>
      <c r="N20" s="44">
        <f>N9-((N10/14)*N12)-((N13/N14)*N15)</f>
        <v>0.97095059445466858</v>
      </c>
      <c r="P20" s="6" t="s">
        <v>78</v>
      </c>
      <c r="Q20" s="17">
        <f>Q9-((Q10/14)*Q12)-((Q13/Q14)*Q15)</f>
        <v>0.27711595116483212</v>
      </c>
    </row>
    <row r="21" spans="7:17" x14ac:dyDescent="0.25">
      <c r="G21" s="16" t="s">
        <v>79</v>
      </c>
      <c r="H21" s="17"/>
      <c r="M21" s="1" t="s">
        <v>89</v>
      </c>
    </row>
    <row r="22" spans="7:17" x14ac:dyDescent="0.25">
      <c r="H22" s="17"/>
    </row>
    <row r="23" spans="7:17" x14ac:dyDescent="0.25">
      <c r="H23" s="17"/>
    </row>
    <row r="24" spans="7:17" x14ac:dyDescent="0.25">
      <c r="H24" s="17"/>
    </row>
    <row r="25" spans="7:17" x14ac:dyDescent="0.25">
      <c r="H25" s="1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O65"/>
  <sheetViews>
    <sheetView workbookViewId="0">
      <selection activeCell="A8" sqref="A8:D9"/>
    </sheetView>
  </sheetViews>
  <sheetFormatPr defaultRowHeight="15" x14ac:dyDescent="0.25"/>
  <cols>
    <col min="1" max="1" width="14.5703125" style="7" customWidth="1"/>
    <col min="2" max="2" width="16.28515625" style="7" customWidth="1"/>
    <col min="3" max="3" width="12.28515625" style="7" bestFit="1" customWidth="1"/>
    <col min="4" max="4" width="11.28515625" style="7" bestFit="1" customWidth="1"/>
    <col min="5" max="6" width="9.140625" style="7"/>
    <col min="7" max="7" width="2.7109375" style="7" customWidth="1"/>
    <col min="8" max="8" width="25.140625" style="7" bestFit="1" customWidth="1"/>
    <col min="9" max="12" width="9.140625" style="7"/>
    <col min="13" max="13" width="14.85546875" style="7" customWidth="1"/>
    <col min="14" max="14" width="12" style="7" customWidth="1"/>
    <col min="15" max="15" width="23.85546875" style="7" bestFit="1" customWidth="1"/>
    <col min="16" max="16384" width="9.140625" style="7"/>
  </cols>
  <sheetData>
    <row r="1" spans="1:15" ht="21" x14ac:dyDescent="0.35">
      <c r="B1" s="7" t="s">
        <v>10</v>
      </c>
      <c r="C1" s="7" t="s">
        <v>11</v>
      </c>
      <c r="D1" s="7" t="s">
        <v>12</v>
      </c>
      <c r="E1" s="7" t="s">
        <v>13</v>
      </c>
      <c r="F1" s="7" t="s">
        <v>14</v>
      </c>
      <c r="H1" s="12" t="s">
        <v>34</v>
      </c>
      <c r="I1" s="13" t="s">
        <v>70</v>
      </c>
      <c r="J1" s="13"/>
      <c r="K1" s="13"/>
    </row>
    <row r="2" spans="1:15" ht="23.25" x14ac:dyDescent="0.35">
      <c r="A2" s="7">
        <v>1</v>
      </c>
      <c r="B2" s="7" t="s">
        <v>0</v>
      </c>
      <c r="C2" s="7" t="s">
        <v>1</v>
      </c>
      <c r="D2" s="7" t="s">
        <v>2</v>
      </c>
      <c r="E2" s="7" t="b">
        <v>0</v>
      </c>
      <c r="F2" s="7" t="s">
        <v>3</v>
      </c>
      <c r="H2" s="11" t="s">
        <v>94</v>
      </c>
      <c r="I2" s="11" t="s">
        <v>32</v>
      </c>
      <c r="J2" s="11" t="s">
        <v>33</v>
      </c>
      <c r="K2" s="11" t="s">
        <v>30</v>
      </c>
      <c r="L2" s="11" t="s">
        <v>31</v>
      </c>
      <c r="M2" s="11" t="s">
        <v>36</v>
      </c>
      <c r="N2" s="11" t="s">
        <v>37</v>
      </c>
      <c r="O2" s="12" t="s">
        <v>25</v>
      </c>
    </row>
    <row r="3" spans="1:15" ht="23.25" x14ac:dyDescent="0.35">
      <c r="A3" s="7">
        <v>2</v>
      </c>
      <c r="B3" s="7" t="s">
        <v>0</v>
      </c>
      <c r="C3" s="7" t="s">
        <v>1</v>
      </c>
      <c r="D3" s="7" t="s">
        <v>2</v>
      </c>
      <c r="E3" s="7" t="b">
        <v>1</v>
      </c>
      <c r="F3" s="7" t="s">
        <v>3</v>
      </c>
      <c r="H3" s="11">
        <f>GETPIVOTDATA("play",$A$12)</f>
        <v>5</v>
      </c>
      <c r="I3" s="11">
        <f>GETPIVOTDATA("play",$A$12,"play","yes")</f>
        <v>2</v>
      </c>
      <c r="J3" s="11">
        <f>GETPIVOTDATA("play",$A$12,"play","no")</f>
        <v>3</v>
      </c>
      <c r="K3" s="11">
        <f>I3/H3</f>
        <v>0.4</v>
      </c>
      <c r="L3" s="11">
        <f>J3/H3</f>
        <v>0.6</v>
      </c>
      <c r="M3" s="7">
        <f>LOG(K3,2)</f>
        <v>-1.3219280948873622</v>
      </c>
      <c r="N3" s="7">
        <f>LOG(L3,2)</f>
        <v>-0.73696559416620622</v>
      </c>
      <c r="O3" s="15">
        <f>-(K3*M3)-(L3*N3)</f>
        <v>0.97095059445466858</v>
      </c>
    </row>
    <row r="4" spans="1:15" x14ac:dyDescent="0.25">
      <c r="A4" s="7">
        <v>3</v>
      </c>
      <c r="B4" s="7" t="s">
        <v>0</v>
      </c>
      <c r="C4" s="7" t="s">
        <v>7</v>
      </c>
      <c r="D4" s="7" t="s">
        <v>2</v>
      </c>
      <c r="E4" s="7" t="b">
        <v>0</v>
      </c>
      <c r="F4" s="7" t="s">
        <v>3</v>
      </c>
      <c r="H4" s="11"/>
      <c r="I4" s="11"/>
      <c r="J4" s="11"/>
      <c r="K4" s="11"/>
      <c r="L4" s="11"/>
      <c r="O4" s="14"/>
    </row>
    <row r="5" spans="1:15" x14ac:dyDescent="0.25">
      <c r="A5" s="7">
        <v>4</v>
      </c>
      <c r="B5" s="7" t="s">
        <v>0</v>
      </c>
      <c r="C5" s="7" t="s">
        <v>8</v>
      </c>
      <c r="D5" s="7" t="s">
        <v>9</v>
      </c>
      <c r="E5" s="7" t="b">
        <v>0</v>
      </c>
      <c r="F5" s="7" t="s">
        <v>5</v>
      </c>
    </row>
    <row r="6" spans="1:15" ht="21" x14ac:dyDescent="0.35">
      <c r="A6" s="7">
        <v>5</v>
      </c>
      <c r="B6" s="7" t="s">
        <v>0</v>
      </c>
      <c r="C6" s="7" t="s">
        <v>7</v>
      </c>
      <c r="D6" s="7" t="s">
        <v>9</v>
      </c>
      <c r="E6" s="7" t="b">
        <v>1</v>
      </c>
      <c r="F6" s="7" t="s">
        <v>5</v>
      </c>
      <c r="H6" s="26" t="s">
        <v>68</v>
      </c>
      <c r="I6" s="27" t="s">
        <v>70</v>
      </c>
      <c r="J6" s="27"/>
      <c r="K6" s="27"/>
      <c r="L6" s="28"/>
      <c r="M6" s="28"/>
      <c r="N6" s="28"/>
      <c r="O6" s="28"/>
    </row>
    <row r="7" spans="1:15" ht="23.25" x14ac:dyDescent="0.35">
      <c r="H7" s="29" t="s">
        <v>69</v>
      </c>
      <c r="I7" s="29" t="s">
        <v>32</v>
      </c>
      <c r="J7" s="29" t="s">
        <v>33</v>
      </c>
      <c r="K7" s="29" t="s">
        <v>30</v>
      </c>
      <c r="L7" s="29" t="s">
        <v>31</v>
      </c>
      <c r="M7" s="29" t="s">
        <v>36</v>
      </c>
      <c r="N7" s="29" t="s">
        <v>37</v>
      </c>
      <c r="O7" s="26" t="s">
        <v>48</v>
      </c>
    </row>
    <row r="8" spans="1:15" ht="15.75" x14ac:dyDescent="0.25">
      <c r="A8" s="53" t="s">
        <v>100</v>
      </c>
      <c r="B8" s="54"/>
      <c r="C8" s="54"/>
      <c r="D8" s="55"/>
      <c r="H8" s="29">
        <f>GETPIVOTDATA("outlook",$A$40,"outlook","sunny")</f>
        <v>5</v>
      </c>
      <c r="I8" s="29">
        <f>GETPIVOTDATA("outlook",$A$40,"outlook","sunny","play","yes")</f>
        <v>2</v>
      </c>
      <c r="J8" s="29">
        <f>GETPIVOTDATA("outlook",$A$40,"outlook","sunny","play","no")</f>
        <v>3</v>
      </c>
      <c r="K8" s="29">
        <f>I8/H8</f>
        <v>0.4</v>
      </c>
      <c r="L8" s="29">
        <f>J8/H8</f>
        <v>0.6</v>
      </c>
      <c r="M8" s="28">
        <f>LOG(K8,2)</f>
        <v>-1.3219280948873622</v>
      </c>
      <c r="N8" s="28">
        <f>LOG(L8,2)</f>
        <v>-0.73696559416620622</v>
      </c>
      <c r="O8" s="30">
        <f>-(K8*M8)-(L8*N8)</f>
        <v>0.97095059445466858</v>
      </c>
    </row>
    <row r="9" spans="1:15" ht="15.75" x14ac:dyDescent="0.25">
      <c r="A9" s="56" t="s">
        <v>101</v>
      </c>
      <c r="B9" s="57"/>
      <c r="C9" s="57"/>
      <c r="D9" s="58"/>
      <c r="H9" s="28"/>
      <c r="I9" s="28"/>
      <c r="J9" s="28"/>
      <c r="K9" s="29"/>
      <c r="L9" s="29"/>
      <c r="M9" s="28"/>
      <c r="N9" s="28"/>
      <c r="O9" s="30"/>
    </row>
    <row r="11" spans="1:15" ht="21" x14ac:dyDescent="0.35">
      <c r="H11" s="31" t="s">
        <v>54</v>
      </c>
      <c r="I11" s="32" t="s">
        <v>83</v>
      </c>
      <c r="J11" s="32"/>
      <c r="K11" s="32"/>
      <c r="L11" s="33"/>
      <c r="M11" s="33"/>
      <c r="N11" s="33"/>
      <c r="O11" s="33"/>
    </row>
    <row r="12" spans="1:15" ht="23.25" x14ac:dyDescent="0.35">
      <c r="A12" s="8" t="s">
        <v>29</v>
      </c>
      <c r="B12" t="s">
        <v>28</v>
      </c>
      <c r="C12"/>
      <c r="H12" s="34" t="s">
        <v>69</v>
      </c>
      <c r="I12" s="34" t="s">
        <v>32</v>
      </c>
      <c r="J12" s="34" t="s">
        <v>33</v>
      </c>
      <c r="K12" s="34" t="s">
        <v>30</v>
      </c>
      <c r="L12" s="34" t="s">
        <v>31</v>
      </c>
      <c r="M12" s="34" t="s">
        <v>36</v>
      </c>
      <c r="N12" s="34" t="s">
        <v>37</v>
      </c>
      <c r="O12" s="31" t="s">
        <v>54</v>
      </c>
    </row>
    <row r="13" spans="1:15" ht="15.75" x14ac:dyDescent="0.25">
      <c r="A13" s="10" t="s">
        <v>3</v>
      </c>
      <c r="B13" s="9">
        <v>3</v>
      </c>
      <c r="C13"/>
      <c r="H13" s="34">
        <f>GETPIVOTDATA("temperature",$A$47,"temperature","hot")</f>
        <v>2</v>
      </c>
      <c r="I13" s="34">
        <f>GETPIVOTDATA("temperature",$A$47,"temperature","hot","play","yes")</f>
        <v>0</v>
      </c>
      <c r="J13" s="34">
        <f>GETPIVOTDATA("temperature",$A$47,"temperature","hot","play","no")</f>
        <v>2</v>
      </c>
      <c r="K13" s="34">
        <f>I13/H13</f>
        <v>0</v>
      </c>
      <c r="L13" s="34">
        <f>J13/H13</f>
        <v>1</v>
      </c>
      <c r="M13" s="33">
        <v>0</v>
      </c>
      <c r="N13" s="33">
        <f>LOG(L13,2)</f>
        <v>0</v>
      </c>
      <c r="O13" s="35">
        <f>-(K13*M13)-(L13*N13)</f>
        <v>0</v>
      </c>
    </row>
    <row r="14" spans="1:15" ht="15.75" x14ac:dyDescent="0.25">
      <c r="A14" s="10" t="s">
        <v>5</v>
      </c>
      <c r="B14" s="9">
        <v>2</v>
      </c>
      <c r="C14"/>
      <c r="H14" s="33"/>
      <c r="I14" s="33"/>
      <c r="J14" s="33"/>
      <c r="K14" s="34"/>
      <c r="L14" s="34"/>
      <c r="M14" s="33"/>
      <c r="N14" s="33"/>
      <c r="O14" s="35"/>
    </row>
    <row r="15" spans="1:15" ht="21" x14ac:dyDescent="0.35">
      <c r="A15" s="10" t="s">
        <v>27</v>
      </c>
      <c r="B15" s="9">
        <v>5</v>
      </c>
      <c r="C15"/>
      <c r="H15" s="31" t="s">
        <v>59</v>
      </c>
      <c r="I15" s="32" t="s">
        <v>84</v>
      </c>
      <c r="J15" s="32"/>
      <c r="K15" s="32"/>
      <c r="L15" s="33"/>
      <c r="M15" s="33"/>
      <c r="N15" s="33"/>
      <c r="O15" s="33"/>
    </row>
    <row r="16" spans="1:15" ht="23.25" x14ac:dyDescent="0.35">
      <c r="A16"/>
      <c r="B16"/>
      <c r="C16"/>
      <c r="H16" s="34" t="s">
        <v>69</v>
      </c>
      <c r="I16" s="34" t="s">
        <v>32</v>
      </c>
      <c r="J16" s="34" t="s">
        <v>33</v>
      </c>
      <c r="K16" s="34" t="s">
        <v>30</v>
      </c>
      <c r="L16" s="34" t="s">
        <v>31</v>
      </c>
      <c r="M16" s="34" t="s">
        <v>36</v>
      </c>
      <c r="N16" s="34" t="s">
        <v>37</v>
      </c>
      <c r="O16" s="31" t="s">
        <v>59</v>
      </c>
    </row>
    <row r="17" spans="1:15" ht="15.75" x14ac:dyDescent="0.25">
      <c r="A17"/>
      <c r="B17"/>
      <c r="C17"/>
      <c r="H17" s="34">
        <f>GETPIVOTDATA("temperature",$A$47,"temperature","mild")</f>
        <v>2</v>
      </c>
      <c r="I17" s="34">
        <f>GETPIVOTDATA("temperature",$A$47,"temperature","mild","play","yes")</f>
        <v>1</v>
      </c>
      <c r="J17" s="34">
        <f>GETPIVOTDATA("temperature",$A$47,"temperature","mild","play","no")</f>
        <v>1</v>
      </c>
      <c r="K17" s="34">
        <f>I17/H17</f>
        <v>0.5</v>
      </c>
      <c r="L17" s="34">
        <f>J17/H17</f>
        <v>0.5</v>
      </c>
      <c r="M17" s="33">
        <f>LOG(K17,2)</f>
        <v>-1</v>
      </c>
      <c r="N17" s="33">
        <f>LOG(L17,2)</f>
        <v>-1</v>
      </c>
      <c r="O17" s="35">
        <f>-(K17*M17)-(L17*N17)</f>
        <v>1</v>
      </c>
    </row>
    <row r="18" spans="1:15" x14ac:dyDescent="0.25">
      <c r="A18" s="8" t="s">
        <v>29</v>
      </c>
      <c r="B18" t="s">
        <v>40</v>
      </c>
      <c r="C18"/>
      <c r="H18" s="33"/>
      <c r="I18" s="33"/>
      <c r="J18" s="33"/>
      <c r="K18" s="33"/>
      <c r="L18" s="33"/>
      <c r="M18" s="33"/>
      <c r="N18" s="33"/>
      <c r="O18" s="33"/>
    </row>
    <row r="19" spans="1:15" ht="21" x14ac:dyDescent="0.35">
      <c r="A19" s="10" t="s">
        <v>0</v>
      </c>
      <c r="B19" s="9">
        <v>5</v>
      </c>
      <c r="C19"/>
      <c r="H19" s="31" t="s">
        <v>57</v>
      </c>
      <c r="I19" s="32" t="s">
        <v>85</v>
      </c>
      <c r="J19" s="32"/>
      <c r="K19" s="32"/>
      <c r="L19" s="33"/>
      <c r="M19" s="33"/>
      <c r="N19" s="33"/>
      <c r="O19" s="33"/>
    </row>
    <row r="20" spans="1:15" ht="23.25" x14ac:dyDescent="0.35">
      <c r="A20" s="10" t="s">
        <v>27</v>
      </c>
      <c r="B20" s="9">
        <v>5</v>
      </c>
      <c r="C20"/>
      <c r="H20" s="34" t="s">
        <v>69</v>
      </c>
      <c r="I20" s="34" t="s">
        <v>32</v>
      </c>
      <c r="J20" s="34" t="s">
        <v>33</v>
      </c>
      <c r="K20" s="34" t="s">
        <v>30</v>
      </c>
      <c r="L20" s="34" t="s">
        <v>31</v>
      </c>
      <c r="M20" s="34" t="s">
        <v>36</v>
      </c>
      <c r="N20" s="34" t="s">
        <v>37</v>
      </c>
      <c r="O20" s="31" t="s">
        <v>57</v>
      </c>
    </row>
    <row r="21" spans="1:15" ht="15.75" x14ac:dyDescent="0.25">
      <c r="A21"/>
      <c r="B21"/>
      <c r="C21"/>
      <c r="H21" s="34">
        <f>GETPIVOTDATA("temperature",$A$47,"temperature","cool")</f>
        <v>1</v>
      </c>
      <c r="I21" s="34">
        <f>GETPIVOTDATA("temperature",$A$47,"temperature","cool","play","yes")</f>
        <v>1</v>
      </c>
      <c r="J21" s="34">
        <f>GETPIVOTDATA("temperature",$A$47,"temperature","cool","play","no")</f>
        <v>0</v>
      </c>
      <c r="K21" s="34">
        <f>I21/H21</f>
        <v>1</v>
      </c>
      <c r="L21" s="34">
        <f>J21/H21</f>
        <v>0</v>
      </c>
      <c r="M21" s="33">
        <f>LOG(K21,2)</f>
        <v>0</v>
      </c>
      <c r="N21" s="33">
        <v>0</v>
      </c>
      <c r="O21" s="35">
        <f>-(K21*M21)-(L21*N21)</f>
        <v>0</v>
      </c>
    </row>
    <row r="22" spans="1:15" x14ac:dyDescent="0.25">
      <c r="A22"/>
      <c r="B22"/>
      <c r="C22"/>
    </row>
    <row r="23" spans="1:15" ht="21" x14ac:dyDescent="0.35">
      <c r="A23"/>
      <c r="B23"/>
      <c r="C23"/>
      <c r="H23" s="26" t="s">
        <v>61</v>
      </c>
      <c r="I23" s="27" t="s">
        <v>86</v>
      </c>
      <c r="J23" s="27"/>
      <c r="K23" s="27"/>
      <c r="L23" s="28"/>
      <c r="M23" s="28"/>
      <c r="N23" s="28"/>
      <c r="O23" s="28"/>
    </row>
    <row r="24" spans="1:15" ht="23.25" x14ac:dyDescent="0.35">
      <c r="A24" s="8" t="s">
        <v>29</v>
      </c>
      <c r="B24" t="s">
        <v>41</v>
      </c>
      <c r="C24"/>
      <c r="H24" s="29" t="s">
        <v>69</v>
      </c>
      <c r="I24" s="29" t="s">
        <v>32</v>
      </c>
      <c r="J24" s="29" t="s">
        <v>33</v>
      </c>
      <c r="K24" s="29" t="s">
        <v>30</v>
      </c>
      <c r="L24" s="29" t="s">
        <v>31</v>
      </c>
      <c r="M24" s="29" t="s">
        <v>36</v>
      </c>
      <c r="N24" s="29" t="s">
        <v>37</v>
      </c>
      <c r="O24" s="26" t="s">
        <v>61</v>
      </c>
    </row>
    <row r="25" spans="1:15" ht="15.75" x14ac:dyDescent="0.25">
      <c r="A25" s="10" t="s">
        <v>8</v>
      </c>
      <c r="B25" s="9">
        <v>1</v>
      </c>
      <c r="C25"/>
      <c r="H25" s="29">
        <f>GETPIVOTDATA("humidity",$A$54,"humidity","high")</f>
        <v>3</v>
      </c>
      <c r="I25" s="29">
        <f>GETPIVOTDATA("humidity",$A$54,"humidity","high","play","yes")</f>
        <v>0</v>
      </c>
      <c r="J25" s="29">
        <f>GETPIVOTDATA("humidity",$A$54,"humidity","high","play","no")</f>
        <v>3</v>
      </c>
      <c r="K25" s="29">
        <f>I25/H25</f>
        <v>0</v>
      </c>
      <c r="L25" s="29">
        <f>J25/H25</f>
        <v>1</v>
      </c>
      <c r="M25" s="28">
        <v>0</v>
      </c>
      <c r="N25" s="28">
        <f>LOG(L25,2)</f>
        <v>0</v>
      </c>
      <c r="O25" s="30">
        <f>-(K25*M25)-(L25*N25)</f>
        <v>0</v>
      </c>
    </row>
    <row r="26" spans="1:15" ht="15.75" x14ac:dyDescent="0.25">
      <c r="A26" s="10" t="s">
        <v>1</v>
      </c>
      <c r="B26" s="9">
        <v>2</v>
      </c>
      <c r="C26"/>
      <c r="H26" s="28"/>
      <c r="I26" s="28"/>
      <c r="J26" s="28"/>
      <c r="K26" s="29"/>
      <c r="L26" s="29"/>
      <c r="M26" s="28"/>
      <c r="N26" s="28"/>
      <c r="O26" s="30"/>
    </row>
    <row r="27" spans="1:15" ht="21" x14ac:dyDescent="0.35">
      <c r="A27" s="10" t="s">
        <v>7</v>
      </c>
      <c r="B27" s="9">
        <v>2</v>
      </c>
      <c r="C27"/>
      <c r="H27" s="26" t="s">
        <v>63</v>
      </c>
      <c r="I27" s="27" t="s">
        <v>87</v>
      </c>
      <c r="J27" s="27"/>
      <c r="K27" s="27"/>
      <c r="L27" s="28"/>
      <c r="M27" s="28"/>
      <c r="N27" s="28"/>
      <c r="O27" s="28"/>
    </row>
    <row r="28" spans="1:15" ht="23.25" x14ac:dyDescent="0.35">
      <c r="A28" s="10" t="s">
        <v>27</v>
      </c>
      <c r="B28" s="9">
        <v>5</v>
      </c>
      <c r="C28"/>
      <c r="H28" s="29" t="s">
        <v>69</v>
      </c>
      <c r="I28" s="29" t="s">
        <v>32</v>
      </c>
      <c r="J28" s="29" t="s">
        <v>33</v>
      </c>
      <c r="K28" s="29" t="s">
        <v>30</v>
      </c>
      <c r="L28" s="29" t="s">
        <v>31</v>
      </c>
      <c r="M28" s="29" t="s">
        <v>36</v>
      </c>
      <c r="N28" s="29" t="s">
        <v>37</v>
      </c>
      <c r="O28" s="26" t="s">
        <v>63</v>
      </c>
    </row>
    <row r="29" spans="1:15" ht="15.75" x14ac:dyDescent="0.25">
      <c r="A29"/>
      <c r="B29"/>
      <c r="C29"/>
      <c r="H29" s="29">
        <f>GETPIVOTDATA("humidity",$A$54,"humidity","normal")</f>
        <v>2</v>
      </c>
      <c r="I29" s="29">
        <f>GETPIVOTDATA("humidity",$A$54,"humidity","normal","play","yes")</f>
        <v>2</v>
      </c>
      <c r="J29" s="29">
        <f>GETPIVOTDATA("humidity",$A$54,"humidity","normal","play","no")</f>
        <v>0</v>
      </c>
      <c r="K29" s="29">
        <f>I29/H29</f>
        <v>1</v>
      </c>
      <c r="L29" s="29">
        <f>J29/H29</f>
        <v>0</v>
      </c>
      <c r="M29" s="28">
        <f>LOG(K29,2)</f>
        <v>0</v>
      </c>
      <c r="N29" s="28">
        <v>0</v>
      </c>
      <c r="O29" s="30">
        <f>-(K29*M29)-(L29*N29)</f>
        <v>0</v>
      </c>
    </row>
    <row r="30" spans="1:15" x14ac:dyDescent="0.25">
      <c r="A30" s="8" t="s">
        <v>29</v>
      </c>
      <c r="B30" t="s">
        <v>42</v>
      </c>
      <c r="C30"/>
      <c r="H30" s="28"/>
      <c r="I30" s="28"/>
      <c r="J30" s="28"/>
      <c r="K30" s="28"/>
      <c r="L30" s="28"/>
      <c r="M30" s="28"/>
      <c r="N30" s="28"/>
      <c r="O30" s="28"/>
    </row>
    <row r="31" spans="1:15" x14ac:dyDescent="0.25">
      <c r="A31" s="10" t="s">
        <v>2</v>
      </c>
      <c r="B31" s="9">
        <v>3</v>
      </c>
      <c r="C31"/>
    </row>
    <row r="32" spans="1:15" ht="21" x14ac:dyDescent="0.35">
      <c r="A32" s="10" t="s">
        <v>9</v>
      </c>
      <c r="B32" s="9">
        <v>2</v>
      </c>
      <c r="C32"/>
      <c r="H32" s="36" t="s">
        <v>65</v>
      </c>
      <c r="I32" s="37" t="s">
        <v>84</v>
      </c>
      <c r="J32" s="37"/>
      <c r="K32" s="37"/>
      <c r="L32" s="38"/>
      <c r="M32" s="38"/>
      <c r="N32" s="38"/>
      <c r="O32" s="38"/>
    </row>
    <row r="33" spans="1:15" ht="23.25" x14ac:dyDescent="0.35">
      <c r="A33" s="10" t="s">
        <v>27</v>
      </c>
      <c r="B33" s="9">
        <v>5</v>
      </c>
      <c r="C33"/>
      <c r="H33" s="39" t="s">
        <v>69</v>
      </c>
      <c r="I33" s="39" t="s">
        <v>32</v>
      </c>
      <c r="J33" s="39" t="s">
        <v>33</v>
      </c>
      <c r="K33" s="39" t="s">
        <v>30</v>
      </c>
      <c r="L33" s="39" t="s">
        <v>31</v>
      </c>
      <c r="M33" s="39" t="s">
        <v>36</v>
      </c>
      <c r="N33" s="39" t="s">
        <v>37</v>
      </c>
      <c r="O33" s="36" t="s">
        <v>65</v>
      </c>
    </row>
    <row r="34" spans="1:15" ht="15.75" x14ac:dyDescent="0.25">
      <c r="A34"/>
      <c r="B34"/>
      <c r="C34"/>
      <c r="H34" s="39">
        <f>GETPIVOTDATA("windy",$A$60,"windy",TRUE)</f>
        <v>2</v>
      </c>
      <c r="I34" s="39">
        <f>GETPIVOTDATA("windy",$A$60,"windy",TRUE,"play","yes")</f>
        <v>1</v>
      </c>
      <c r="J34" s="39">
        <f>GETPIVOTDATA("windy",$A$60,"windy",TRUE,"play","no")</f>
        <v>1</v>
      </c>
      <c r="K34" s="39">
        <f>I34/H34</f>
        <v>0.5</v>
      </c>
      <c r="L34" s="39">
        <f>J34/H34</f>
        <v>0.5</v>
      </c>
      <c r="M34" s="38">
        <f>LOG(K34,2)</f>
        <v>-1</v>
      </c>
      <c r="N34" s="38">
        <f>LOG(L34,2)</f>
        <v>-1</v>
      </c>
      <c r="O34" s="40">
        <f>-(K34*M34)-(L34*N34)</f>
        <v>1</v>
      </c>
    </row>
    <row r="35" spans="1:15" ht="15.75" x14ac:dyDescent="0.25">
      <c r="A35" s="8" t="s">
        <v>29</v>
      </c>
      <c r="B35" t="s">
        <v>43</v>
      </c>
      <c r="C35"/>
      <c r="H35" s="38"/>
      <c r="I35" s="38"/>
      <c r="J35" s="38"/>
      <c r="K35" s="39"/>
      <c r="L35" s="39"/>
      <c r="M35" s="38"/>
      <c r="N35" s="38"/>
      <c r="O35" s="40"/>
    </row>
    <row r="36" spans="1:15" ht="21" x14ac:dyDescent="0.35">
      <c r="A36" s="10" t="s">
        <v>44</v>
      </c>
      <c r="B36" s="9">
        <v>3</v>
      </c>
      <c r="C36"/>
      <c r="H36" s="36" t="s">
        <v>66</v>
      </c>
      <c r="I36" s="37" t="s">
        <v>88</v>
      </c>
      <c r="J36" s="37"/>
      <c r="K36" s="37"/>
      <c r="L36" s="38"/>
      <c r="M36" s="38"/>
      <c r="N36" s="38"/>
      <c r="O36" s="38"/>
    </row>
    <row r="37" spans="1:15" ht="23.25" x14ac:dyDescent="0.35">
      <c r="A37" s="10" t="s">
        <v>45</v>
      </c>
      <c r="B37" s="9">
        <v>2</v>
      </c>
      <c r="C37"/>
      <c r="H37" s="39" t="s">
        <v>69</v>
      </c>
      <c r="I37" s="39" t="s">
        <v>32</v>
      </c>
      <c r="J37" s="39" t="s">
        <v>33</v>
      </c>
      <c r="K37" s="39" t="s">
        <v>30</v>
      </c>
      <c r="L37" s="39" t="s">
        <v>31</v>
      </c>
      <c r="M37" s="39" t="s">
        <v>36</v>
      </c>
      <c r="N37" s="39" t="s">
        <v>37</v>
      </c>
      <c r="O37" s="36" t="s">
        <v>66</v>
      </c>
    </row>
    <row r="38" spans="1:15" ht="15.75" x14ac:dyDescent="0.25">
      <c r="A38" s="10" t="s">
        <v>27</v>
      </c>
      <c r="B38" s="9">
        <v>5</v>
      </c>
      <c r="C38"/>
      <c r="H38" s="39">
        <f>GETPIVOTDATA("windy",$A$60,"windy",FALSE)</f>
        <v>3</v>
      </c>
      <c r="I38" s="39">
        <f>GETPIVOTDATA("windy",$A$60,"windy",FALSE,"play","yes")</f>
        <v>1</v>
      </c>
      <c r="J38" s="39">
        <f>GETPIVOTDATA("windy",$A$60,"windy",FALSE,"play","no")</f>
        <v>2</v>
      </c>
      <c r="K38" s="39">
        <f>I38/H38</f>
        <v>0.33333333333333331</v>
      </c>
      <c r="L38" s="39">
        <f>J38/H38</f>
        <v>0.66666666666666663</v>
      </c>
      <c r="M38" s="38">
        <f>LOG(K38,2)</f>
        <v>-1.5849625007211563</v>
      </c>
      <c r="N38" s="38">
        <f>LOG(L38,2)</f>
        <v>-0.5849625007211563</v>
      </c>
      <c r="O38" s="40">
        <f>-(K38*M38)-(L38*N38)</f>
        <v>0.91829583405448956</v>
      </c>
    </row>
    <row r="39" spans="1:15" x14ac:dyDescent="0.25">
      <c r="A39"/>
      <c r="B39"/>
      <c r="C39"/>
      <c r="H39" s="38"/>
      <c r="I39" s="38"/>
      <c r="J39" s="38"/>
      <c r="K39" s="38"/>
      <c r="L39" s="38"/>
      <c r="M39" s="38"/>
      <c r="N39" s="38"/>
      <c r="O39" s="38"/>
    </row>
    <row r="40" spans="1:15" x14ac:dyDescent="0.25">
      <c r="A40" s="8" t="s">
        <v>40</v>
      </c>
      <c r="B40" s="8" t="s">
        <v>26</v>
      </c>
      <c r="C40"/>
      <c r="D40"/>
    </row>
    <row r="41" spans="1:15" x14ac:dyDescent="0.25">
      <c r="A41" s="8" t="s">
        <v>29</v>
      </c>
      <c r="B41" t="s">
        <v>3</v>
      </c>
      <c r="C41" t="s">
        <v>5</v>
      </c>
      <c r="D41" t="s">
        <v>27</v>
      </c>
    </row>
    <row r="42" spans="1:15" x14ac:dyDescent="0.25">
      <c r="A42" s="10" t="s">
        <v>0</v>
      </c>
      <c r="B42" s="9">
        <v>3</v>
      </c>
      <c r="C42" s="9">
        <v>2</v>
      </c>
      <c r="D42" s="9">
        <v>5</v>
      </c>
    </row>
    <row r="43" spans="1:15" x14ac:dyDescent="0.25">
      <c r="A43" s="10" t="s">
        <v>27</v>
      </c>
      <c r="B43" s="9">
        <v>3</v>
      </c>
      <c r="C43" s="9">
        <v>2</v>
      </c>
      <c r="D43" s="9">
        <v>5</v>
      </c>
    </row>
    <row r="44" spans="1:15" x14ac:dyDescent="0.25">
      <c r="A44"/>
      <c r="B44"/>
      <c r="C44"/>
      <c r="D44"/>
    </row>
    <row r="45" spans="1:15" x14ac:dyDescent="0.25">
      <c r="A45"/>
      <c r="B45"/>
      <c r="C45"/>
      <c r="D45"/>
    </row>
    <row r="46" spans="1:15" x14ac:dyDescent="0.25">
      <c r="A46"/>
      <c r="B46"/>
      <c r="C46"/>
    </row>
    <row r="47" spans="1:15" x14ac:dyDescent="0.25">
      <c r="A47" s="8" t="s">
        <v>41</v>
      </c>
      <c r="B47" s="8" t="s">
        <v>26</v>
      </c>
      <c r="C47"/>
      <c r="D47"/>
    </row>
    <row r="48" spans="1:15" x14ac:dyDescent="0.25">
      <c r="A48" s="8" t="s">
        <v>29</v>
      </c>
      <c r="B48" t="s">
        <v>3</v>
      </c>
      <c r="C48" t="s">
        <v>5</v>
      </c>
      <c r="D48" t="s">
        <v>27</v>
      </c>
    </row>
    <row r="49" spans="1:4" x14ac:dyDescent="0.25">
      <c r="A49" s="10" t="s">
        <v>8</v>
      </c>
      <c r="B49" s="9"/>
      <c r="C49" s="9">
        <v>1</v>
      </c>
      <c r="D49" s="9">
        <v>1</v>
      </c>
    </row>
    <row r="50" spans="1:4" x14ac:dyDescent="0.25">
      <c r="A50" s="10" t="s">
        <v>1</v>
      </c>
      <c r="B50" s="9">
        <v>2</v>
      </c>
      <c r="C50" s="9"/>
      <c r="D50" s="9">
        <v>2</v>
      </c>
    </row>
    <row r="51" spans="1:4" x14ac:dyDescent="0.25">
      <c r="A51" s="10" t="s">
        <v>7</v>
      </c>
      <c r="B51" s="9">
        <v>1</v>
      </c>
      <c r="C51" s="9">
        <v>1</v>
      </c>
      <c r="D51" s="9">
        <v>2</v>
      </c>
    </row>
    <row r="52" spans="1:4" x14ac:dyDescent="0.25">
      <c r="A52" s="10" t="s">
        <v>27</v>
      </c>
      <c r="B52" s="9">
        <v>3</v>
      </c>
      <c r="C52" s="9">
        <v>2</v>
      </c>
      <c r="D52" s="9">
        <v>5</v>
      </c>
    </row>
    <row r="53" spans="1:4" x14ac:dyDescent="0.25">
      <c r="A53"/>
      <c r="B53"/>
      <c r="C53"/>
    </row>
    <row r="54" spans="1:4" x14ac:dyDescent="0.25">
      <c r="A54" s="8" t="s">
        <v>42</v>
      </c>
      <c r="B54" s="8" t="s">
        <v>26</v>
      </c>
      <c r="C54"/>
      <c r="D54"/>
    </row>
    <row r="55" spans="1:4" x14ac:dyDescent="0.25">
      <c r="A55" s="8" t="s">
        <v>29</v>
      </c>
      <c r="B55" t="s">
        <v>3</v>
      </c>
      <c r="C55" t="s">
        <v>5</v>
      </c>
      <c r="D55" t="s">
        <v>27</v>
      </c>
    </row>
    <row r="56" spans="1:4" x14ac:dyDescent="0.25">
      <c r="A56" s="10" t="s">
        <v>2</v>
      </c>
      <c r="B56" s="9">
        <v>3</v>
      </c>
      <c r="C56" s="9"/>
      <c r="D56" s="9">
        <v>3</v>
      </c>
    </row>
    <row r="57" spans="1:4" x14ac:dyDescent="0.25">
      <c r="A57" s="10" t="s">
        <v>9</v>
      </c>
      <c r="B57" s="9"/>
      <c r="C57" s="9">
        <v>2</v>
      </c>
      <c r="D57" s="9">
        <v>2</v>
      </c>
    </row>
    <row r="58" spans="1:4" x14ac:dyDescent="0.25">
      <c r="A58" s="10" t="s">
        <v>27</v>
      </c>
      <c r="B58" s="9">
        <v>3</v>
      </c>
      <c r="C58" s="9">
        <v>2</v>
      </c>
      <c r="D58" s="9">
        <v>5</v>
      </c>
    </row>
    <row r="59" spans="1:4" x14ac:dyDescent="0.25">
      <c r="A59"/>
      <c r="B59"/>
      <c r="C59"/>
    </row>
    <row r="60" spans="1:4" x14ac:dyDescent="0.25">
      <c r="A60" s="8" t="s">
        <v>43</v>
      </c>
      <c r="B60" s="8" t="s">
        <v>26</v>
      </c>
      <c r="C60"/>
      <c r="D60"/>
    </row>
    <row r="61" spans="1:4" x14ac:dyDescent="0.25">
      <c r="A61" s="8" t="s">
        <v>29</v>
      </c>
      <c r="B61" t="s">
        <v>3</v>
      </c>
      <c r="C61" t="s">
        <v>5</v>
      </c>
      <c r="D61" t="s">
        <v>27</v>
      </c>
    </row>
    <row r="62" spans="1:4" x14ac:dyDescent="0.25">
      <c r="A62" s="10" t="s">
        <v>44</v>
      </c>
      <c r="B62" s="9">
        <v>2</v>
      </c>
      <c r="C62" s="9">
        <v>1</v>
      </c>
      <c r="D62" s="9">
        <v>3</v>
      </c>
    </row>
    <row r="63" spans="1:4" x14ac:dyDescent="0.25">
      <c r="A63" s="10" t="s">
        <v>45</v>
      </c>
      <c r="B63" s="9">
        <v>1</v>
      </c>
      <c r="C63" s="9">
        <v>1</v>
      </c>
      <c r="D63" s="9">
        <v>2</v>
      </c>
    </row>
    <row r="64" spans="1:4" x14ac:dyDescent="0.25">
      <c r="A64" s="10" t="s">
        <v>27</v>
      </c>
      <c r="B64" s="9">
        <v>3</v>
      </c>
      <c r="C64" s="9">
        <v>2</v>
      </c>
      <c r="D64" s="9">
        <v>5</v>
      </c>
    </row>
    <row r="65" spans="1:3" x14ac:dyDescent="0.25">
      <c r="A65"/>
      <c r="B65"/>
      <c r="C65"/>
    </row>
  </sheetData>
  <mergeCells count="9">
    <mergeCell ref="I19:K19"/>
    <mergeCell ref="I23:K23"/>
    <mergeCell ref="I27:K27"/>
    <mergeCell ref="I32:K32"/>
    <mergeCell ref="I36:K36"/>
    <mergeCell ref="I1:K1"/>
    <mergeCell ref="I6:K6"/>
    <mergeCell ref="I11:K11"/>
    <mergeCell ref="I15:K15"/>
  </mergeCells>
  <pageMargins left="0.7" right="0.7" top="0.75" bottom="0.75" header="0.3" footer="0.3"/>
  <pageSetup orientation="portrait" r:id="rId1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5"/>
  <sheetViews>
    <sheetView workbookViewId="0">
      <selection activeCell="H11" sqref="H11"/>
    </sheetView>
  </sheetViews>
  <sheetFormatPr defaultRowHeight="15" x14ac:dyDescent="0.25"/>
  <cols>
    <col min="1" max="1" width="14.5703125" style="7" customWidth="1"/>
    <col min="2" max="2" width="16.28515625" style="7" customWidth="1"/>
    <col min="3" max="3" width="11.28515625" style="7" customWidth="1"/>
    <col min="4" max="4" width="11.28515625" style="7" bestFit="1" customWidth="1"/>
    <col min="5" max="6" width="9.140625" style="7"/>
    <col min="7" max="7" width="2.7109375" style="7" customWidth="1"/>
    <col min="8" max="8" width="25.140625" style="7" bestFit="1" customWidth="1"/>
    <col min="9" max="12" width="9.140625" style="7"/>
    <col min="13" max="13" width="14.85546875" style="7" customWidth="1"/>
    <col min="14" max="14" width="12" style="7" customWidth="1"/>
    <col min="15" max="15" width="23.85546875" style="7" bestFit="1" customWidth="1"/>
    <col min="16" max="16384" width="9.140625" style="7"/>
  </cols>
  <sheetData>
    <row r="1" spans="1:15" ht="21" x14ac:dyDescent="0.35">
      <c r="B1" s="7" t="s">
        <v>10</v>
      </c>
      <c r="C1" s="7" t="s">
        <v>11</v>
      </c>
      <c r="D1" s="7" t="s">
        <v>12</v>
      </c>
      <c r="E1" s="7" t="s">
        <v>13</v>
      </c>
      <c r="F1" s="7" t="s">
        <v>14</v>
      </c>
      <c r="H1" s="12" t="s">
        <v>34</v>
      </c>
      <c r="I1" s="13" t="s">
        <v>70</v>
      </c>
      <c r="J1" s="13"/>
      <c r="K1" s="13"/>
    </row>
    <row r="2" spans="1:15" ht="23.25" x14ac:dyDescent="0.35">
      <c r="A2" s="7">
        <v>1</v>
      </c>
      <c r="B2" s="7" t="s">
        <v>4</v>
      </c>
      <c r="C2" s="7" t="s">
        <v>1</v>
      </c>
      <c r="D2" s="7" t="s">
        <v>2</v>
      </c>
      <c r="E2" s="7" t="b">
        <v>0</v>
      </c>
      <c r="F2" s="7" t="s">
        <v>5</v>
      </c>
      <c r="H2" s="11" t="s">
        <v>94</v>
      </c>
      <c r="I2" s="11" t="s">
        <v>32</v>
      </c>
      <c r="J2" s="11" t="s">
        <v>33</v>
      </c>
      <c r="K2" s="11" t="s">
        <v>30</v>
      </c>
      <c r="L2" s="11" t="s">
        <v>31</v>
      </c>
      <c r="M2" s="11" t="s">
        <v>36</v>
      </c>
      <c r="N2" s="11" t="s">
        <v>37</v>
      </c>
      <c r="O2" s="12" t="s">
        <v>25</v>
      </c>
    </row>
    <row r="3" spans="1:15" ht="23.25" x14ac:dyDescent="0.35">
      <c r="A3" s="7">
        <v>2</v>
      </c>
      <c r="B3" s="7" t="s">
        <v>4</v>
      </c>
      <c r="C3" s="7" t="s">
        <v>8</v>
      </c>
      <c r="D3" s="7" t="s">
        <v>9</v>
      </c>
      <c r="E3" s="7" t="b">
        <v>1</v>
      </c>
      <c r="F3" s="7" t="s">
        <v>5</v>
      </c>
      <c r="H3" s="11">
        <f>GETPIVOTDATA("play",$A$12)</f>
        <v>4</v>
      </c>
      <c r="I3" s="11">
        <f>GETPIVOTDATA("play",$A$12,"play","yes")</f>
        <v>4</v>
      </c>
      <c r="J3" s="11">
        <v>0</v>
      </c>
      <c r="K3" s="11">
        <f>I3/H3</f>
        <v>1</v>
      </c>
      <c r="L3" s="11">
        <f>J3/H3</f>
        <v>0</v>
      </c>
      <c r="M3" s="7">
        <f>LOG(K3,2)</f>
        <v>0</v>
      </c>
      <c r="N3" s="7">
        <v>0</v>
      </c>
      <c r="O3" s="15">
        <f>-(K3*M3)-(L3*N3)</f>
        <v>0</v>
      </c>
    </row>
    <row r="4" spans="1:15" ht="18.75" x14ac:dyDescent="0.3">
      <c r="A4" s="7">
        <v>3</v>
      </c>
      <c r="B4" s="7" t="s">
        <v>4</v>
      </c>
      <c r="C4" s="7" t="s">
        <v>7</v>
      </c>
      <c r="D4" s="7" t="s">
        <v>2</v>
      </c>
      <c r="E4" s="7" t="b">
        <v>1</v>
      </c>
      <c r="F4" s="7" t="s">
        <v>5</v>
      </c>
      <c r="H4" s="45" t="s">
        <v>93</v>
      </c>
      <c r="I4" s="46"/>
      <c r="J4" s="46"/>
      <c r="K4" s="46"/>
      <c r="L4" s="46"/>
      <c r="M4" s="47"/>
      <c r="N4" s="47"/>
      <c r="O4" s="14"/>
    </row>
    <row r="5" spans="1:15" x14ac:dyDescent="0.25">
      <c r="A5" s="7">
        <v>4</v>
      </c>
      <c r="B5" s="7" t="s">
        <v>4</v>
      </c>
      <c r="C5" s="7" t="s">
        <v>1</v>
      </c>
      <c r="D5" s="7" t="s">
        <v>9</v>
      </c>
      <c r="E5" s="7" t="b">
        <v>0</v>
      </c>
      <c r="F5" s="7" t="s">
        <v>5</v>
      </c>
    </row>
    <row r="6" spans="1:15" ht="21" x14ac:dyDescent="0.35">
      <c r="H6" s="26" t="s">
        <v>92</v>
      </c>
      <c r="I6" s="27" t="s">
        <v>70</v>
      </c>
      <c r="J6" s="27"/>
      <c r="K6" s="27"/>
      <c r="L6" s="28"/>
      <c r="M6" s="28"/>
      <c r="N6" s="28"/>
      <c r="O6" s="28"/>
    </row>
    <row r="7" spans="1:15" ht="23.25" x14ac:dyDescent="0.35">
      <c r="H7" s="29" t="s">
        <v>69</v>
      </c>
      <c r="I7" s="29" t="s">
        <v>32</v>
      </c>
      <c r="J7" s="29" t="s">
        <v>33</v>
      </c>
      <c r="K7" s="29" t="s">
        <v>30</v>
      </c>
      <c r="L7" s="29" t="s">
        <v>31</v>
      </c>
      <c r="M7" s="29" t="s">
        <v>36</v>
      </c>
      <c r="N7" s="29" t="s">
        <v>37</v>
      </c>
      <c r="O7" s="26" t="s">
        <v>48</v>
      </c>
    </row>
    <row r="8" spans="1:15" ht="15.75" x14ac:dyDescent="0.25">
      <c r="H8" s="29">
        <f>GETPIVOTDATA("outlook",$A$40,"outlook","overcast")</f>
        <v>4</v>
      </c>
      <c r="I8" s="29">
        <f>GETPIVOTDATA("outlook",$A$40,"outlook","overcast","play","yes")</f>
        <v>4</v>
      </c>
      <c r="J8" s="29">
        <v>0</v>
      </c>
      <c r="K8" s="29">
        <f>I8/H8</f>
        <v>1</v>
      </c>
      <c r="L8" s="29">
        <f>J8/H8</f>
        <v>0</v>
      </c>
      <c r="M8" s="28">
        <f>LOG(K8,2)</f>
        <v>0</v>
      </c>
      <c r="N8" s="28">
        <v>0</v>
      </c>
      <c r="O8" s="30">
        <f>-(K8*M8)-(L8*N8)</f>
        <v>0</v>
      </c>
    </row>
    <row r="9" spans="1:15" ht="15.75" x14ac:dyDescent="0.25">
      <c r="H9" s="28"/>
      <c r="I9" s="28"/>
      <c r="J9" s="28"/>
      <c r="K9" s="29"/>
      <c r="L9" s="29"/>
      <c r="M9" s="28"/>
      <c r="N9" s="28"/>
      <c r="O9" s="30"/>
    </row>
    <row r="11" spans="1:15" ht="21" x14ac:dyDescent="0.35">
      <c r="H11" s="49"/>
      <c r="I11" s="50"/>
      <c r="J11" s="50"/>
      <c r="K11" s="50"/>
      <c r="L11" s="48"/>
      <c r="M11" s="48"/>
      <c r="N11" s="48"/>
      <c r="O11" s="48"/>
    </row>
    <row r="12" spans="1:15" ht="18.75" x14ac:dyDescent="0.25">
      <c r="A12" s="8" t="s">
        <v>29</v>
      </c>
      <c r="B12" t="s">
        <v>28</v>
      </c>
      <c r="C12"/>
      <c r="H12" s="51"/>
      <c r="I12" s="51"/>
      <c r="J12" s="51"/>
      <c r="K12" s="51"/>
      <c r="L12" s="51"/>
      <c r="M12" s="51"/>
      <c r="N12" s="51"/>
      <c r="O12" s="49"/>
    </row>
    <row r="13" spans="1:15" ht="15.75" x14ac:dyDescent="0.25">
      <c r="A13" s="10" t="s">
        <v>5</v>
      </c>
      <c r="B13" s="9">
        <v>4</v>
      </c>
      <c r="C13"/>
      <c r="H13" s="51"/>
      <c r="I13" s="51"/>
      <c r="J13" s="51"/>
      <c r="K13" s="51"/>
      <c r="L13" s="51"/>
      <c r="M13" s="48"/>
      <c r="N13" s="48"/>
      <c r="O13" s="52"/>
    </row>
    <row r="14" spans="1:15" ht="15.75" x14ac:dyDescent="0.25">
      <c r="A14" s="10" t="s">
        <v>27</v>
      </c>
      <c r="B14" s="9">
        <v>4</v>
      </c>
      <c r="C14"/>
      <c r="H14" s="48"/>
      <c r="I14" s="48"/>
      <c r="J14" s="48"/>
      <c r="K14" s="51"/>
      <c r="L14" s="51"/>
      <c r="M14" s="48"/>
      <c r="N14" s="48"/>
      <c r="O14" s="52"/>
    </row>
    <row r="15" spans="1:15" ht="21" x14ac:dyDescent="0.35">
      <c r="A15"/>
      <c r="B15"/>
      <c r="C15"/>
      <c r="H15" s="49"/>
      <c r="I15" s="50"/>
      <c r="J15" s="50"/>
      <c r="K15" s="50"/>
      <c r="L15" s="48"/>
      <c r="M15" s="48"/>
      <c r="N15" s="48"/>
      <c r="O15" s="48"/>
    </row>
    <row r="16" spans="1:15" ht="18.75" x14ac:dyDescent="0.25">
      <c r="A16"/>
      <c r="B16"/>
      <c r="C16"/>
      <c r="H16" s="51"/>
      <c r="I16" s="51"/>
      <c r="J16" s="51"/>
      <c r="K16" s="51"/>
      <c r="L16" s="51"/>
      <c r="M16" s="51"/>
      <c r="N16" s="51"/>
      <c r="O16" s="49"/>
    </row>
    <row r="17" spans="1:15" ht="15.75" x14ac:dyDescent="0.25">
      <c r="A17"/>
      <c r="B17"/>
      <c r="C17"/>
      <c r="H17" s="51"/>
      <c r="I17" s="51"/>
      <c r="J17" s="51"/>
      <c r="K17" s="51"/>
      <c r="L17" s="51"/>
      <c r="M17" s="48"/>
      <c r="N17" s="48"/>
      <c r="O17" s="52"/>
    </row>
    <row r="18" spans="1:15" x14ac:dyDescent="0.25">
      <c r="A18" s="8" t="s">
        <v>29</v>
      </c>
      <c r="B18" t="s">
        <v>40</v>
      </c>
      <c r="C18"/>
      <c r="H18" s="48"/>
      <c r="I18" s="48"/>
      <c r="J18" s="48"/>
      <c r="K18" s="48"/>
      <c r="L18" s="48"/>
      <c r="M18" s="48"/>
      <c r="N18" s="48"/>
      <c r="O18" s="48"/>
    </row>
    <row r="19" spans="1:15" ht="21" x14ac:dyDescent="0.35">
      <c r="A19" s="10" t="s">
        <v>4</v>
      </c>
      <c r="B19" s="9">
        <v>4</v>
      </c>
      <c r="C19"/>
      <c r="H19" s="49"/>
      <c r="I19" s="50"/>
      <c r="J19" s="50"/>
      <c r="K19" s="50"/>
      <c r="L19" s="48"/>
      <c r="M19" s="48"/>
      <c r="N19" s="48"/>
      <c r="O19" s="48"/>
    </row>
    <row r="20" spans="1:15" ht="18.75" x14ac:dyDescent="0.25">
      <c r="A20" s="10" t="s">
        <v>27</v>
      </c>
      <c r="B20" s="9">
        <v>4</v>
      </c>
      <c r="C20"/>
      <c r="H20" s="51"/>
      <c r="I20" s="51"/>
      <c r="J20" s="51"/>
      <c r="K20" s="51"/>
      <c r="L20" s="51"/>
      <c r="M20" s="51"/>
      <c r="N20" s="51"/>
      <c r="O20" s="49"/>
    </row>
    <row r="21" spans="1:15" ht="15.75" x14ac:dyDescent="0.25">
      <c r="A21"/>
      <c r="B21"/>
      <c r="C21"/>
      <c r="H21" s="51"/>
      <c r="I21" s="51"/>
      <c r="J21" s="51"/>
      <c r="K21" s="51"/>
      <c r="L21" s="51"/>
      <c r="M21" s="48"/>
      <c r="N21" s="48"/>
      <c r="O21" s="52"/>
    </row>
    <row r="22" spans="1:15" x14ac:dyDescent="0.25">
      <c r="A22"/>
      <c r="B22"/>
      <c r="C22"/>
      <c r="H22" s="48"/>
      <c r="I22" s="48"/>
      <c r="J22" s="48"/>
      <c r="K22" s="48"/>
      <c r="L22" s="48"/>
      <c r="M22" s="48"/>
      <c r="N22" s="48"/>
      <c r="O22" s="48"/>
    </row>
    <row r="23" spans="1:15" ht="21" x14ac:dyDescent="0.35">
      <c r="A23"/>
      <c r="B23"/>
      <c r="C23"/>
      <c r="H23" s="49"/>
      <c r="I23" s="50"/>
      <c r="J23" s="50"/>
      <c r="K23" s="50"/>
      <c r="L23" s="48"/>
      <c r="M23" s="48"/>
      <c r="N23" s="48"/>
      <c r="O23" s="48"/>
    </row>
    <row r="24" spans="1:15" ht="18.75" x14ac:dyDescent="0.25">
      <c r="A24" s="8" t="s">
        <v>29</v>
      </c>
      <c r="B24" t="s">
        <v>41</v>
      </c>
      <c r="C24"/>
      <c r="H24" s="51"/>
      <c r="I24" s="51"/>
      <c r="J24" s="51"/>
      <c r="K24" s="51"/>
      <c r="L24" s="51"/>
      <c r="M24" s="51"/>
      <c r="N24" s="51"/>
      <c r="O24" s="49"/>
    </row>
    <row r="25" spans="1:15" ht="15.75" x14ac:dyDescent="0.25">
      <c r="A25" s="10" t="s">
        <v>8</v>
      </c>
      <c r="B25" s="9">
        <v>1</v>
      </c>
      <c r="C25"/>
      <c r="H25" s="51"/>
      <c r="I25" s="51"/>
      <c r="J25" s="51"/>
      <c r="K25" s="51"/>
      <c r="L25" s="51"/>
      <c r="M25" s="48"/>
      <c r="N25" s="48"/>
      <c r="O25" s="52"/>
    </row>
    <row r="26" spans="1:15" ht="15.75" x14ac:dyDescent="0.25">
      <c r="A26" s="10" t="s">
        <v>1</v>
      </c>
      <c r="B26" s="9">
        <v>2</v>
      </c>
      <c r="C26"/>
      <c r="H26" s="48"/>
      <c r="I26" s="48"/>
      <c r="J26" s="48"/>
      <c r="K26" s="51"/>
      <c r="L26" s="51"/>
      <c r="M26" s="48"/>
      <c r="N26" s="48"/>
      <c r="O26" s="52"/>
    </row>
    <row r="27" spans="1:15" ht="21" x14ac:dyDescent="0.35">
      <c r="A27" s="10" t="s">
        <v>7</v>
      </c>
      <c r="B27" s="9">
        <v>1</v>
      </c>
      <c r="C27"/>
      <c r="H27" s="49"/>
      <c r="I27" s="50"/>
      <c r="J27" s="50"/>
      <c r="K27" s="50"/>
      <c r="L27" s="48"/>
      <c r="M27" s="48"/>
      <c r="N27" s="48"/>
      <c r="O27" s="48"/>
    </row>
    <row r="28" spans="1:15" ht="18.75" x14ac:dyDescent="0.25">
      <c r="A28" s="10" t="s">
        <v>27</v>
      </c>
      <c r="B28" s="9">
        <v>4</v>
      </c>
      <c r="C28"/>
      <c r="H28" s="51"/>
      <c r="I28" s="51"/>
      <c r="J28" s="51"/>
      <c r="K28" s="51"/>
      <c r="L28" s="51"/>
      <c r="M28" s="51"/>
      <c r="N28" s="51"/>
      <c r="O28" s="49"/>
    </row>
    <row r="29" spans="1:15" ht="15.75" x14ac:dyDescent="0.25">
      <c r="A29"/>
      <c r="B29"/>
      <c r="C29"/>
      <c r="H29" s="51"/>
      <c r="I29" s="51"/>
      <c r="J29" s="51"/>
      <c r="K29" s="51"/>
      <c r="L29" s="51"/>
      <c r="M29" s="48"/>
      <c r="N29" s="48"/>
      <c r="O29" s="52"/>
    </row>
    <row r="30" spans="1:15" x14ac:dyDescent="0.25">
      <c r="A30" s="8" t="s">
        <v>29</v>
      </c>
      <c r="B30" t="s">
        <v>42</v>
      </c>
      <c r="C30"/>
      <c r="H30" s="48"/>
      <c r="I30" s="48"/>
      <c r="J30" s="48"/>
      <c r="K30" s="48"/>
      <c r="L30" s="48"/>
      <c r="M30" s="48"/>
      <c r="N30" s="48"/>
      <c r="O30" s="48"/>
    </row>
    <row r="31" spans="1:15" x14ac:dyDescent="0.25">
      <c r="A31" s="10" t="s">
        <v>2</v>
      </c>
      <c r="B31" s="9">
        <v>2</v>
      </c>
      <c r="C31"/>
      <c r="H31" s="48"/>
      <c r="I31" s="48"/>
      <c r="J31" s="48"/>
      <c r="K31" s="48"/>
      <c r="L31" s="48"/>
      <c r="M31" s="48"/>
      <c r="N31" s="48"/>
      <c r="O31" s="48"/>
    </row>
    <row r="32" spans="1:15" ht="21" x14ac:dyDescent="0.35">
      <c r="A32" s="10" t="s">
        <v>9</v>
      </c>
      <c r="B32" s="9">
        <v>2</v>
      </c>
      <c r="C32"/>
      <c r="H32" s="49"/>
      <c r="I32" s="50"/>
      <c r="J32" s="50"/>
      <c r="K32" s="50"/>
      <c r="L32" s="48"/>
      <c r="M32" s="48"/>
      <c r="N32" s="48"/>
      <c r="O32" s="48"/>
    </row>
    <row r="33" spans="1:15" ht="18.75" x14ac:dyDescent="0.25">
      <c r="A33" s="10" t="s">
        <v>27</v>
      </c>
      <c r="B33" s="9">
        <v>4</v>
      </c>
      <c r="C33"/>
      <c r="H33" s="51"/>
      <c r="I33" s="51"/>
      <c r="J33" s="51"/>
      <c r="K33" s="51"/>
      <c r="L33" s="51"/>
      <c r="M33" s="51"/>
      <c r="N33" s="51"/>
      <c r="O33" s="49"/>
    </row>
    <row r="34" spans="1:15" ht="15.75" x14ac:dyDescent="0.25">
      <c r="A34"/>
      <c r="B34"/>
      <c r="C34"/>
      <c r="H34" s="51"/>
      <c r="I34" s="51"/>
      <c r="J34" s="51"/>
      <c r="K34" s="51"/>
      <c r="L34" s="51"/>
      <c r="M34" s="48"/>
      <c r="N34" s="48"/>
      <c r="O34" s="52"/>
    </row>
    <row r="35" spans="1:15" ht="15.75" x14ac:dyDescent="0.25">
      <c r="A35" s="8" t="s">
        <v>29</v>
      </c>
      <c r="B35" t="s">
        <v>43</v>
      </c>
      <c r="C35"/>
      <c r="H35" s="48"/>
      <c r="I35" s="48"/>
      <c r="J35" s="48"/>
      <c r="K35" s="51"/>
      <c r="L35" s="51"/>
      <c r="M35" s="48"/>
      <c r="N35" s="48"/>
      <c r="O35" s="52"/>
    </row>
    <row r="36" spans="1:15" ht="21" x14ac:dyDescent="0.35">
      <c r="A36" s="10" t="s">
        <v>44</v>
      </c>
      <c r="B36" s="9">
        <v>2</v>
      </c>
      <c r="C36"/>
      <c r="H36" s="49"/>
      <c r="I36" s="50"/>
      <c r="J36" s="50"/>
      <c r="K36" s="50"/>
      <c r="L36" s="48"/>
      <c r="M36" s="48"/>
      <c r="N36" s="48"/>
      <c r="O36" s="48"/>
    </row>
    <row r="37" spans="1:15" ht="18.75" x14ac:dyDescent="0.25">
      <c r="A37" s="10" t="s">
        <v>45</v>
      </c>
      <c r="B37" s="9">
        <v>2</v>
      </c>
      <c r="C37"/>
      <c r="H37" s="51"/>
      <c r="I37" s="51"/>
      <c r="J37" s="51"/>
      <c r="K37" s="51"/>
      <c r="L37" s="51"/>
      <c r="M37" s="51"/>
      <c r="N37" s="51"/>
      <c r="O37" s="49"/>
    </row>
    <row r="38" spans="1:15" ht="15.75" x14ac:dyDescent="0.25">
      <c r="A38" s="10" t="s">
        <v>27</v>
      </c>
      <c r="B38" s="9">
        <v>4</v>
      </c>
      <c r="C38"/>
      <c r="H38" s="51"/>
      <c r="I38" s="51"/>
      <c r="J38" s="51"/>
      <c r="K38" s="51"/>
      <c r="L38" s="51"/>
      <c r="M38" s="48"/>
      <c r="N38" s="48"/>
      <c r="O38" s="52"/>
    </row>
    <row r="39" spans="1:15" x14ac:dyDescent="0.25">
      <c r="A39"/>
      <c r="B39"/>
      <c r="C39"/>
      <c r="H39" s="48"/>
      <c r="I39" s="48"/>
      <c r="J39" s="48"/>
      <c r="K39" s="48"/>
      <c r="L39" s="48"/>
      <c r="M39" s="48"/>
      <c r="N39" s="48"/>
      <c r="O39" s="48"/>
    </row>
    <row r="40" spans="1:15" x14ac:dyDescent="0.25">
      <c r="A40" s="8" t="s">
        <v>40</v>
      </c>
      <c r="B40" s="8" t="s">
        <v>26</v>
      </c>
      <c r="C40"/>
      <c r="D40"/>
      <c r="H40" s="48"/>
      <c r="I40" s="48"/>
      <c r="J40" s="48"/>
      <c r="K40" s="48"/>
      <c r="L40" s="48"/>
      <c r="M40" s="48"/>
      <c r="N40" s="48"/>
      <c r="O40" s="48"/>
    </row>
    <row r="41" spans="1:15" x14ac:dyDescent="0.25">
      <c r="A41" s="8" t="s">
        <v>29</v>
      </c>
      <c r="B41" t="s">
        <v>5</v>
      </c>
      <c r="C41" t="s">
        <v>27</v>
      </c>
      <c r="D41"/>
    </row>
    <row r="42" spans="1:15" x14ac:dyDescent="0.25">
      <c r="A42" s="10" t="s">
        <v>4</v>
      </c>
      <c r="B42" s="9">
        <v>4</v>
      </c>
      <c r="C42" s="9">
        <v>4</v>
      </c>
      <c r="D42"/>
    </row>
    <row r="43" spans="1:15" x14ac:dyDescent="0.25">
      <c r="A43" s="10" t="s">
        <v>27</v>
      </c>
      <c r="B43" s="9">
        <v>4</v>
      </c>
      <c r="C43" s="9">
        <v>4</v>
      </c>
      <c r="D43"/>
    </row>
    <row r="44" spans="1:15" x14ac:dyDescent="0.25">
      <c r="A44"/>
      <c r="B44"/>
      <c r="C44"/>
      <c r="D44"/>
    </row>
    <row r="45" spans="1:15" x14ac:dyDescent="0.25">
      <c r="A45"/>
      <c r="B45"/>
      <c r="C45"/>
      <c r="D45"/>
    </row>
    <row r="46" spans="1:15" x14ac:dyDescent="0.25">
      <c r="A46"/>
      <c r="B46"/>
      <c r="C46"/>
    </row>
    <row r="47" spans="1:15" x14ac:dyDescent="0.25">
      <c r="A47" s="8" t="s">
        <v>41</v>
      </c>
      <c r="B47" s="8" t="s">
        <v>26</v>
      </c>
      <c r="C47"/>
      <c r="D47"/>
    </row>
    <row r="48" spans="1:15" x14ac:dyDescent="0.25">
      <c r="A48" s="8" t="s">
        <v>29</v>
      </c>
      <c r="B48" t="s">
        <v>5</v>
      </c>
      <c r="C48" t="s">
        <v>27</v>
      </c>
      <c r="D48"/>
    </row>
    <row r="49" spans="1:4" x14ac:dyDescent="0.25">
      <c r="A49" s="10" t="s">
        <v>8</v>
      </c>
      <c r="B49" s="9">
        <v>1</v>
      </c>
      <c r="C49" s="9">
        <v>1</v>
      </c>
      <c r="D49"/>
    </row>
    <row r="50" spans="1:4" x14ac:dyDescent="0.25">
      <c r="A50" s="10" t="s">
        <v>1</v>
      </c>
      <c r="B50" s="9">
        <v>2</v>
      </c>
      <c r="C50" s="9">
        <v>2</v>
      </c>
      <c r="D50"/>
    </row>
    <row r="51" spans="1:4" x14ac:dyDescent="0.25">
      <c r="A51" s="10" t="s">
        <v>7</v>
      </c>
      <c r="B51" s="9">
        <v>1</v>
      </c>
      <c r="C51" s="9">
        <v>1</v>
      </c>
      <c r="D51"/>
    </row>
    <row r="52" spans="1:4" x14ac:dyDescent="0.25">
      <c r="A52" s="10" t="s">
        <v>27</v>
      </c>
      <c r="B52" s="9">
        <v>4</v>
      </c>
      <c r="C52" s="9">
        <v>4</v>
      </c>
      <c r="D52"/>
    </row>
    <row r="53" spans="1:4" x14ac:dyDescent="0.25">
      <c r="A53"/>
      <c r="B53"/>
      <c r="C53"/>
    </row>
    <row r="54" spans="1:4" x14ac:dyDescent="0.25">
      <c r="A54" s="8" t="s">
        <v>42</v>
      </c>
      <c r="B54" s="8" t="s">
        <v>26</v>
      </c>
      <c r="C54"/>
      <c r="D54"/>
    </row>
    <row r="55" spans="1:4" x14ac:dyDescent="0.25">
      <c r="A55" s="8" t="s">
        <v>29</v>
      </c>
      <c r="B55" t="s">
        <v>5</v>
      </c>
      <c r="C55" t="s">
        <v>27</v>
      </c>
      <c r="D55"/>
    </row>
    <row r="56" spans="1:4" x14ac:dyDescent="0.25">
      <c r="A56" s="10" t="s">
        <v>2</v>
      </c>
      <c r="B56" s="9">
        <v>2</v>
      </c>
      <c r="C56" s="9">
        <v>2</v>
      </c>
      <c r="D56"/>
    </row>
    <row r="57" spans="1:4" x14ac:dyDescent="0.25">
      <c r="A57" s="10" t="s">
        <v>9</v>
      </c>
      <c r="B57" s="9">
        <v>2</v>
      </c>
      <c r="C57" s="9">
        <v>2</v>
      </c>
      <c r="D57"/>
    </row>
    <row r="58" spans="1:4" x14ac:dyDescent="0.25">
      <c r="A58" s="10" t="s">
        <v>27</v>
      </c>
      <c r="B58" s="9">
        <v>4</v>
      </c>
      <c r="C58" s="9">
        <v>4</v>
      </c>
      <c r="D58"/>
    </row>
    <row r="59" spans="1:4" x14ac:dyDescent="0.25">
      <c r="A59"/>
      <c r="B59"/>
      <c r="C59"/>
    </row>
    <row r="60" spans="1:4" x14ac:dyDescent="0.25">
      <c r="A60" s="8" t="s">
        <v>43</v>
      </c>
      <c r="B60" s="8" t="s">
        <v>26</v>
      </c>
      <c r="C60"/>
      <c r="D60"/>
    </row>
    <row r="61" spans="1:4" x14ac:dyDescent="0.25">
      <c r="A61" s="8" t="s">
        <v>29</v>
      </c>
      <c r="B61" t="s">
        <v>5</v>
      </c>
      <c r="C61" t="s">
        <v>27</v>
      </c>
      <c r="D61"/>
    </row>
    <row r="62" spans="1:4" x14ac:dyDescent="0.25">
      <c r="A62" s="10" t="s">
        <v>44</v>
      </c>
      <c r="B62" s="9">
        <v>2</v>
      </c>
      <c r="C62" s="9">
        <v>2</v>
      </c>
      <c r="D62"/>
    </row>
    <row r="63" spans="1:4" x14ac:dyDescent="0.25">
      <c r="A63" s="10" t="s">
        <v>45</v>
      </c>
      <c r="B63" s="9">
        <v>2</v>
      </c>
      <c r="C63" s="9">
        <v>2</v>
      </c>
      <c r="D63"/>
    </row>
    <row r="64" spans="1:4" x14ac:dyDescent="0.25">
      <c r="A64" s="10" t="s">
        <v>27</v>
      </c>
      <c r="B64" s="9">
        <v>4</v>
      </c>
      <c r="C64" s="9">
        <v>4</v>
      </c>
      <c r="D64"/>
    </row>
    <row r="65" spans="1:3" x14ac:dyDescent="0.25">
      <c r="A65"/>
      <c r="B65"/>
      <c r="C65"/>
    </row>
  </sheetData>
  <mergeCells count="9">
    <mergeCell ref="I27:K27"/>
    <mergeCell ref="I32:K32"/>
    <mergeCell ref="I36:K36"/>
    <mergeCell ref="I1:K1"/>
    <mergeCell ref="I6:K6"/>
    <mergeCell ref="I11:K11"/>
    <mergeCell ref="I15:K15"/>
    <mergeCell ref="I19:K19"/>
    <mergeCell ref="I23:K23"/>
  </mergeCells>
  <pageMargins left="0.7" right="0.7" top="0.75" bottom="0.75" header="0.3" footer="0.3"/>
  <pageSetup orientation="portrait" r:id="rId1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2:R25"/>
  <sheetViews>
    <sheetView topLeftCell="F10" workbookViewId="0">
      <selection activeCell="P22" sqref="P22"/>
    </sheetView>
  </sheetViews>
  <sheetFormatPr defaultRowHeight="15" x14ac:dyDescent="0.25"/>
  <cols>
    <col min="1" max="1" width="24.7109375" style="1" customWidth="1"/>
    <col min="2" max="2" width="16.42578125" style="1" bestFit="1" customWidth="1"/>
    <col min="3" max="3" width="23" style="1" customWidth="1"/>
    <col min="4" max="4" width="13.28515625" style="1" customWidth="1"/>
    <col min="5" max="5" width="16.42578125" style="1" bestFit="1" customWidth="1"/>
    <col min="6" max="6" width="13.7109375" style="1" bestFit="1" customWidth="1"/>
    <col min="7" max="7" width="23.85546875" style="16" bestFit="1" customWidth="1"/>
    <col min="8" max="8" width="6.5703125" style="16" bestFit="1" customWidth="1"/>
    <col min="9" max="9" width="2" style="1" customWidth="1"/>
    <col min="10" max="10" width="25.85546875" style="1" bestFit="1" customWidth="1"/>
    <col min="11" max="11" width="9.140625" style="1"/>
    <col min="12" max="12" width="2.140625" style="1" customWidth="1"/>
    <col min="13" max="13" width="26" style="1" bestFit="1" customWidth="1"/>
    <col min="14" max="14" width="9.140625" style="1"/>
    <col min="15" max="15" width="1.5703125" style="1" customWidth="1"/>
    <col min="16" max="16" width="26" style="1" bestFit="1" customWidth="1"/>
    <col min="17" max="16384" width="9.140625" style="1"/>
  </cols>
  <sheetData>
    <row r="2" spans="1:17" x14ac:dyDescent="0.25">
      <c r="A2" s="1" t="s">
        <v>15</v>
      </c>
      <c r="F2" s="24"/>
      <c r="G2" s="41"/>
      <c r="H2" s="41"/>
      <c r="I2" s="41"/>
      <c r="J2" s="24"/>
    </row>
    <row r="3" spans="1:17" x14ac:dyDescent="0.25">
      <c r="A3" s="1" t="s">
        <v>16</v>
      </c>
      <c r="F3" s="41"/>
      <c r="G3" s="41"/>
      <c r="H3" s="42"/>
      <c r="I3" s="41"/>
      <c r="J3" s="24"/>
    </row>
    <row r="4" spans="1:17" x14ac:dyDescent="0.25">
      <c r="A4" s="1" t="s">
        <v>17</v>
      </c>
      <c r="F4" s="41"/>
      <c r="G4" s="41"/>
      <c r="H4" s="42"/>
      <c r="I4" s="41"/>
      <c r="J4" s="24"/>
    </row>
    <row r="5" spans="1:17" x14ac:dyDescent="0.25">
      <c r="A5" s="1" t="s">
        <v>18</v>
      </c>
      <c r="F5" s="41"/>
      <c r="G5" s="41"/>
      <c r="H5" s="42"/>
      <c r="I5" s="41"/>
      <c r="J5" s="24"/>
    </row>
    <row r="6" spans="1:17" x14ac:dyDescent="0.25">
      <c r="A6" s="1" t="s">
        <v>19</v>
      </c>
      <c r="F6" s="24"/>
      <c r="G6" s="41"/>
      <c r="H6" s="42"/>
      <c r="I6" s="24"/>
      <c r="J6" s="24"/>
    </row>
    <row r="7" spans="1:17" x14ac:dyDescent="0.25">
      <c r="H7" s="17"/>
    </row>
    <row r="8" spans="1:17" x14ac:dyDescent="0.25">
      <c r="G8" s="16" t="s">
        <v>10</v>
      </c>
      <c r="H8" s="17"/>
      <c r="J8" s="1" t="s">
        <v>11</v>
      </c>
      <c r="M8" s="1" t="s">
        <v>12</v>
      </c>
      <c r="P8" s="1" t="s">
        <v>13</v>
      </c>
    </row>
    <row r="9" spans="1:17" ht="31.5" x14ac:dyDescent="0.5">
      <c r="A9" s="6" t="s">
        <v>22</v>
      </c>
      <c r="B9" s="6" t="s">
        <v>20</v>
      </c>
      <c r="C9" s="2" t="s">
        <v>21</v>
      </c>
      <c r="D9" s="3" t="s">
        <v>46</v>
      </c>
      <c r="E9" s="1" t="s">
        <v>47</v>
      </c>
      <c r="G9" s="18" t="s">
        <v>39</v>
      </c>
      <c r="H9" s="19">
        <f>'data+Entropy'!$O$3</f>
        <v>0.94028595867063092</v>
      </c>
      <c r="J9" s="18" t="s">
        <v>39</v>
      </c>
      <c r="K9" s="19">
        <f>'data+Entropy@outlook=rainy'!O3</f>
        <v>0.97095059445466858</v>
      </c>
      <c r="M9" s="18" t="s">
        <v>39</v>
      </c>
      <c r="N9" s="19">
        <f>K9</f>
        <v>0.97095059445466858</v>
      </c>
      <c r="P9" s="18" t="s">
        <v>39</v>
      </c>
      <c r="Q9" s="19">
        <f>K9</f>
        <v>0.97095059445466858</v>
      </c>
    </row>
    <row r="10" spans="1:17" ht="31.5" x14ac:dyDescent="0.5">
      <c r="C10" s="5" t="s">
        <v>23</v>
      </c>
      <c r="D10" s="4" t="s">
        <v>24</v>
      </c>
      <c r="G10" s="20" t="s">
        <v>49</v>
      </c>
      <c r="H10" s="20">
        <f>GETPIVOTDATA("outlook",'data+Entropy'!$A$25,"outlook","sunny")</f>
        <v>5</v>
      </c>
      <c r="J10" s="20" t="s">
        <v>58</v>
      </c>
      <c r="K10" s="20">
        <f>'data+Entropy@outlook=rainy'!H20</f>
        <v>0</v>
      </c>
      <c r="M10" s="20" t="s">
        <v>60</v>
      </c>
      <c r="N10" s="20">
        <f>'data+Entropy@outlook=rainy'!H32</f>
        <v>2</v>
      </c>
      <c r="P10" s="20" t="s">
        <v>64</v>
      </c>
      <c r="Q10" s="20">
        <f>'data+Entropy@outlook=rainy'!H41</f>
        <v>2</v>
      </c>
    </row>
    <row r="11" spans="1:17" ht="18.75" x14ac:dyDescent="0.25">
      <c r="G11" s="18" t="s">
        <v>24</v>
      </c>
      <c r="H11" s="20">
        <f>'data+Entropy'!$H$3</f>
        <v>14</v>
      </c>
      <c r="J11" s="18" t="s">
        <v>24</v>
      </c>
      <c r="K11" s="20">
        <f>'data+Entropy@outlook=rainy'!H3</f>
        <v>5</v>
      </c>
      <c r="M11" s="18" t="s">
        <v>24</v>
      </c>
      <c r="N11" s="20">
        <f>K11</f>
        <v>5</v>
      </c>
      <c r="P11" s="18" t="s">
        <v>24</v>
      </c>
      <c r="Q11" s="20">
        <f>K11</f>
        <v>5</v>
      </c>
    </row>
    <row r="12" spans="1:17" ht="18.75" x14ac:dyDescent="0.25">
      <c r="G12" s="18" t="s">
        <v>48</v>
      </c>
      <c r="H12" s="19">
        <f>'data+Entropy'!O8</f>
        <v>0.97095059445466858</v>
      </c>
      <c r="J12" s="18" t="s">
        <v>54</v>
      </c>
      <c r="K12" s="19">
        <f>'data+Entropy@outlook=rainy'!O20</f>
        <v>0</v>
      </c>
      <c r="M12" s="18" t="s">
        <v>61</v>
      </c>
      <c r="N12" s="19">
        <f>'data+Entropy@outlook=rainy'!O32</f>
        <v>1</v>
      </c>
      <c r="P12" s="18" t="s">
        <v>65</v>
      </c>
      <c r="Q12" s="19">
        <f>'data+Entropy@outlook=rainy'!O41</f>
        <v>0</v>
      </c>
    </row>
    <row r="13" spans="1:17" ht="18.75" x14ac:dyDescent="0.25">
      <c r="G13" s="20" t="s">
        <v>50</v>
      </c>
      <c r="H13" s="20">
        <f>GETPIVOTDATA("outlook",'data+Entropy'!$A$25,"outlook","overcast")</f>
        <v>4</v>
      </c>
      <c r="J13" s="20" t="s">
        <v>55</v>
      </c>
      <c r="K13" s="20">
        <f>'data+Entropy@outlook=rainy'!H24</f>
        <v>3</v>
      </c>
      <c r="M13" s="20" t="s">
        <v>62</v>
      </c>
      <c r="N13" s="20">
        <f>'data+Entropy@outlook=rainy'!H36</f>
        <v>3</v>
      </c>
      <c r="P13" s="20" t="s">
        <v>67</v>
      </c>
      <c r="Q13" s="20">
        <f>'data+Entropy@outlook=rainy'!H45</f>
        <v>3</v>
      </c>
    </row>
    <row r="14" spans="1:17" ht="18.75" x14ac:dyDescent="0.25">
      <c r="G14" s="18" t="s">
        <v>24</v>
      </c>
      <c r="H14" s="20">
        <f>'data+Entropy'!$H$3</f>
        <v>14</v>
      </c>
      <c r="J14" s="18" t="s">
        <v>24</v>
      </c>
      <c r="K14" s="20">
        <f>K11</f>
        <v>5</v>
      </c>
      <c r="M14" s="18" t="s">
        <v>24</v>
      </c>
      <c r="N14" s="20">
        <f>K11</f>
        <v>5</v>
      </c>
      <c r="P14" s="18" t="s">
        <v>24</v>
      </c>
      <c r="Q14" s="20">
        <f>K11</f>
        <v>5</v>
      </c>
    </row>
    <row r="15" spans="1:17" ht="18.75" x14ac:dyDescent="0.25">
      <c r="G15" s="18" t="s">
        <v>51</v>
      </c>
      <c r="H15" s="19">
        <f>'data+Entropy'!O12</f>
        <v>0</v>
      </c>
      <c r="J15" s="18" t="s">
        <v>59</v>
      </c>
      <c r="K15" s="19">
        <f>'data+Entropy@outlook=rainy'!O24</f>
        <v>0.91829583405448956</v>
      </c>
      <c r="M15" s="18" t="s">
        <v>63</v>
      </c>
      <c r="N15" s="19">
        <f>'data+Entropy@outlook=rainy'!O36</f>
        <v>0.91829583405448956</v>
      </c>
      <c r="P15" s="18" t="s">
        <v>66</v>
      </c>
      <c r="Q15" s="19">
        <f>'data+Entropy@outlook=rainy'!O45</f>
        <v>0</v>
      </c>
    </row>
    <row r="16" spans="1:17" ht="18.75" x14ac:dyDescent="0.25">
      <c r="G16" s="20" t="s">
        <v>52</v>
      </c>
      <c r="H16" s="20">
        <f>GETPIVOTDATA("outlook",'data+Entropy'!$A$25,"outlook","rainy")</f>
        <v>5</v>
      </c>
      <c r="J16" s="20" t="s">
        <v>56</v>
      </c>
      <c r="K16" s="20">
        <f>'data+Entropy@outlook=rainy'!H28</f>
        <v>2</v>
      </c>
      <c r="M16" s="21"/>
      <c r="N16" s="21"/>
      <c r="P16" s="21"/>
      <c r="Q16" s="21"/>
    </row>
    <row r="17" spans="7:18" ht="18.75" x14ac:dyDescent="0.25">
      <c r="G17" s="18" t="s">
        <v>24</v>
      </c>
      <c r="H17" s="20">
        <f>'data+Entropy'!$H$3</f>
        <v>14</v>
      </c>
      <c r="J17" s="18" t="s">
        <v>24</v>
      </c>
      <c r="K17" s="20">
        <f>K11</f>
        <v>5</v>
      </c>
      <c r="M17" s="22"/>
      <c r="N17" s="21"/>
      <c r="P17" s="22"/>
      <c r="Q17" s="21"/>
    </row>
    <row r="18" spans="7:18" ht="18.75" x14ac:dyDescent="0.25">
      <c r="G18" s="18" t="s">
        <v>53</v>
      </c>
      <c r="H18" s="19">
        <f>'data+Entropy'!O16</f>
        <v>0.97095059445466858</v>
      </c>
      <c r="J18" s="18" t="s">
        <v>57</v>
      </c>
      <c r="K18" s="19">
        <f>'data+Entropy@outlook=rainy'!O28</f>
        <v>1</v>
      </c>
      <c r="M18" s="22"/>
      <c r="N18" s="23"/>
      <c r="P18" s="22"/>
      <c r="Q18" s="23"/>
    </row>
    <row r="19" spans="7:18" x14ac:dyDescent="0.25">
      <c r="H19" s="17"/>
      <c r="M19" s="24"/>
      <c r="N19" s="24"/>
      <c r="P19" s="24"/>
      <c r="Q19" s="24"/>
    </row>
    <row r="20" spans="7:18" ht="21" x14ac:dyDescent="0.35">
      <c r="G20" s="43" t="s">
        <v>22</v>
      </c>
      <c r="H20" s="44">
        <f>H9-((H10/14)*H12)-((H13/H14)*H15) - ((H16/H17)*H18)</f>
        <v>0.24674981977443911</v>
      </c>
      <c r="J20" s="6" t="s">
        <v>76</v>
      </c>
      <c r="K20" s="17">
        <f>K9-((K10/14)*K12)-((K13/K14)*K15) - ((K16/K17)*K18)</f>
        <v>1.9973094021974891E-2</v>
      </c>
      <c r="M20" s="6" t="s">
        <v>77</v>
      </c>
      <c r="N20" s="17">
        <f>N9-((N10/14)*N12)-((N13/N14)*N15)</f>
        <v>0.27711595116483212</v>
      </c>
      <c r="P20" s="6" t="s">
        <v>78</v>
      </c>
      <c r="Q20" s="17">
        <f>Q9-((Q10/14)*Q12)-((Q13/Q14)*Q15)</f>
        <v>0.97095059445466858</v>
      </c>
    </row>
    <row r="21" spans="7:18" x14ac:dyDescent="0.25">
      <c r="G21" s="16" t="s">
        <v>79</v>
      </c>
      <c r="H21" s="17"/>
      <c r="P21" s="47" t="s">
        <v>97</v>
      </c>
      <c r="Q21" s="47"/>
      <c r="R21" s="47"/>
    </row>
    <row r="22" spans="7:18" x14ac:dyDescent="0.25">
      <c r="H22" s="17"/>
    </row>
    <row r="23" spans="7:18" x14ac:dyDescent="0.25">
      <c r="H23" s="17"/>
    </row>
    <row r="24" spans="7:18" x14ac:dyDescent="0.25">
      <c r="H24" s="17"/>
    </row>
    <row r="25" spans="7:18" x14ac:dyDescent="0.25">
      <c r="H25" s="17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P72"/>
  <sheetViews>
    <sheetView workbookViewId="0">
      <selection activeCell="A10" sqref="A10"/>
    </sheetView>
  </sheetViews>
  <sheetFormatPr defaultRowHeight="15" x14ac:dyDescent="0.25"/>
  <cols>
    <col min="1" max="1" width="14.5703125" style="7" customWidth="1"/>
    <col min="2" max="2" width="9.28515625" style="7" customWidth="1"/>
    <col min="3" max="3" width="12.28515625" style="7" bestFit="1" customWidth="1"/>
    <col min="4" max="4" width="11.28515625" style="7" bestFit="1" customWidth="1"/>
    <col min="5" max="6" width="9.140625" style="7"/>
    <col min="7" max="7" width="2.7109375" style="7" customWidth="1"/>
    <col min="8" max="8" width="25.140625" style="7" bestFit="1" customWidth="1"/>
    <col min="9" max="12" width="9.140625" style="7"/>
    <col min="13" max="13" width="14.85546875" style="7" customWidth="1"/>
    <col min="14" max="14" width="12" style="7" customWidth="1"/>
    <col min="15" max="15" width="23.85546875" style="7" bestFit="1" customWidth="1"/>
    <col min="16" max="16384" width="9.140625" style="7"/>
  </cols>
  <sheetData>
    <row r="1" spans="1:16" ht="21" x14ac:dyDescent="0.35">
      <c r="B1" s="7" t="s">
        <v>10</v>
      </c>
      <c r="C1" s="7" t="s">
        <v>11</v>
      </c>
      <c r="D1" s="7" t="s">
        <v>12</v>
      </c>
      <c r="E1" s="7" t="s">
        <v>13</v>
      </c>
      <c r="F1" s="7" t="s">
        <v>14</v>
      </c>
      <c r="H1" s="12" t="s">
        <v>34</v>
      </c>
      <c r="I1" s="13" t="s">
        <v>35</v>
      </c>
      <c r="J1" s="13"/>
      <c r="K1" s="13"/>
    </row>
    <row r="2" spans="1:16" ht="23.25" x14ac:dyDescent="0.35">
      <c r="A2" s="7">
        <v>1</v>
      </c>
      <c r="B2" s="7" t="s">
        <v>6</v>
      </c>
      <c r="C2" s="7" t="s">
        <v>7</v>
      </c>
      <c r="D2" s="7" t="s">
        <v>2</v>
      </c>
      <c r="E2" s="7" t="b">
        <v>0</v>
      </c>
      <c r="F2" s="7" t="s">
        <v>5</v>
      </c>
      <c r="H2" s="11" t="s">
        <v>94</v>
      </c>
      <c r="I2" s="11" t="s">
        <v>32</v>
      </c>
      <c r="J2" s="11" t="s">
        <v>33</v>
      </c>
      <c r="K2" s="11" t="s">
        <v>30</v>
      </c>
      <c r="L2" s="11" t="s">
        <v>31</v>
      </c>
      <c r="M2" s="11" t="s">
        <v>36</v>
      </c>
      <c r="N2" s="11" t="s">
        <v>37</v>
      </c>
      <c r="O2" s="12" t="s">
        <v>25</v>
      </c>
    </row>
    <row r="3" spans="1:16" ht="23.25" x14ac:dyDescent="0.35">
      <c r="A3" s="7">
        <v>2</v>
      </c>
      <c r="B3" s="7" t="s">
        <v>6</v>
      </c>
      <c r="C3" s="7" t="s">
        <v>8</v>
      </c>
      <c r="D3" s="7" t="s">
        <v>9</v>
      </c>
      <c r="E3" s="7" t="b">
        <v>0</v>
      </c>
      <c r="F3" s="7" t="s">
        <v>5</v>
      </c>
      <c r="H3" s="11">
        <f>GETPIVOTDATA("play",$A$19)</f>
        <v>5</v>
      </c>
      <c r="I3" s="11">
        <f>GETPIVOTDATA("play",$A$19,"play","yes")</f>
        <v>3</v>
      </c>
      <c r="J3" s="11">
        <f>GETPIVOTDATA("play",$A$19,"play","no")</f>
        <v>2</v>
      </c>
      <c r="K3" s="11">
        <f>I3/H3</f>
        <v>0.6</v>
      </c>
      <c r="L3" s="11">
        <f>J3/H3</f>
        <v>0.4</v>
      </c>
      <c r="M3" s="7">
        <f>LOG(K3,2)</f>
        <v>-0.73696559416620622</v>
      </c>
      <c r="N3" s="7">
        <f>LOG(L3,2)</f>
        <v>-1.3219280948873622</v>
      </c>
      <c r="O3" s="15">
        <f>-(K3*M3)-(L3*N3)</f>
        <v>0.97095059445466858</v>
      </c>
    </row>
    <row r="4" spans="1:16" x14ac:dyDescent="0.25">
      <c r="A4" s="7">
        <v>3</v>
      </c>
      <c r="B4" s="7" t="s">
        <v>6</v>
      </c>
      <c r="C4" s="7" t="s">
        <v>8</v>
      </c>
      <c r="D4" s="7" t="s">
        <v>9</v>
      </c>
      <c r="E4" s="7" t="b">
        <v>1</v>
      </c>
      <c r="F4" s="7" t="s">
        <v>3</v>
      </c>
      <c r="H4" s="11"/>
      <c r="I4" s="11"/>
      <c r="J4" s="11"/>
      <c r="K4" s="11"/>
      <c r="L4" s="11"/>
      <c r="O4" s="14"/>
    </row>
    <row r="5" spans="1:16" x14ac:dyDescent="0.25">
      <c r="A5" s="7">
        <v>4</v>
      </c>
      <c r="B5" s="7" t="s">
        <v>6</v>
      </c>
      <c r="C5" s="7" t="s">
        <v>7</v>
      </c>
      <c r="D5" s="7" t="s">
        <v>9</v>
      </c>
      <c r="E5" s="7" t="b">
        <v>0</v>
      </c>
      <c r="F5" s="7" t="s">
        <v>5</v>
      </c>
    </row>
    <row r="6" spans="1:16" ht="21" x14ac:dyDescent="0.35">
      <c r="A6" s="7">
        <v>5</v>
      </c>
      <c r="B6" s="7" t="s">
        <v>6</v>
      </c>
      <c r="C6" s="7" t="s">
        <v>7</v>
      </c>
      <c r="D6" s="7" t="s">
        <v>2</v>
      </c>
      <c r="E6" s="7" t="b">
        <v>1</v>
      </c>
      <c r="F6" s="7" t="s">
        <v>3</v>
      </c>
      <c r="H6" s="49"/>
      <c r="I6" s="50"/>
      <c r="J6" s="50"/>
      <c r="K6" s="50"/>
      <c r="L6" s="48"/>
      <c r="M6" s="48"/>
      <c r="N6" s="48"/>
      <c r="O6" s="48"/>
      <c r="P6" s="48"/>
    </row>
    <row r="7" spans="1:16" ht="18.75" x14ac:dyDescent="0.25">
      <c r="H7" s="51"/>
      <c r="I7" s="51"/>
      <c r="J7" s="51"/>
      <c r="K7" s="51"/>
      <c r="L7" s="51"/>
      <c r="M7" s="51"/>
      <c r="N7" s="51"/>
      <c r="O7" s="49"/>
      <c r="P7" s="48"/>
    </row>
    <row r="8" spans="1:16" ht="15.75" x14ac:dyDescent="0.25">
      <c r="A8" s="53" t="s">
        <v>102</v>
      </c>
      <c r="B8" s="54"/>
      <c r="C8" s="54"/>
      <c r="D8" s="55"/>
      <c r="H8" s="51"/>
      <c r="I8" s="51"/>
      <c r="J8" s="51"/>
      <c r="K8" s="51"/>
      <c r="L8" s="51"/>
      <c r="M8" s="48"/>
      <c r="N8" s="48"/>
      <c r="O8" s="52"/>
      <c r="P8" s="48"/>
    </row>
    <row r="9" spans="1:16" ht="15.75" x14ac:dyDescent="0.25">
      <c r="A9" s="56" t="s">
        <v>103</v>
      </c>
      <c r="B9" s="57"/>
      <c r="C9" s="57"/>
      <c r="D9" s="58"/>
      <c r="H9" s="48"/>
      <c r="I9" s="48"/>
      <c r="J9" s="48"/>
      <c r="K9" s="51"/>
      <c r="L9" s="51"/>
      <c r="M9" s="48"/>
      <c r="N9" s="48"/>
      <c r="O9" s="52"/>
      <c r="P9" s="48"/>
    </row>
    <row r="10" spans="1:16" ht="21" x14ac:dyDescent="0.35">
      <c r="H10" s="49"/>
      <c r="I10" s="50"/>
      <c r="J10" s="50"/>
      <c r="K10" s="50"/>
      <c r="L10" s="48"/>
      <c r="M10" s="48"/>
      <c r="N10" s="48"/>
      <c r="O10" s="48"/>
      <c r="P10" s="48"/>
    </row>
    <row r="11" spans="1:16" ht="18.75" x14ac:dyDescent="0.25">
      <c r="H11" s="51"/>
      <c r="I11" s="51"/>
      <c r="J11" s="51"/>
      <c r="K11" s="51"/>
      <c r="L11" s="51"/>
      <c r="M11" s="51"/>
      <c r="N11" s="51"/>
      <c r="O11" s="49"/>
      <c r="P11" s="48"/>
    </row>
    <row r="12" spans="1:16" ht="15.75" x14ac:dyDescent="0.25">
      <c r="H12" s="51"/>
      <c r="I12" s="51"/>
      <c r="J12" s="51"/>
      <c r="K12" s="51"/>
      <c r="L12" s="51"/>
      <c r="M12" s="48"/>
      <c r="N12" s="48"/>
      <c r="O12" s="52"/>
      <c r="P12" s="48"/>
    </row>
    <row r="13" spans="1:16" x14ac:dyDescent="0.25">
      <c r="H13" s="48"/>
      <c r="I13" s="48"/>
      <c r="J13" s="48"/>
      <c r="K13" s="48"/>
      <c r="L13" s="48"/>
      <c r="M13" s="48"/>
      <c r="N13" s="48"/>
      <c r="O13" s="48"/>
      <c r="P13" s="48"/>
    </row>
    <row r="14" spans="1:16" ht="21" x14ac:dyDescent="0.35">
      <c r="H14" s="26" t="s">
        <v>53</v>
      </c>
      <c r="I14" s="27" t="s">
        <v>71</v>
      </c>
      <c r="J14" s="27"/>
      <c r="K14" s="27"/>
      <c r="L14" s="28"/>
      <c r="M14" s="28"/>
      <c r="N14" s="28"/>
      <c r="O14" s="28"/>
    </row>
    <row r="15" spans="1:16" ht="23.25" x14ac:dyDescent="0.35">
      <c r="H15" s="29" t="s">
        <v>69</v>
      </c>
      <c r="I15" s="29" t="s">
        <v>32</v>
      </c>
      <c r="J15" s="29" t="s">
        <v>33</v>
      </c>
      <c r="K15" s="29" t="s">
        <v>30</v>
      </c>
      <c r="L15" s="29" t="s">
        <v>31</v>
      </c>
      <c r="M15" s="29" t="s">
        <v>36</v>
      </c>
      <c r="N15" s="29" t="s">
        <v>37</v>
      </c>
      <c r="O15" s="26" t="s">
        <v>53</v>
      </c>
    </row>
    <row r="16" spans="1:16" ht="15.75" x14ac:dyDescent="0.25">
      <c r="H16" s="29">
        <f>GETPIVOTDATA("outlook",$A$47,"outlook","rainy")</f>
        <v>5</v>
      </c>
      <c r="I16" s="29">
        <f>GETPIVOTDATA("outlook",$A$47,"outlook","rainy","play","yes")</f>
        <v>3</v>
      </c>
      <c r="J16" s="29">
        <f>GETPIVOTDATA("outlook",$A$47,"outlook","rainy","play","no")</f>
        <v>2</v>
      </c>
      <c r="K16" s="29">
        <f>I16/H16</f>
        <v>0.6</v>
      </c>
      <c r="L16" s="29">
        <f>J16/H16</f>
        <v>0.4</v>
      </c>
      <c r="M16" s="28">
        <f>LOG(K16,2)</f>
        <v>-0.73696559416620622</v>
      </c>
      <c r="N16" s="28">
        <f>LOG(L16,2)</f>
        <v>-1.3219280948873622</v>
      </c>
      <c r="O16" s="30">
        <f>-(K16*M16)-(L16*N16)</f>
        <v>0.97095059445466858</v>
      </c>
    </row>
    <row r="18" spans="1:15" ht="21" x14ac:dyDescent="0.35">
      <c r="H18" s="31" t="s">
        <v>54</v>
      </c>
      <c r="I18" s="32" t="s">
        <v>73</v>
      </c>
      <c r="J18" s="32"/>
      <c r="K18" s="32"/>
      <c r="L18" s="33"/>
      <c r="M18" s="33"/>
      <c r="N18" s="33"/>
      <c r="O18" s="33"/>
    </row>
    <row r="19" spans="1:15" ht="23.25" x14ac:dyDescent="0.35">
      <c r="A19" s="8" t="s">
        <v>29</v>
      </c>
      <c r="B19" t="s">
        <v>28</v>
      </c>
      <c r="C19"/>
      <c r="H19" s="34" t="s">
        <v>69</v>
      </c>
      <c r="I19" s="34" t="s">
        <v>32</v>
      </c>
      <c r="J19" s="34" t="s">
        <v>33</v>
      </c>
      <c r="K19" s="34" t="s">
        <v>30</v>
      </c>
      <c r="L19" s="34" t="s">
        <v>31</v>
      </c>
      <c r="M19" s="34" t="s">
        <v>36</v>
      </c>
      <c r="N19" s="34" t="s">
        <v>37</v>
      </c>
      <c r="O19" s="31" t="s">
        <v>54</v>
      </c>
    </row>
    <row r="20" spans="1:15" ht="15.75" x14ac:dyDescent="0.25">
      <c r="A20" s="10" t="s">
        <v>3</v>
      </c>
      <c r="B20" s="9">
        <v>2</v>
      </c>
      <c r="C20"/>
      <c r="H20" s="34">
        <v>0</v>
      </c>
      <c r="I20" s="34">
        <v>0</v>
      </c>
      <c r="J20" s="34">
        <v>0</v>
      </c>
      <c r="K20" s="34">
        <v>0</v>
      </c>
      <c r="L20" s="34">
        <v>0</v>
      </c>
      <c r="M20" s="33">
        <v>0</v>
      </c>
      <c r="N20" s="33">
        <v>0</v>
      </c>
      <c r="O20" s="35">
        <f>-(K20*M20)-(L20*N20)</f>
        <v>0</v>
      </c>
    </row>
    <row r="21" spans="1:15" ht="15.75" x14ac:dyDescent="0.25">
      <c r="A21" s="10" t="s">
        <v>5</v>
      </c>
      <c r="B21" s="9">
        <v>3</v>
      </c>
      <c r="C21"/>
      <c r="H21" s="33"/>
      <c r="I21" s="33"/>
      <c r="J21" s="33"/>
      <c r="K21" s="34"/>
      <c r="L21" s="34"/>
      <c r="M21" s="33"/>
      <c r="N21" s="33"/>
      <c r="O21" s="35"/>
    </row>
    <row r="22" spans="1:15" ht="21" x14ac:dyDescent="0.35">
      <c r="A22" s="10" t="s">
        <v>27</v>
      </c>
      <c r="B22" s="9">
        <v>5</v>
      </c>
      <c r="C22"/>
      <c r="H22" s="31" t="s">
        <v>59</v>
      </c>
      <c r="I22" s="32" t="s">
        <v>95</v>
      </c>
      <c r="J22" s="32"/>
      <c r="K22" s="32"/>
      <c r="L22" s="33"/>
      <c r="M22" s="33"/>
      <c r="N22" s="33"/>
      <c r="O22" s="33"/>
    </row>
    <row r="23" spans="1:15" ht="23.25" x14ac:dyDescent="0.35">
      <c r="A23"/>
      <c r="B23"/>
      <c r="C23"/>
      <c r="H23" s="34" t="s">
        <v>69</v>
      </c>
      <c r="I23" s="34" t="s">
        <v>32</v>
      </c>
      <c r="J23" s="34" t="s">
        <v>33</v>
      </c>
      <c r="K23" s="34" t="s">
        <v>30</v>
      </c>
      <c r="L23" s="34" t="s">
        <v>31</v>
      </c>
      <c r="M23" s="34" t="s">
        <v>36</v>
      </c>
      <c r="N23" s="34" t="s">
        <v>37</v>
      </c>
      <c r="O23" s="31" t="s">
        <v>59</v>
      </c>
    </row>
    <row r="24" spans="1:15" ht="15.75" x14ac:dyDescent="0.25">
      <c r="A24"/>
      <c r="B24"/>
      <c r="C24"/>
      <c r="H24" s="34">
        <f>GETPIVOTDATA("temperature",$A$54,"temperature","mild")</f>
        <v>3</v>
      </c>
      <c r="I24" s="34">
        <f>GETPIVOTDATA("temperature",$A$54,"temperature","mild","play","yes")</f>
        <v>2</v>
      </c>
      <c r="J24" s="34">
        <f>GETPIVOTDATA("temperature",$A$54,"temperature","mild","play","no")</f>
        <v>1</v>
      </c>
      <c r="K24" s="34">
        <f>I24/H24</f>
        <v>0.66666666666666663</v>
      </c>
      <c r="L24" s="34">
        <f>J24/H24</f>
        <v>0.33333333333333331</v>
      </c>
      <c r="M24" s="33">
        <f>LOG(K24,2)</f>
        <v>-0.5849625007211563</v>
      </c>
      <c r="N24" s="33">
        <f>LOG(L24,2)</f>
        <v>-1.5849625007211563</v>
      </c>
      <c r="O24" s="35">
        <f>-(K24*M24)-(L24*N24)</f>
        <v>0.91829583405448956</v>
      </c>
    </row>
    <row r="25" spans="1:15" x14ac:dyDescent="0.25">
      <c r="A25" s="8" t="s">
        <v>29</v>
      </c>
      <c r="B25" t="s">
        <v>40</v>
      </c>
      <c r="C25"/>
      <c r="H25" s="33"/>
      <c r="I25" s="33"/>
      <c r="J25" s="33"/>
      <c r="K25" s="33"/>
      <c r="L25" s="33"/>
      <c r="M25" s="33"/>
      <c r="N25" s="33"/>
      <c r="O25" s="33"/>
    </row>
    <row r="26" spans="1:15" ht="21" x14ac:dyDescent="0.35">
      <c r="A26" s="10" t="s">
        <v>6</v>
      </c>
      <c r="B26" s="9">
        <v>5</v>
      </c>
      <c r="C26"/>
      <c r="H26" s="31" t="s">
        <v>57</v>
      </c>
      <c r="I26" s="32" t="s">
        <v>84</v>
      </c>
      <c r="J26" s="32"/>
      <c r="K26" s="32"/>
      <c r="L26" s="33"/>
      <c r="M26" s="33"/>
      <c r="N26" s="33"/>
      <c r="O26" s="33"/>
    </row>
    <row r="27" spans="1:15" ht="23.25" x14ac:dyDescent="0.35">
      <c r="A27" s="10" t="s">
        <v>27</v>
      </c>
      <c r="B27" s="9">
        <v>5</v>
      </c>
      <c r="C27"/>
      <c r="H27" s="34" t="s">
        <v>69</v>
      </c>
      <c r="I27" s="34" t="s">
        <v>32</v>
      </c>
      <c r="J27" s="34" t="s">
        <v>33</v>
      </c>
      <c r="K27" s="34" t="s">
        <v>30</v>
      </c>
      <c r="L27" s="34" t="s">
        <v>31</v>
      </c>
      <c r="M27" s="34" t="s">
        <v>36</v>
      </c>
      <c r="N27" s="34" t="s">
        <v>37</v>
      </c>
      <c r="O27" s="31" t="s">
        <v>57</v>
      </c>
    </row>
    <row r="28" spans="1:15" ht="15.75" x14ac:dyDescent="0.25">
      <c r="A28"/>
      <c r="B28"/>
      <c r="C28"/>
      <c r="H28" s="34">
        <f>GETPIVOTDATA("temperature",$A$54,"temperature","cool")</f>
        <v>2</v>
      </c>
      <c r="I28" s="34">
        <f>GETPIVOTDATA("temperature",$A$54,"temperature","cool","play","yes")</f>
        <v>1</v>
      </c>
      <c r="J28" s="34">
        <f>GETPIVOTDATA("temperature",$A$54,"temperature","cool","play","no")</f>
        <v>1</v>
      </c>
      <c r="K28" s="34">
        <f>I28/H28</f>
        <v>0.5</v>
      </c>
      <c r="L28" s="34">
        <f>J28/H28</f>
        <v>0.5</v>
      </c>
      <c r="M28" s="33">
        <f>LOG(K28,2)</f>
        <v>-1</v>
      </c>
      <c r="N28" s="33">
        <f>LOG(L28,2)</f>
        <v>-1</v>
      </c>
      <c r="O28" s="35">
        <f>-(K28*M28)-(L28*N28)</f>
        <v>1</v>
      </c>
    </row>
    <row r="29" spans="1:15" x14ac:dyDescent="0.25">
      <c r="A29"/>
      <c r="B29"/>
      <c r="C29"/>
    </row>
    <row r="30" spans="1:15" ht="21" x14ac:dyDescent="0.35">
      <c r="A30"/>
      <c r="B30"/>
      <c r="C30"/>
      <c r="H30" s="26" t="s">
        <v>61</v>
      </c>
      <c r="I30" s="27" t="s">
        <v>84</v>
      </c>
      <c r="J30" s="27"/>
      <c r="K30" s="27"/>
      <c r="L30" s="28"/>
      <c r="M30" s="28"/>
      <c r="N30" s="28"/>
      <c r="O30" s="28"/>
    </row>
    <row r="31" spans="1:15" ht="23.25" x14ac:dyDescent="0.35">
      <c r="A31" s="8" t="s">
        <v>29</v>
      </c>
      <c r="B31" t="s">
        <v>41</v>
      </c>
      <c r="C31"/>
      <c r="H31" s="29" t="s">
        <v>69</v>
      </c>
      <c r="I31" s="29" t="s">
        <v>32</v>
      </c>
      <c r="J31" s="29" t="s">
        <v>33</v>
      </c>
      <c r="K31" s="29" t="s">
        <v>30</v>
      </c>
      <c r="L31" s="29" t="s">
        <v>31</v>
      </c>
      <c r="M31" s="29" t="s">
        <v>36</v>
      </c>
      <c r="N31" s="29" t="s">
        <v>37</v>
      </c>
      <c r="O31" s="26" t="s">
        <v>61</v>
      </c>
    </row>
    <row r="32" spans="1:15" ht="15.75" x14ac:dyDescent="0.25">
      <c r="A32" s="10" t="s">
        <v>8</v>
      </c>
      <c r="B32" s="9">
        <v>2</v>
      </c>
      <c r="C32"/>
      <c r="H32" s="29">
        <f>GETPIVOTDATA("humidity",$A$61,"humidity","high")</f>
        <v>2</v>
      </c>
      <c r="I32" s="29">
        <f>GETPIVOTDATA("humidity",$A$61,"humidity","high","play","yes")</f>
        <v>1</v>
      </c>
      <c r="J32" s="29">
        <f>GETPIVOTDATA("humidity",$A$61,"humidity","high","play","no")</f>
        <v>1</v>
      </c>
      <c r="K32" s="29">
        <f>I32/H32</f>
        <v>0.5</v>
      </c>
      <c r="L32" s="29">
        <f>J32/H32</f>
        <v>0.5</v>
      </c>
      <c r="M32" s="28">
        <f>LOG(K32,2)</f>
        <v>-1</v>
      </c>
      <c r="N32" s="28">
        <f>LOG(L32,2)</f>
        <v>-1</v>
      </c>
      <c r="O32" s="30">
        <f>-(K32*M32)-(L32*N32)</f>
        <v>1</v>
      </c>
    </row>
    <row r="33" spans="1:15" ht="15.75" x14ac:dyDescent="0.25">
      <c r="A33" s="10" t="s">
        <v>7</v>
      </c>
      <c r="B33" s="9">
        <v>3</v>
      </c>
      <c r="C33"/>
      <c r="H33" s="28"/>
      <c r="I33" s="28"/>
      <c r="J33" s="28"/>
      <c r="K33" s="29"/>
      <c r="L33" s="29"/>
      <c r="M33" s="28"/>
      <c r="N33" s="28"/>
      <c r="O33" s="30"/>
    </row>
    <row r="34" spans="1:15" ht="21" x14ac:dyDescent="0.35">
      <c r="A34" s="10" t="s">
        <v>27</v>
      </c>
      <c r="B34" s="9">
        <v>5</v>
      </c>
      <c r="C34"/>
      <c r="H34" s="26" t="s">
        <v>63</v>
      </c>
      <c r="I34" s="27" t="s">
        <v>95</v>
      </c>
      <c r="J34" s="27"/>
      <c r="K34" s="27"/>
      <c r="L34" s="28"/>
      <c r="M34" s="28"/>
      <c r="N34" s="28"/>
      <c r="O34" s="28"/>
    </row>
    <row r="35" spans="1:15" ht="23.25" x14ac:dyDescent="0.35">
      <c r="A35"/>
      <c r="B35"/>
      <c r="C35"/>
      <c r="H35" s="29" t="s">
        <v>69</v>
      </c>
      <c r="I35" s="29" t="s">
        <v>32</v>
      </c>
      <c r="J35" s="29" t="s">
        <v>33</v>
      </c>
      <c r="K35" s="29" t="s">
        <v>30</v>
      </c>
      <c r="L35" s="29" t="s">
        <v>31</v>
      </c>
      <c r="M35" s="29" t="s">
        <v>36</v>
      </c>
      <c r="N35" s="29" t="s">
        <v>37</v>
      </c>
      <c r="O35" s="26" t="s">
        <v>63</v>
      </c>
    </row>
    <row r="36" spans="1:15" ht="15.75" x14ac:dyDescent="0.25">
      <c r="A36"/>
      <c r="B36"/>
      <c r="C36"/>
      <c r="H36" s="29">
        <f>GETPIVOTDATA("humidity",$A$61,"humidity","normal")</f>
        <v>3</v>
      </c>
      <c r="I36" s="29">
        <f>GETPIVOTDATA("humidity",$A$61,"humidity","normal","play","yes")</f>
        <v>2</v>
      </c>
      <c r="J36" s="29">
        <f>GETPIVOTDATA("humidity",$A$61,"humidity","normal","play","no")</f>
        <v>1</v>
      </c>
      <c r="K36" s="29">
        <f>I36/H36</f>
        <v>0.66666666666666663</v>
      </c>
      <c r="L36" s="29">
        <f>J36/H36</f>
        <v>0.33333333333333331</v>
      </c>
      <c r="M36" s="28">
        <f>LOG(K36,2)</f>
        <v>-0.5849625007211563</v>
      </c>
      <c r="N36" s="28">
        <f>LOG(L36,2)</f>
        <v>-1.5849625007211563</v>
      </c>
      <c r="O36" s="30">
        <f>-(K36*M36)-(L36*N36)</f>
        <v>0.91829583405448956</v>
      </c>
    </row>
    <row r="37" spans="1:15" x14ac:dyDescent="0.25">
      <c r="A37" s="8" t="s">
        <v>29</v>
      </c>
      <c r="B37" t="s">
        <v>42</v>
      </c>
      <c r="C37"/>
      <c r="H37" s="28"/>
      <c r="I37" s="28"/>
      <c r="J37" s="28"/>
      <c r="K37" s="28"/>
      <c r="L37" s="28"/>
      <c r="M37" s="28"/>
      <c r="N37" s="28"/>
      <c r="O37" s="28"/>
    </row>
    <row r="38" spans="1:15" x14ac:dyDescent="0.25">
      <c r="A38" s="10" t="s">
        <v>2</v>
      </c>
      <c r="B38" s="9">
        <v>2</v>
      </c>
      <c r="C38"/>
    </row>
    <row r="39" spans="1:15" ht="21" x14ac:dyDescent="0.35">
      <c r="A39" s="10" t="s">
        <v>9</v>
      </c>
      <c r="B39" s="9">
        <v>3</v>
      </c>
      <c r="C39"/>
      <c r="H39" s="36" t="s">
        <v>65</v>
      </c>
      <c r="I39" s="37" t="s">
        <v>83</v>
      </c>
      <c r="J39" s="37"/>
      <c r="K39" s="37"/>
      <c r="L39" s="38"/>
      <c r="M39" s="38"/>
      <c r="N39" s="38"/>
      <c r="O39" s="38"/>
    </row>
    <row r="40" spans="1:15" ht="23.25" x14ac:dyDescent="0.35">
      <c r="A40" s="10" t="s">
        <v>27</v>
      </c>
      <c r="B40" s="9">
        <v>5</v>
      </c>
      <c r="C40"/>
      <c r="H40" s="39" t="s">
        <v>69</v>
      </c>
      <c r="I40" s="39" t="s">
        <v>32</v>
      </c>
      <c r="J40" s="39" t="s">
        <v>33</v>
      </c>
      <c r="K40" s="39" t="s">
        <v>30</v>
      </c>
      <c r="L40" s="39" t="s">
        <v>31</v>
      </c>
      <c r="M40" s="39" t="s">
        <v>36</v>
      </c>
      <c r="N40" s="39" t="s">
        <v>37</v>
      </c>
      <c r="O40" s="36" t="s">
        <v>65</v>
      </c>
    </row>
    <row r="41" spans="1:15" ht="15.75" x14ac:dyDescent="0.25">
      <c r="A41"/>
      <c r="B41"/>
      <c r="C41"/>
      <c r="H41" s="39">
        <f>GETPIVOTDATA("windy",$A$67,"windy",TRUE)</f>
        <v>2</v>
      </c>
      <c r="I41" s="39">
        <f>GETPIVOTDATA("windy",$A$67,"windy",TRUE,"play","yes")</f>
        <v>0</v>
      </c>
      <c r="J41" s="39">
        <f>GETPIVOTDATA("windy",$A$67,"windy",TRUE,"play","no")</f>
        <v>2</v>
      </c>
      <c r="K41" s="39">
        <f>I41/H41</f>
        <v>0</v>
      </c>
      <c r="L41" s="39">
        <f>J41/H41</f>
        <v>1</v>
      </c>
      <c r="M41" s="38">
        <v>0</v>
      </c>
      <c r="N41" s="38">
        <f>LOG(L41,2)</f>
        <v>0</v>
      </c>
      <c r="O41" s="40">
        <f>-(K41*M41)-(L41*N41)</f>
        <v>0</v>
      </c>
    </row>
    <row r="42" spans="1:15" ht="15.75" x14ac:dyDescent="0.25">
      <c r="A42" s="8" t="s">
        <v>29</v>
      </c>
      <c r="B42" t="s">
        <v>43</v>
      </c>
      <c r="C42"/>
      <c r="H42" s="38"/>
      <c r="I42" s="38"/>
      <c r="J42" s="38"/>
      <c r="K42" s="39"/>
      <c r="L42" s="39"/>
      <c r="M42" s="38"/>
      <c r="N42" s="38"/>
      <c r="O42" s="40"/>
    </row>
    <row r="43" spans="1:15" ht="21" x14ac:dyDescent="0.35">
      <c r="A43" s="10" t="s">
        <v>44</v>
      </c>
      <c r="B43" s="9">
        <v>3</v>
      </c>
      <c r="C43"/>
      <c r="H43" s="36" t="s">
        <v>66</v>
      </c>
      <c r="I43" s="37" t="s">
        <v>96</v>
      </c>
      <c r="J43" s="37"/>
      <c r="K43" s="37"/>
      <c r="L43" s="38"/>
      <c r="M43" s="38"/>
      <c r="N43" s="38"/>
      <c r="O43" s="38"/>
    </row>
    <row r="44" spans="1:15" ht="23.25" x14ac:dyDescent="0.35">
      <c r="A44" s="10" t="s">
        <v>45</v>
      </c>
      <c r="B44" s="9">
        <v>2</v>
      </c>
      <c r="C44"/>
      <c r="H44" s="39" t="s">
        <v>69</v>
      </c>
      <c r="I44" s="39" t="s">
        <v>32</v>
      </c>
      <c r="J44" s="39" t="s">
        <v>33</v>
      </c>
      <c r="K44" s="39" t="s">
        <v>30</v>
      </c>
      <c r="L44" s="39" t="s">
        <v>31</v>
      </c>
      <c r="M44" s="39" t="s">
        <v>36</v>
      </c>
      <c r="N44" s="39" t="s">
        <v>37</v>
      </c>
      <c r="O44" s="36" t="s">
        <v>66</v>
      </c>
    </row>
    <row r="45" spans="1:15" ht="15.75" x14ac:dyDescent="0.25">
      <c r="A45" s="10" t="s">
        <v>27</v>
      </c>
      <c r="B45" s="9">
        <v>5</v>
      </c>
      <c r="C45"/>
      <c r="H45" s="39">
        <f>GETPIVOTDATA("windy",$A$67,"windy",FALSE)</f>
        <v>3</v>
      </c>
      <c r="I45" s="39">
        <f>GETPIVOTDATA("windy",$A$67,"windy",FALSE,"play","yes")</f>
        <v>3</v>
      </c>
      <c r="J45" s="39">
        <f>GETPIVOTDATA("windy",$A$67,"windy",FALSE,"play","no")</f>
        <v>0</v>
      </c>
      <c r="K45" s="39">
        <f>I45/H45</f>
        <v>1</v>
      </c>
      <c r="L45" s="39">
        <f>J45/H45</f>
        <v>0</v>
      </c>
      <c r="M45" s="38">
        <f>LOG(K45,2)</f>
        <v>0</v>
      </c>
      <c r="N45" s="38">
        <v>0</v>
      </c>
      <c r="O45" s="40">
        <f>-(K45*M45)-(L45*N45)</f>
        <v>0</v>
      </c>
    </row>
    <row r="46" spans="1:15" x14ac:dyDescent="0.25">
      <c r="A46"/>
      <c r="B46"/>
      <c r="C46"/>
      <c r="H46" s="38"/>
      <c r="I46" s="38"/>
      <c r="J46" s="38"/>
      <c r="K46" s="38"/>
      <c r="L46" s="38"/>
      <c r="M46" s="38"/>
      <c r="N46" s="38"/>
      <c r="O46" s="38"/>
    </row>
    <row r="47" spans="1:15" x14ac:dyDescent="0.25">
      <c r="A47" s="8" t="s">
        <v>40</v>
      </c>
      <c r="B47" s="8" t="s">
        <v>26</v>
      </c>
      <c r="C47"/>
      <c r="D47"/>
    </row>
    <row r="48" spans="1:15" x14ac:dyDescent="0.25">
      <c r="A48" s="8" t="s">
        <v>29</v>
      </c>
      <c r="B48" t="s">
        <v>3</v>
      </c>
      <c r="C48" t="s">
        <v>5</v>
      </c>
      <c r="D48" t="s">
        <v>27</v>
      </c>
    </row>
    <row r="49" spans="1:4" x14ac:dyDescent="0.25">
      <c r="A49" s="10" t="s">
        <v>6</v>
      </c>
      <c r="B49" s="9">
        <v>2</v>
      </c>
      <c r="C49" s="9">
        <v>3</v>
      </c>
      <c r="D49" s="9">
        <v>5</v>
      </c>
    </row>
    <row r="50" spans="1:4" x14ac:dyDescent="0.25">
      <c r="A50" s="10" t="s">
        <v>27</v>
      </c>
      <c r="B50" s="9">
        <v>2</v>
      </c>
      <c r="C50" s="9">
        <v>3</v>
      </c>
      <c r="D50" s="9">
        <v>5</v>
      </c>
    </row>
    <row r="51" spans="1:4" x14ac:dyDescent="0.25">
      <c r="A51"/>
      <c r="B51"/>
      <c r="C51"/>
      <c r="D51"/>
    </row>
    <row r="52" spans="1:4" x14ac:dyDescent="0.25">
      <c r="A52"/>
      <c r="B52"/>
      <c r="C52"/>
      <c r="D52"/>
    </row>
    <row r="53" spans="1:4" x14ac:dyDescent="0.25">
      <c r="A53"/>
      <c r="B53"/>
      <c r="C53"/>
    </row>
    <row r="54" spans="1:4" x14ac:dyDescent="0.25">
      <c r="A54" s="8" t="s">
        <v>41</v>
      </c>
      <c r="B54" s="8" t="s">
        <v>26</v>
      </c>
      <c r="C54"/>
      <c r="D54"/>
    </row>
    <row r="55" spans="1:4" x14ac:dyDescent="0.25">
      <c r="A55" s="8" t="s">
        <v>29</v>
      </c>
      <c r="B55" t="s">
        <v>3</v>
      </c>
      <c r="C55" t="s">
        <v>5</v>
      </c>
      <c r="D55" t="s">
        <v>27</v>
      </c>
    </row>
    <row r="56" spans="1:4" x14ac:dyDescent="0.25">
      <c r="A56" s="10" t="s">
        <v>8</v>
      </c>
      <c r="B56" s="9">
        <v>1</v>
      </c>
      <c r="C56" s="9">
        <v>1</v>
      </c>
      <c r="D56" s="9">
        <v>2</v>
      </c>
    </row>
    <row r="57" spans="1:4" x14ac:dyDescent="0.25">
      <c r="A57" s="10" t="s">
        <v>7</v>
      </c>
      <c r="B57" s="9">
        <v>1</v>
      </c>
      <c r="C57" s="9">
        <v>2</v>
      </c>
      <c r="D57" s="9">
        <v>3</v>
      </c>
    </row>
    <row r="58" spans="1:4" x14ac:dyDescent="0.25">
      <c r="A58" s="10" t="s">
        <v>27</v>
      </c>
      <c r="B58" s="9">
        <v>2</v>
      </c>
      <c r="C58" s="9">
        <v>3</v>
      </c>
      <c r="D58" s="9">
        <v>5</v>
      </c>
    </row>
    <row r="59" spans="1:4" x14ac:dyDescent="0.25">
      <c r="A59"/>
      <c r="B59"/>
      <c r="C59"/>
      <c r="D59"/>
    </row>
    <row r="60" spans="1:4" x14ac:dyDescent="0.25">
      <c r="A60"/>
      <c r="B60"/>
      <c r="C60"/>
    </row>
    <row r="61" spans="1:4" x14ac:dyDescent="0.25">
      <c r="A61" s="8" t="s">
        <v>42</v>
      </c>
      <c r="B61" s="8" t="s">
        <v>26</v>
      </c>
      <c r="C61"/>
      <c r="D61"/>
    </row>
    <row r="62" spans="1:4" x14ac:dyDescent="0.25">
      <c r="A62" s="8" t="s">
        <v>29</v>
      </c>
      <c r="B62" t="s">
        <v>3</v>
      </c>
      <c r="C62" t="s">
        <v>5</v>
      </c>
      <c r="D62" t="s">
        <v>27</v>
      </c>
    </row>
    <row r="63" spans="1:4" x14ac:dyDescent="0.25">
      <c r="A63" s="10" t="s">
        <v>2</v>
      </c>
      <c r="B63" s="9">
        <v>1</v>
      </c>
      <c r="C63" s="9">
        <v>1</v>
      </c>
      <c r="D63" s="9">
        <v>2</v>
      </c>
    </row>
    <row r="64" spans="1:4" x14ac:dyDescent="0.25">
      <c r="A64" s="10" t="s">
        <v>9</v>
      </c>
      <c r="B64" s="9">
        <v>1</v>
      </c>
      <c r="C64" s="9">
        <v>2</v>
      </c>
      <c r="D64" s="9">
        <v>3</v>
      </c>
    </row>
    <row r="65" spans="1:4" x14ac:dyDescent="0.25">
      <c r="A65" s="10" t="s">
        <v>27</v>
      </c>
      <c r="B65" s="9">
        <v>2</v>
      </c>
      <c r="C65" s="9">
        <v>3</v>
      </c>
      <c r="D65" s="9">
        <v>5</v>
      </c>
    </row>
    <row r="66" spans="1:4" x14ac:dyDescent="0.25">
      <c r="A66"/>
      <c r="B66"/>
      <c r="C66"/>
    </row>
    <row r="67" spans="1:4" x14ac:dyDescent="0.25">
      <c r="A67" s="8" t="s">
        <v>43</v>
      </c>
      <c r="B67" s="8" t="s">
        <v>26</v>
      </c>
      <c r="C67"/>
      <c r="D67"/>
    </row>
    <row r="68" spans="1:4" x14ac:dyDescent="0.25">
      <c r="A68" s="8" t="s">
        <v>29</v>
      </c>
      <c r="B68" t="s">
        <v>3</v>
      </c>
      <c r="C68" t="s">
        <v>5</v>
      </c>
      <c r="D68" t="s">
        <v>27</v>
      </c>
    </row>
    <row r="69" spans="1:4" x14ac:dyDescent="0.25">
      <c r="A69" s="10" t="s">
        <v>44</v>
      </c>
      <c r="B69" s="9"/>
      <c r="C69" s="9">
        <v>3</v>
      </c>
      <c r="D69" s="9">
        <v>3</v>
      </c>
    </row>
    <row r="70" spans="1:4" x14ac:dyDescent="0.25">
      <c r="A70" s="10" t="s">
        <v>45</v>
      </c>
      <c r="B70" s="9">
        <v>2</v>
      </c>
      <c r="C70" s="9"/>
      <c r="D70" s="9">
        <v>2</v>
      </c>
    </row>
    <row r="71" spans="1:4" x14ac:dyDescent="0.25">
      <c r="A71" s="10" t="s">
        <v>27</v>
      </c>
      <c r="B71" s="9">
        <v>2</v>
      </c>
      <c r="C71" s="9">
        <v>3</v>
      </c>
      <c r="D71" s="9">
        <v>5</v>
      </c>
    </row>
    <row r="72" spans="1:4" x14ac:dyDescent="0.25">
      <c r="A72"/>
      <c r="B72"/>
      <c r="C72"/>
    </row>
  </sheetData>
  <mergeCells count="11">
    <mergeCell ref="I26:K26"/>
    <mergeCell ref="I30:K30"/>
    <mergeCell ref="I34:K34"/>
    <mergeCell ref="I39:K39"/>
    <mergeCell ref="I43:K43"/>
    <mergeCell ref="I1:K1"/>
    <mergeCell ref="I6:K6"/>
    <mergeCell ref="I10:K10"/>
    <mergeCell ref="I14:K14"/>
    <mergeCell ref="I18:K18"/>
    <mergeCell ref="I22:K22"/>
  </mergeCells>
  <pageMargins left="0.7" right="0.7" top="0.75" bottom="0.75" header="0.3" footer="0.3"/>
  <pageSetup orientation="portrait" r:id="rId1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19"/>
  <sheetViews>
    <sheetView tabSelected="1" workbookViewId="0">
      <selection activeCell="H22" sqref="H22"/>
    </sheetView>
  </sheetViews>
  <sheetFormatPr defaultRowHeight="15" x14ac:dyDescent="0.25"/>
  <cols>
    <col min="1" max="16384" width="9.140625" style="1"/>
  </cols>
  <sheetData>
    <row r="3" spans="1:16" x14ac:dyDescent="0.25">
      <c r="A3" s="16"/>
      <c r="B3" s="16"/>
      <c r="C3" s="16"/>
      <c r="D3" s="16"/>
      <c r="E3" s="16"/>
      <c r="F3" s="16"/>
      <c r="G3" s="16"/>
      <c r="H3" s="16"/>
      <c r="I3" s="25" t="s">
        <v>10</v>
      </c>
      <c r="J3" s="16"/>
      <c r="K3" s="16"/>
      <c r="L3" s="16"/>
      <c r="M3" s="16"/>
      <c r="N3" s="16"/>
      <c r="O3" s="16"/>
      <c r="P3" s="16"/>
    </row>
    <row r="4" spans="1:16" x14ac:dyDescent="0.25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</row>
    <row r="5" spans="1:16" x14ac:dyDescent="0.25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</row>
    <row r="6" spans="1:16" x14ac:dyDescent="0.25">
      <c r="A6" s="16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</row>
    <row r="7" spans="1:16" x14ac:dyDescent="0.25">
      <c r="A7" s="16"/>
      <c r="B7" s="16"/>
      <c r="C7" s="16"/>
      <c r="D7" s="16"/>
      <c r="E7" s="16"/>
      <c r="F7" s="16"/>
      <c r="G7" s="16" t="s">
        <v>80</v>
      </c>
      <c r="H7" s="16"/>
      <c r="I7" s="16" t="s">
        <v>81</v>
      </c>
      <c r="J7" s="16"/>
      <c r="K7" s="16" t="s">
        <v>82</v>
      </c>
      <c r="L7" s="16"/>
      <c r="M7" s="16"/>
      <c r="N7" s="16"/>
      <c r="O7" s="16"/>
      <c r="P7" s="16"/>
    </row>
    <row r="8" spans="1:16" x14ac:dyDescent="0.25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</row>
    <row r="9" spans="1:16" x14ac:dyDescent="0.25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</row>
    <row r="10" spans="1:16" x14ac:dyDescent="0.25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</row>
    <row r="11" spans="1:16" x14ac:dyDescent="0.25">
      <c r="A11" s="16"/>
      <c r="B11" s="16"/>
      <c r="C11" s="16"/>
      <c r="E11" s="25" t="s">
        <v>12</v>
      </c>
      <c r="F11" s="16"/>
      <c r="G11" s="16"/>
      <c r="H11" s="16"/>
      <c r="I11" s="25" t="s">
        <v>5</v>
      </c>
      <c r="J11" s="16"/>
      <c r="K11" s="16"/>
      <c r="L11" s="16"/>
      <c r="M11" s="25" t="s">
        <v>13</v>
      </c>
      <c r="N11" s="16"/>
      <c r="O11" s="16"/>
      <c r="P11" s="16"/>
    </row>
    <row r="12" spans="1:16" x14ac:dyDescent="0.25">
      <c r="B12" s="16"/>
      <c r="C12" s="16"/>
      <c r="D12" s="16"/>
      <c r="E12" s="16"/>
      <c r="F12" s="16"/>
      <c r="G12" s="16"/>
      <c r="H12" s="16"/>
      <c r="I12" s="16"/>
      <c r="K12" s="16"/>
      <c r="L12" s="16"/>
      <c r="M12" s="16"/>
      <c r="N12" s="16"/>
      <c r="O12" s="16"/>
      <c r="P12" s="16"/>
    </row>
    <row r="13" spans="1:16" x14ac:dyDescent="0.25">
      <c r="B13" s="16"/>
      <c r="C13" s="16"/>
      <c r="D13" s="16"/>
      <c r="E13" s="16"/>
      <c r="F13" s="16"/>
      <c r="G13" s="16"/>
      <c r="H13" s="16"/>
      <c r="I13" s="16"/>
      <c r="K13" s="16"/>
      <c r="L13" s="16"/>
      <c r="M13" s="16"/>
      <c r="N13" s="16"/>
      <c r="O13" s="16"/>
      <c r="P13" s="16"/>
    </row>
    <row r="14" spans="1:16" x14ac:dyDescent="0.25">
      <c r="B14" s="16"/>
      <c r="C14" s="16"/>
      <c r="D14" s="16"/>
      <c r="E14" s="16"/>
      <c r="F14" s="16"/>
      <c r="G14" s="16"/>
      <c r="H14" s="16"/>
      <c r="I14" s="16"/>
      <c r="K14" s="16"/>
      <c r="L14" s="16"/>
      <c r="M14" s="16"/>
      <c r="N14" s="16"/>
      <c r="O14" s="16"/>
      <c r="P14" s="16"/>
    </row>
    <row r="15" spans="1:16" x14ac:dyDescent="0.25">
      <c r="B15" s="16"/>
      <c r="C15" s="16" t="s">
        <v>90</v>
      </c>
      <c r="D15" s="16"/>
      <c r="E15" s="16"/>
      <c r="F15" s="16"/>
      <c r="G15" s="16" t="s">
        <v>91</v>
      </c>
      <c r="H15" s="16"/>
      <c r="I15" s="16"/>
      <c r="K15" s="16" t="s">
        <v>98</v>
      </c>
      <c r="L15" s="16"/>
      <c r="M15" s="16"/>
      <c r="N15" s="16"/>
      <c r="O15" s="16" t="s">
        <v>99</v>
      </c>
      <c r="P15" s="16"/>
    </row>
    <row r="16" spans="1:16" x14ac:dyDescent="0.25">
      <c r="B16" s="16"/>
      <c r="C16" s="16"/>
      <c r="D16" s="16"/>
      <c r="E16" s="16"/>
      <c r="F16" s="16"/>
      <c r="G16" s="16"/>
      <c r="H16" s="16"/>
      <c r="I16" s="16"/>
      <c r="K16" s="16"/>
      <c r="L16" s="16"/>
      <c r="M16" s="16"/>
      <c r="N16" s="16"/>
      <c r="O16" s="16"/>
      <c r="P16" s="16"/>
    </row>
    <row r="17" spans="2:16" x14ac:dyDescent="0.25">
      <c r="B17" s="16"/>
      <c r="C17" s="16"/>
      <c r="D17" s="16"/>
      <c r="E17" s="16"/>
      <c r="F17" s="16"/>
      <c r="G17" s="16"/>
      <c r="H17" s="16"/>
      <c r="I17" s="16"/>
      <c r="K17" s="16"/>
      <c r="L17" s="16"/>
      <c r="M17" s="16"/>
      <c r="N17" s="16"/>
      <c r="O17" s="16"/>
      <c r="P17" s="16"/>
    </row>
    <row r="19" spans="2:16" x14ac:dyDescent="0.25">
      <c r="C19" s="25" t="s">
        <v>3</v>
      </c>
      <c r="G19" s="25" t="s">
        <v>5</v>
      </c>
      <c r="K19" s="25" t="s">
        <v>3</v>
      </c>
      <c r="O19" s="25" t="s"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Gain</vt:lpstr>
      <vt:lpstr>data+Entropy</vt:lpstr>
      <vt:lpstr>Gain@outlook=sunny</vt:lpstr>
      <vt:lpstr>data+Entropy@outlook=sunny</vt:lpstr>
      <vt:lpstr>data+Entropy@outlook=overcast</vt:lpstr>
      <vt:lpstr>Gain@outlook=rainy</vt:lpstr>
      <vt:lpstr>data+Entropy@outlook=rainy</vt:lpstr>
      <vt:lpstr>árbol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M0ses1</dc:creator>
  <cp:lastModifiedBy>M0ses1</cp:lastModifiedBy>
  <dcterms:created xsi:type="dcterms:W3CDTF">2020-09-20T17:32:51Z</dcterms:created>
  <dcterms:modified xsi:type="dcterms:W3CDTF">2020-09-21T01:25:33Z</dcterms:modified>
</cp:coreProperties>
</file>