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wnloads\"/>
    </mc:Choice>
  </mc:AlternateContent>
  <xr:revisionPtr revIDLastSave="0" documentId="13_ncr:1_{727E9FC4-EB28-4CBF-9A15-423B16C03A12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ITIC_sele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6" i="1" l="1"/>
  <c r="B34" i="1"/>
  <c r="B21" i="1"/>
  <c r="C21" i="1"/>
  <c r="C22" i="1"/>
  <c r="C23" i="1"/>
  <c r="A53" i="1"/>
  <c r="F31" i="1" s="1"/>
  <c r="A45" i="1"/>
  <c r="F33" i="1" s="1"/>
  <c r="F39" i="1"/>
  <c r="G39" i="1"/>
  <c r="A60" i="1"/>
  <c r="A61" i="1" s="1"/>
  <c r="B24" i="1"/>
  <c r="B37" i="1" s="1"/>
  <c r="A24" i="1"/>
  <c r="C24" i="1" s="1"/>
  <c r="F18" i="1"/>
  <c r="D11" i="1"/>
  <c r="B63" i="1" l="1"/>
  <c r="B68" i="1" s="1"/>
  <c r="B61" i="1"/>
  <c r="B62" i="1"/>
  <c r="B60" i="1"/>
  <c r="A63" i="1"/>
  <c r="A62" i="1"/>
  <c r="B67" i="1" l="1"/>
  <c r="B66" i="1"/>
  <c r="B65" i="1"/>
  <c r="A57" i="1" l="1"/>
  <c r="A49" i="1"/>
  <c r="F32" i="1" s="1"/>
  <c r="A41" i="1"/>
  <c r="F34" i="1" s="1"/>
  <c r="G38" i="1"/>
  <c r="F38" i="1"/>
  <c r="G37" i="1"/>
  <c r="F37" i="1"/>
  <c r="G36" i="1"/>
  <c r="F36" i="1"/>
  <c r="A37" i="1"/>
  <c r="N23" i="1"/>
  <c r="M23" i="1"/>
  <c r="L23" i="1"/>
  <c r="K23" i="1"/>
  <c r="J23" i="1"/>
  <c r="I23" i="1"/>
  <c r="H23" i="1"/>
  <c r="G23" i="1"/>
  <c r="F12" i="1"/>
  <c r="F10" i="1"/>
  <c r="F9" i="1"/>
  <c r="A51" i="1" l="1"/>
  <c r="A52" i="1" s="1"/>
  <c r="G31" i="1" s="1"/>
  <c r="A43" i="1"/>
  <c r="A44" i="1" s="1"/>
  <c r="G33" i="1" s="1"/>
  <c r="A66" i="1"/>
  <c r="A68" i="1"/>
  <c r="A67" i="1"/>
  <c r="A65" i="1"/>
  <c r="N20" i="1"/>
  <c r="A30" i="1"/>
  <c r="F13" i="1"/>
  <c r="A29" i="1"/>
  <c r="B29" i="1"/>
  <c r="A31" i="1"/>
  <c r="A33" i="1"/>
  <c r="A35" i="1"/>
  <c r="A55" i="1"/>
  <c r="A32" i="1"/>
  <c r="A34" i="1"/>
  <c r="A36" i="1"/>
  <c r="A39" i="1"/>
  <c r="A40" i="1" s="1"/>
  <c r="G34" i="1" s="1"/>
  <c r="A47" i="1"/>
  <c r="A48" i="1" s="1"/>
  <c r="G32" i="1" s="1"/>
  <c r="A56" i="1" l="1"/>
  <c r="F20" i="1"/>
  <c r="B30" i="1"/>
  <c r="B31" i="1" l="1"/>
  <c r="G20" i="1"/>
  <c r="B32" i="1" l="1"/>
  <c r="H20" i="1"/>
  <c r="B33" i="1" l="1"/>
  <c r="I20" i="1"/>
  <c r="J20" i="1" l="1"/>
  <c r="B22" i="1" l="1"/>
  <c r="B51" i="1" s="1"/>
  <c r="I29" i="1"/>
  <c r="B39" i="1"/>
  <c r="B41" i="1" s="1"/>
  <c r="B23" i="1" l="1"/>
  <c r="H29" i="1" s="1"/>
  <c r="B35" i="1"/>
  <c r="B52" i="1"/>
  <c r="B53" i="1"/>
  <c r="F29" i="1"/>
  <c r="B40" i="1"/>
  <c r="B47" i="1"/>
  <c r="B49" i="1" s="1"/>
  <c r="G29" i="1"/>
  <c r="B55" i="1"/>
  <c r="B43" i="1" l="1"/>
  <c r="M20" i="1"/>
  <c r="L20" i="1"/>
  <c r="K20" i="1"/>
  <c r="B48" i="1"/>
  <c r="B57" i="1"/>
  <c r="B56" i="1"/>
  <c r="F11" i="1" l="1"/>
  <c r="B44" i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Elliott</author>
  </authors>
  <commentList>
    <comment ref="D11" authorId="0" shapeId="0" xr:uid="{639C61EF-BA2B-4DCB-9F7F-72D8B836F96F}">
      <text>
        <r>
          <rPr>
            <b/>
            <sz val="9"/>
            <color indexed="81"/>
            <rFont val="Tahoma"/>
            <family val="2"/>
          </rPr>
          <t>Richard Elliott:</t>
        </r>
        <r>
          <rPr>
            <sz val="9"/>
            <color indexed="81"/>
            <rFont val="Tahoma"/>
            <family val="2"/>
          </rPr>
          <t xml:space="preserve">
Guideline is to keep nSites ~ 2000-3000, adjusting N_molec as needed. This equilibrates relatively quickly and gives reasonable stats.</t>
        </r>
      </text>
    </comment>
    <comment ref="B15" authorId="0" shapeId="0" xr:uid="{2F883F9B-3DE6-4915-8668-25ECD669402E}">
      <text>
        <r>
          <rPr>
            <b/>
            <sz val="9"/>
            <color indexed="81"/>
            <rFont val="Tahoma"/>
            <family val="2"/>
          </rPr>
          <t>Richard Elliott:</t>
        </r>
        <r>
          <rPr>
            <sz val="9"/>
            <color indexed="81"/>
            <rFont val="Tahoma"/>
            <family val="2"/>
          </rPr>
          <t xml:space="preserve">
Set as satLiqDensity at T=TrLow*Tc 
e.g. NIST webbook.</t>
        </r>
      </text>
    </comment>
    <comment ref="A21" authorId="0" shapeId="0" xr:uid="{EA69E0F3-4CC8-4F60-A5F3-DE4767DC4703}">
      <text>
        <r>
          <rPr>
            <b/>
            <sz val="9"/>
            <color indexed="81"/>
            <rFont val="Tahoma"/>
            <family val="2"/>
          </rPr>
          <t>Richard Elliott:</t>
        </r>
        <r>
          <rPr>
            <sz val="9"/>
            <color indexed="81"/>
            <rFont val="Tahoma"/>
            <family val="2"/>
          </rPr>
          <t xml:space="preserve">
Look up Tsat from Webbook.</t>
        </r>
      </text>
    </comment>
    <comment ref="B21" authorId="0" shapeId="0" xr:uid="{201E2541-2958-4337-8093-5F739D73A67A}">
      <text>
        <r>
          <rPr>
            <b/>
            <sz val="9"/>
            <color indexed="81"/>
            <rFont val="Tahoma"/>
            <family val="2"/>
          </rPr>
          <t>Richard Elliott:</t>
        </r>
        <r>
          <rPr>
            <sz val="9"/>
            <color indexed="81"/>
            <rFont val="Tahoma"/>
            <family val="2"/>
          </rPr>
          <t xml:space="preserve">
density increments are fixed when rhoHi is set.</t>
        </r>
      </text>
    </comment>
    <comment ref="B29" authorId="0" shapeId="0" xr:uid="{F56378B7-2C8A-40EE-9BD2-92BD42509455}">
      <text>
        <r>
          <rPr>
            <b/>
            <sz val="9"/>
            <color indexed="81"/>
            <rFont val="Tahoma"/>
            <family val="2"/>
          </rPr>
          <t>Richard Elliott:</t>
        </r>
        <r>
          <rPr>
            <sz val="9"/>
            <color indexed="81"/>
            <rFont val="Tahoma"/>
            <family val="2"/>
          </rPr>
          <t xml:space="preserve">
density increments are fixed when rhoHi is set.</t>
        </r>
      </text>
    </comment>
  </commentList>
</comments>
</file>

<file path=xl/sharedStrings.xml><?xml version="1.0" encoding="utf-8"?>
<sst xmlns="http://schemas.openxmlformats.org/spreadsheetml/2006/main" count="51" uniqueCount="46">
  <si>
    <t>Steps:</t>
  </si>
  <si>
    <r>
      <rPr>
        <sz val="11"/>
        <color rgb="FF000000"/>
        <rFont val="Calibri"/>
        <family val="2"/>
        <charset val="1"/>
      </rPr>
      <t>3. The ITIC points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will be determined in the “Non-saturation Points” table. Copy the gray area into a text file and use it as the input for ITIC executable for the given molecule</t>
    </r>
  </si>
  <si>
    <t>Critical temperature</t>
  </si>
  <si>
    <t>K</t>
  </si>
  <si>
    <t xml:space="preserve">  MW:</t>
  </si>
  <si>
    <t>Molecular weight</t>
  </si>
  <si>
    <t>g/mol</t>
  </si>
  <si>
    <t xml:space="preserve">  TC:</t>
  </si>
  <si>
    <t>Highest IC Densiy</t>
  </si>
  <si>
    <t>g/cm^3</t>
  </si>
  <si>
    <t>N molec</t>
  </si>
  <si>
    <t>RHO_HIGH:</t>
  </si>
  <si>
    <t>Tr_IT (Supercritical)</t>
  </si>
  <si>
    <t>Recommended</t>
  </si>
  <si>
    <t xml:space="preserve">  T_HIGH:</t>
  </si>
  <si>
    <t>Tr_IT (Subcritical)</t>
  </si>
  <si>
    <t>Isothermal Points:</t>
  </si>
  <si>
    <t>Saturation Points</t>
  </si>
  <si>
    <t>Temperature</t>
  </si>
  <si>
    <t>Density</t>
  </si>
  <si>
    <t xml:space="preserve">    T_IT:</t>
  </si>
  <si>
    <t>(K)</t>
  </si>
  <si>
    <t>(g/cm³)</t>
  </si>
  <si>
    <t xml:space="preserve"> RHO_IT1:</t>
  </si>
  <si>
    <t>NMOL_IT1:</t>
  </si>
  <si>
    <t>Non-saturation Points</t>
  </si>
  <si>
    <t>N molecules</t>
  </si>
  <si>
    <t>Isochoric Points:</t>
  </si>
  <si>
    <t xml:space="preserve">  RHO_IC:</t>
  </si>
  <si>
    <t xml:space="preserve">   T_IC1:</t>
  </si>
  <si>
    <t xml:space="preserve">   T_IC2:</t>
  </si>
  <si>
    <t xml:space="preserve">   T_IC3:</t>
  </si>
  <si>
    <t xml:space="preserve">   T_IC4:</t>
  </si>
  <si>
    <t>NMOL_IC1:</t>
  </si>
  <si>
    <t>NMOL_IC2:</t>
  </si>
  <si>
    <t>NMOL_IC3:</t>
  </si>
  <si>
    <t>NMOL_IC4:</t>
  </si>
  <si>
    <t>nSites/molec</t>
  </si>
  <si>
    <t>nSites=</t>
  </si>
  <si>
    <t>Name</t>
  </si>
  <si>
    <t>nOctane</t>
  </si>
  <si>
    <r>
      <t xml:space="preserve">1. Enter the proper values for your molecule in </t>
    </r>
    <r>
      <rPr>
        <sz val="10"/>
        <color theme="8" tint="-0.249977111117893"/>
        <rFont val="Arial"/>
        <family val="2"/>
      </rPr>
      <t>blue</t>
    </r>
    <r>
      <rPr>
        <sz val="10"/>
        <rFont val="Arial"/>
        <family val="2"/>
        <charset val="1"/>
      </rPr>
      <t xml:space="preserve"> cells</t>
    </r>
  </si>
  <si>
    <r>
      <t xml:space="preserve">2. Choose your best guess for saturation temperatures in </t>
    </r>
    <r>
      <rPr>
        <sz val="10"/>
        <color theme="9"/>
        <rFont val="Arial"/>
        <family val="2"/>
      </rPr>
      <t>green</t>
    </r>
    <r>
      <rPr>
        <sz val="10"/>
        <rFont val="Arial"/>
        <family val="2"/>
        <charset val="1"/>
      </rPr>
      <t xml:space="preserve"> cells. It is recommended to use experimental values as initial guess</t>
    </r>
  </si>
  <si>
    <t>TrLow</t>
  </si>
  <si>
    <t>nStatePtsTot</t>
  </si>
  <si>
    <t>Tr(FYI)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</si>
</sst>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8" tint="-0.249977111117893"/>
      <name val="Arial"/>
      <family val="2"/>
    </font>
    <font>
      <sz val="10"/>
      <color theme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B2B2B2"/>
        <bgColor rgb="FF969696"/>
      </patternFill>
    </fill>
    <fill>
      <patternFill patternType="solid">
        <fgColor rgb="FF99CC66"/>
        <bgColor rgb="FFB2B2B2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Border="1"/>
    <xf numFmtId="164" fontId="0" fillId="0" borderId="0" xfId="0" applyNumberFormat="1" applyBorder="1"/>
    <xf numFmtId="0" fontId="2" fillId="0" borderId="0" xfId="0" applyFont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2" fillId="3" borderId="0" xfId="0" applyFont="1" applyFill="1" applyBorder="1"/>
    <xf numFmtId="164" fontId="0" fillId="3" borderId="0" xfId="0" applyNumberFormat="1" applyFill="1" applyBorder="1"/>
    <xf numFmtId="0" fontId="0" fillId="0" borderId="0" xfId="0" applyBorder="1"/>
    <xf numFmtId="2" fontId="0" fillId="3" borderId="0" xfId="0" applyNumberFormat="1" applyFill="1"/>
    <xf numFmtId="0" fontId="0" fillId="3" borderId="0" xfId="0" applyFill="1" applyBorder="1"/>
    <xf numFmtId="2" fontId="0" fillId="4" borderId="0" xfId="0" applyNumberFormat="1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2" fontId="0" fillId="0" borderId="3" xfId="0" applyNumberFormat="1" applyFont="1" applyBorder="1"/>
    <xf numFmtId="2" fontId="0" fillId="0" borderId="5" xfId="0" applyNumberFormat="1" applyBorder="1"/>
    <xf numFmtId="164" fontId="0" fillId="0" borderId="6" xfId="0" applyNumberFormat="1" applyBorder="1"/>
    <xf numFmtId="0" fontId="0" fillId="5" borderId="0" xfId="0" applyFill="1"/>
    <xf numFmtId="1" fontId="0" fillId="3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zoomScale="81" zoomScaleNormal="81" workbookViewId="0">
      <selection activeCell="D15" sqref="D15"/>
    </sheetView>
  </sheetViews>
  <sheetFormatPr defaultRowHeight="12.5" x14ac:dyDescent="0.25"/>
  <cols>
    <col min="1" max="1" width="18.26953125" customWidth="1"/>
    <col min="2" max="2" width="11.08984375" customWidth="1"/>
    <col min="3" max="3" width="14.54296875" customWidth="1"/>
    <col min="4" max="4" width="13.54296875" customWidth="1"/>
    <col min="5" max="7" width="12.81640625" customWidth="1"/>
    <col min="8" max="8" width="13" customWidth="1"/>
    <col min="9" max="1023" width="12.81640625" customWidth="1"/>
    <col min="1024" max="1025" width="11.54296875"/>
  </cols>
  <sheetData>
    <row r="1" spans="1:23" ht="14.5" x14ac:dyDescent="0.35">
      <c r="A1" s="1" t="s">
        <v>0</v>
      </c>
      <c r="N1" s="2"/>
      <c r="O1" s="3"/>
      <c r="P1" s="3"/>
      <c r="Q1" s="3"/>
      <c r="R1" s="3"/>
      <c r="S1" s="3"/>
      <c r="T1" s="3"/>
      <c r="U1" s="3"/>
      <c r="V1" s="3"/>
      <c r="W1" s="3"/>
    </row>
    <row r="2" spans="1:23" ht="14.5" x14ac:dyDescent="0.35">
      <c r="A2" t="s">
        <v>41</v>
      </c>
      <c r="N2" s="2"/>
      <c r="O2" s="3"/>
      <c r="P2" s="3"/>
      <c r="Q2" s="3"/>
      <c r="R2" s="3"/>
      <c r="S2" s="3"/>
      <c r="T2" s="3"/>
      <c r="U2" s="3"/>
      <c r="V2" s="3"/>
      <c r="W2" s="3"/>
    </row>
    <row r="3" spans="1:23" ht="14.5" x14ac:dyDescent="0.35">
      <c r="A3" t="s">
        <v>42</v>
      </c>
      <c r="N3" s="2"/>
      <c r="O3" s="3"/>
      <c r="P3" s="3"/>
      <c r="Q3" s="3"/>
      <c r="R3" s="3"/>
      <c r="S3" s="3"/>
      <c r="T3" s="3"/>
      <c r="U3" s="3"/>
      <c r="V3" s="3"/>
      <c r="W3" s="3"/>
    </row>
    <row r="4" spans="1:23" ht="14.5" x14ac:dyDescent="0.35">
      <c r="A4" s="4" t="s">
        <v>1</v>
      </c>
      <c r="N4" s="2"/>
      <c r="O4" s="3"/>
      <c r="P4" s="3"/>
      <c r="Q4" s="3"/>
      <c r="R4" s="3"/>
      <c r="S4" s="3"/>
      <c r="T4" s="3"/>
      <c r="U4" s="3"/>
      <c r="V4" s="3"/>
      <c r="W4" s="3"/>
    </row>
    <row r="5" spans="1:23" ht="14.5" x14ac:dyDescent="0.35">
      <c r="N5" s="2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S6" s="3"/>
      <c r="T6" s="3"/>
      <c r="U6" s="3"/>
      <c r="V6" s="3"/>
      <c r="W6" s="3"/>
    </row>
    <row r="7" spans="1:23" x14ac:dyDescent="0.25">
      <c r="A7" t="s">
        <v>39</v>
      </c>
      <c r="B7" s="27" t="s">
        <v>40</v>
      </c>
      <c r="S7" s="3"/>
      <c r="T7" s="3"/>
      <c r="U7" s="3"/>
      <c r="V7" s="3"/>
      <c r="W7" s="3"/>
    </row>
    <row r="8" spans="1:23" x14ac:dyDescent="0.25">
      <c r="A8" t="s">
        <v>37</v>
      </c>
      <c r="B8" s="27">
        <v>8</v>
      </c>
      <c r="S8" s="3"/>
      <c r="T8" s="3"/>
      <c r="U8" s="3"/>
      <c r="V8" s="3"/>
      <c r="W8" s="3"/>
    </row>
    <row r="9" spans="1:23" ht="14.5" x14ac:dyDescent="0.35">
      <c r="A9" t="s">
        <v>2</v>
      </c>
      <c r="B9" s="5">
        <v>568.70000000000005</v>
      </c>
      <c r="C9" t="s">
        <v>3</v>
      </c>
      <c r="E9" s="6" t="s">
        <v>4</v>
      </c>
      <c r="F9" s="6">
        <f>B10</f>
        <v>114.22852</v>
      </c>
      <c r="G9" s="7"/>
      <c r="H9" s="7"/>
      <c r="I9" s="6"/>
      <c r="J9" s="6"/>
      <c r="K9" s="6"/>
      <c r="L9" s="6"/>
      <c r="M9" s="8"/>
      <c r="N9" s="9"/>
      <c r="O9" s="9"/>
      <c r="P9" s="9"/>
      <c r="Q9" s="9"/>
      <c r="T9" s="3"/>
      <c r="U9" s="3"/>
      <c r="V9" s="3"/>
      <c r="W9" s="3"/>
    </row>
    <row r="10" spans="1:23" ht="14.5" x14ac:dyDescent="0.35">
      <c r="A10" t="s">
        <v>5</v>
      </c>
      <c r="B10" s="5">
        <v>114.22852</v>
      </c>
      <c r="C10" t="s">
        <v>6</v>
      </c>
      <c r="E10" s="6" t="s">
        <v>7</v>
      </c>
      <c r="F10" s="6">
        <f>B9</f>
        <v>568.70000000000005</v>
      </c>
      <c r="G10" s="7"/>
      <c r="H10" s="7"/>
      <c r="I10" s="6"/>
      <c r="J10" s="6"/>
      <c r="K10" s="6"/>
      <c r="L10" s="6"/>
      <c r="M10" s="8"/>
      <c r="N10" s="9"/>
      <c r="O10" s="9"/>
      <c r="P10" s="9"/>
      <c r="Q10" s="9"/>
      <c r="T10" s="10"/>
      <c r="U10" s="10"/>
      <c r="V10" s="10"/>
      <c r="W10" s="10"/>
    </row>
    <row r="11" spans="1:23" ht="14.5" x14ac:dyDescent="0.35">
      <c r="A11" t="s">
        <v>10</v>
      </c>
      <c r="B11" s="5">
        <v>300</v>
      </c>
      <c r="C11" t="s">
        <v>38</v>
      </c>
      <c r="D11">
        <f>B8*B11</f>
        <v>2400</v>
      </c>
      <c r="E11" s="6" t="s">
        <v>44</v>
      </c>
      <c r="F11" s="28">
        <f>COUNT(F20:Q21)+COUNT(F31:G34)</f>
        <v>17</v>
      </c>
      <c r="G11" s="7"/>
      <c r="H11" s="7"/>
      <c r="I11" s="6"/>
      <c r="J11" s="6"/>
      <c r="K11" s="6"/>
      <c r="L11" s="6"/>
      <c r="M11" s="8"/>
      <c r="N11" s="9"/>
      <c r="O11" s="9"/>
      <c r="P11" s="9"/>
      <c r="Q11" s="9"/>
    </row>
    <row r="12" spans="1:23" ht="14.5" x14ac:dyDescent="0.35">
      <c r="A12" t="s">
        <v>12</v>
      </c>
      <c r="B12" s="5">
        <v>1.2</v>
      </c>
      <c r="C12" t="s">
        <v>13</v>
      </c>
      <c r="E12" s="6" t="s">
        <v>11</v>
      </c>
      <c r="F12" s="6">
        <f>B15</f>
        <v>0.70926</v>
      </c>
      <c r="G12" s="7"/>
      <c r="H12" s="7"/>
      <c r="I12" s="6"/>
      <c r="J12" s="6"/>
      <c r="K12" s="6"/>
      <c r="L12" s="6"/>
      <c r="M12" s="8"/>
      <c r="N12" s="9"/>
      <c r="O12" s="9"/>
      <c r="P12" s="9"/>
      <c r="Q12" s="9"/>
    </row>
    <row r="13" spans="1:23" ht="14.5" x14ac:dyDescent="0.35">
      <c r="A13" t="s">
        <v>15</v>
      </c>
      <c r="B13" s="5">
        <v>0.9</v>
      </c>
      <c r="C13" t="s">
        <v>13</v>
      </c>
      <c r="E13" s="6" t="s">
        <v>14</v>
      </c>
      <c r="F13" s="11">
        <f>A37</f>
        <v>682.44</v>
      </c>
      <c r="G13" s="7"/>
      <c r="H13" s="7"/>
      <c r="I13" s="6"/>
      <c r="J13" s="6"/>
      <c r="K13" s="6"/>
      <c r="L13" s="6"/>
      <c r="M13" s="8"/>
      <c r="N13" s="9"/>
      <c r="O13" s="9"/>
      <c r="P13" s="9"/>
      <c r="Q13" s="9"/>
    </row>
    <row r="14" spans="1:23" ht="14.5" x14ac:dyDescent="0.35">
      <c r="A14" t="s">
        <v>43</v>
      </c>
      <c r="B14" s="5">
        <v>0.5</v>
      </c>
      <c r="E14" s="6"/>
      <c r="F14" s="6"/>
      <c r="G14" s="7"/>
      <c r="H14" s="7"/>
      <c r="I14" s="6"/>
      <c r="J14" s="6"/>
      <c r="K14" s="6"/>
      <c r="L14" s="6"/>
      <c r="M14" s="8"/>
      <c r="N14" s="9"/>
      <c r="O14" s="9"/>
      <c r="P14" s="9"/>
      <c r="Q14" s="9"/>
    </row>
    <row r="15" spans="1:23" ht="14.5" x14ac:dyDescent="0.35">
      <c r="A15" t="s">
        <v>8</v>
      </c>
      <c r="B15" s="5">
        <v>0.70926</v>
      </c>
      <c r="C15" t="s">
        <v>9</v>
      </c>
      <c r="E15" s="6"/>
      <c r="F15" s="6"/>
      <c r="G15" s="7"/>
      <c r="H15" s="7"/>
      <c r="I15" s="6"/>
      <c r="J15" s="6"/>
      <c r="K15" s="6"/>
      <c r="L15" s="6"/>
      <c r="M15" s="8"/>
      <c r="N15" s="9"/>
      <c r="O15" s="9"/>
      <c r="P15" s="9"/>
      <c r="Q15" s="9"/>
    </row>
    <row r="16" spans="1:23" ht="14.5" x14ac:dyDescent="0.35">
      <c r="E16" s="6" t="s">
        <v>16</v>
      </c>
      <c r="F16" s="6"/>
      <c r="G16" s="7"/>
      <c r="H16" s="7"/>
      <c r="I16" s="6"/>
      <c r="J16" s="6"/>
      <c r="K16" s="6"/>
      <c r="L16" s="6"/>
      <c r="M16" s="8"/>
      <c r="N16" s="9"/>
      <c r="O16" s="9"/>
      <c r="P16" s="9"/>
      <c r="Q16" s="12"/>
    </row>
    <row r="17" spans="1:17" ht="13" x14ac:dyDescent="0.3">
      <c r="A17" s="1" t="s">
        <v>17</v>
      </c>
      <c r="B17" s="1"/>
      <c r="E17" s="6"/>
      <c r="F17" s="6"/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t="s">
        <v>18</v>
      </c>
      <c r="B18" t="s">
        <v>19</v>
      </c>
      <c r="E18" s="6" t="s">
        <v>20</v>
      </c>
      <c r="F18" s="11">
        <f>B9*B12</f>
        <v>682.44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7" x14ac:dyDescent="0.25">
      <c r="A19" t="s">
        <v>21</v>
      </c>
      <c r="B19" t="s">
        <v>22</v>
      </c>
      <c r="C19" s="29" t="s">
        <v>45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13"/>
      <c r="B20" s="14"/>
      <c r="E20" s="6" t="s">
        <v>23</v>
      </c>
      <c r="F20" s="15">
        <f>B29</f>
        <v>0.10132285714285715</v>
      </c>
      <c r="G20" s="15">
        <f>B30</f>
        <v>0.20264571428571429</v>
      </c>
      <c r="H20" s="15">
        <f>B31</f>
        <v>0.30396857142857142</v>
      </c>
      <c r="I20" s="15">
        <f>B32</f>
        <v>0.40529142857142858</v>
      </c>
      <c r="J20" s="15">
        <f>B33</f>
        <v>0.50661428571428568</v>
      </c>
      <c r="K20" s="15">
        <f>B34</f>
        <v>0.55727571428571432</v>
      </c>
      <c r="L20" s="15">
        <f>B35</f>
        <v>0.60793714285714284</v>
      </c>
      <c r="M20" s="15">
        <f>B36</f>
        <v>0.65859857142857137</v>
      </c>
      <c r="N20" s="15">
        <f>B37</f>
        <v>0.70926</v>
      </c>
    </row>
    <row r="21" spans="1:17" x14ac:dyDescent="0.25">
      <c r="A21" s="13">
        <v>453.5</v>
      </c>
      <c r="B21" s="14">
        <f>B22-(B23-B22)</f>
        <v>0.55727571428571432</v>
      </c>
      <c r="C21" s="30">
        <f t="shared" ref="C21:C24" si="0">A21/$B$9</f>
        <v>0.79743274133989794</v>
      </c>
      <c r="E21" s="6"/>
      <c r="F21" s="15"/>
      <c r="G21" s="15"/>
      <c r="H21" s="15"/>
      <c r="I21" s="15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13">
        <v>403.35</v>
      </c>
      <c r="B22" s="14">
        <f>B$24-1*B$24/7</f>
        <v>0.60793714285714284</v>
      </c>
      <c r="C22" s="30">
        <f t="shared" si="0"/>
        <v>0.70924916476173727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13">
        <v>346.35</v>
      </c>
      <c r="B23" s="14">
        <f>AVERAGE(B22,B24)</f>
        <v>0.65859857142857137</v>
      </c>
      <c r="C23" s="30">
        <f t="shared" si="0"/>
        <v>0.60902057323720771</v>
      </c>
      <c r="E23" s="6" t="s">
        <v>24</v>
      </c>
      <c r="F23" s="6">
        <v>300</v>
      </c>
      <c r="G23" s="6">
        <f>$B$11</f>
        <v>300</v>
      </c>
      <c r="H23" s="6">
        <f>$B$11</f>
        <v>300</v>
      </c>
      <c r="I23" s="6">
        <f>$B$11</f>
        <v>300</v>
      </c>
      <c r="J23" s="6">
        <f>$B$11</f>
        <v>300</v>
      </c>
      <c r="K23" s="6">
        <f>$B$11</f>
        <v>300</v>
      </c>
      <c r="L23" s="6">
        <f>$B$11</f>
        <v>300</v>
      </c>
      <c r="M23" s="6">
        <f>$B$11</f>
        <v>300</v>
      </c>
      <c r="N23" s="6">
        <f>$B$11</f>
        <v>300</v>
      </c>
    </row>
    <row r="24" spans="1:17" x14ac:dyDescent="0.25">
      <c r="A24" s="13">
        <f>B9*B14</f>
        <v>284.35000000000002</v>
      </c>
      <c r="B24" s="14">
        <f>B15</f>
        <v>0.70926</v>
      </c>
      <c r="C24" s="30">
        <f t="shared" si="0"/>
        <v>0.5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16"/>
      <c r="B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3" x14ac:dyDescent="0.3">
      <c r="A26" s="17" t="s">
        <v>25</v>
      </c>
      <c r="B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t="s">
        <v>18</v>
      </c>
      <c r="B27" t="s">
        <v>19</v>
      </c>
      <c r="C27" t="s">
        <v>26</v>
      </c>
      <c r="E27" s="6" t="s">
        <v>27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t="s">
        <v>21</v>
      </c>
      <c r="B28" t="s">
        <v>22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18">
        <f t="shared" ref="A29:A36" si="1">$A$37</f>
        <v>682.44</v>
      </c>
      <c r="B29" s="19">
        <f>B37/7</f>
        <v>0.10132285714285715</v>
      </c>
      <c r="E29" s="6" t="s">
        <v>28</v>
      </c>
      <c r="F29" s="15">
        <f>B21</f>
        <v>0.55727571428571432</v>
      </c>
      <c r="G29" s="15">
        <f>B22</f>
        <v>0.60793714285714284</v>
      </c>
      <c r="H29" s="15">
        <f>B23</f>
        <v>0.65859857142857137</v>
      </c>
      <c r="I29" s="15">
        <f>B24</f>
        <v>0.70926</v>
      </c>
      <c r="J29" s="6"/>
      <c r="K29" s="6"/>
      <c r="L29" s="6"/>
      <c r="M29" s="6"/>
      <c r="N29" s="6"/>
      <c r="O29" s="6"/>
      <c r="P29" s="6"/>
    </row>
    <row r="30" spans="1:17" x14ac:dyDescent="0.25">
      <c r="A30" s="20">
        <f t="shared" si="1"/>
        <v>682.44</v>
      </c>
      <c r="B30" s="21">
        <f>B29+$B$29</f>
        <v>0.20264571428571429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20">
        <f t="shared" si="1"/>
        <v>682.44</v>
      </c>
      <c r="B31" s="21">
        <f>B30+$B$29</f>
        <v>0.30396857142857142</v>
      </c>
      <c r="E31" s="6" t="s">
        <v>29</v>
      </c>
      <c r="F31" s="11">
        <f>A53</f>
        <v>453.5</v>
      </c>
      <c r="G31" s="11">
        <f>A52</f>
        <v>544.89944891455536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20">
        <f t="shared" si="1"/>
        <v>682.44</v>
      </c>
      <c r="B32" s="21">
        <f>B31+$B$29</f>
        <v>0.40529142857142858</v>
      </c>
      <c r="E32" s="6" t="s">
        <v>30</v>
      </c>
      <c r="F32" s="11">
        <f>A49</f>
        <v>403.35</v>
      </c>
      <c r="G32" s="11">
        <f>A48</f>
        <v>507.02654104384828</v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20">
        <f t="shared" si="1"/>
        <v>682.44</v>
      </c>
      <c r="B33" s="21">
        <f>B32+$B$29</f>
        <v>0.50661428571428568</v>
      </c>
      <c r="E33" s="6" t="s">
        <v>31</v>
      </c>
      <c r="F33" s="11">
        <f>A45</f>
        <v>346.35</v>
      </c>
      <c r="G33" s="11">
        <f>A44</f>
        <v>459.49726183186073</v>
      </c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20">
        <f t="shared" si="1"/>
        <v>682.44</v>
      </c>
      <c r="B34" s="21">
        <f>AVERAGE(B33,B35)</f>
        <v>0.55727571428571432</v>
      </c>
      <c r="E34" s="6" t="s">
        <v>32</v>
      </c>
      <c r="F34" s="11">
        <f>A41</f>
        <v>284.35000000000002</v>
      </c>
      <c r="G34" s="11">
        <f>A40</f>
        <v>401.43529411764712</v>
      </c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20">
        <f t="shared" si="1"/>
        <v>682.44</v>
      </c>
      <c r="B35" s="21">
        <f>B22</f>
        <v>0.60793714285714284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20">
        <f t="shared" si="1"/>
        <v>682.44</v>
      </c>
      <c r="B36" s="21">
        <f>AVERAGE(B35,B37)</f>
        <v>0.65859857142857137</v>
      </c>
      <c r="E36" s="6" t="s">
        <v>33</v>
      </c>
      <c r="F36" s="6">
        <f>$B$11</f>
        <v>300</v>
      </c>
      <c r="G36" s="6">
        <f>$B$11</f>
        <v>300</v>
      </c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20">
        <f>$B$12*$B$9</f>
        <v>682.44</v>
      </c>
      <c r="B37" s="21">
        <f t="shared" ref="B36:B37" si="2">B24</f>
        <v>0.70926</v>
      </c>
      <c r="E37" s="6" t="s">
        <v>34</v>
      </c>
      <c r="F37" s="6">
        <f>$B$11</f>
        <v>300</v>
      </c>
      <c r="G37" s="6">
        <f>$B$11</f>
        <v>300</v>
      </c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20"/>
      <c r="B38" s="21"/>
      <c r="E38" s="6" t="s">
        <v>35</v>
      </c>
      <c r="F38" s="6">
        <f>$B$11</f>
        <v>300</v>
      </c>
      <c r="G38" s="6">
        <f>$B$11</f>
        <v>300</v>
      </c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20">
        <f>$A$37</f>
        <v>682.44</v>
      </c>
      <c r="B39" s="21">
        <f>B24</f>
        <v>0.70926</v>
      </c>
      <c r="E39" s="6" t="s">
        <v>36</v>
      </c>
      <c r="F39" s="6">
        <f>$B$11</f>
        <v>300</v>
      </c>
      <c r="G39" s="6">
        <f>$B$11</f>
        <v>300</v>
      </c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20">
        <f>1000/AVERAGE(1000/A39,1000/A41)</f>
        <v>401.43529411764712</v>
      </c>
      <c r="B40" s="21">
        <f>$B$39</f>
        <v>0.70926</v>
      </c>
    </row>
    <row r="41" spans="1:17" x14ac:dyDescent="0.25">
      <c r="A41" s="20">
        <f>A24</f>
        <v>284.35000000000002</v>
      </c>
      <c r="B41" s="21">
        <f>$B$39</f>
        <v>0.70926</v>
      </c>
    </row>
    <row r="42" spans="1:17" x14ac:dyDescent="0.25">
      <c r="A42" s="20"/>
      <c r="B42" s="21"/>
    </row>
    <row r="43" spans="1:17" x14ac:dyDescent="0.25">
      <c r="A43" s="20">
        <f>$A$37</f>
        <v>682.44</v>
      </c>
      <c r="B43" s="21">
        <f>B23</f>
        <v>0.65859857142857137</v>
      </c>
    </row>
    <row r="44" spans="1:17" x14ac:dyDescent="0.25">
      <c r="A44" s="20">
        <f>1000/AVERAGE(1000/A43,1000/A45)</f>
        <v>459.49726183186073</v>
      </c>
      <c r="B44" s="21">
        <f>B43</f>
        <v>0.65859857142857137</v>
      </c>
    </row>
    <row r="45" spans="1:17" x14ac:dyDescent="0.25">
      <c r="A45" s="20">
        <f>A23</f>
        <v>346.35</v>
      </c>
      <c r="B45" s="21">
        <f>B43</f>
        <v>0.65859857142857137</v>
      </c>
    </row>
    <row r="46" spans="1:17" x14ac:dyDescent="0.25">
      <c r="A46" s="20"/>
      <c r="B46" s="21"/>
    </row>
    <row r="47" spans="1:17" x14ac:dyDescent="0.25">
      <c r="A47" s="20">
        <f>$A$37</f>
        <v>682.44</v>
      </c>
      <c r="B47" s="21">
        <f>B22</f>
        <v>0.60793714285714284</v>
      </c>
    </row>
    <row r="48" spans="1:17" x14ac:dyDescent="0.25">
      <c r="A48" s="20">
        <f>1000/AVERAGE(1000/A47,1000/A49)</f>
        <v>507.02654104384828</v>
      </c>
      <c r="B48" s="21">
        <f>B47</f>
        <v>0.60793714285714284</v>
      </c>
    </row>
    <row r="49" spans="1:2" x14ac:dyDescent="0.25">
      <c r="A49" s="20">
        <f>A22</f>
        <v>403.35</v>
      </c>
      <c r="B49" s="21">
        <f>B47</f>
        <v>0.60793714285714284</v>
      </c>
    </row>
    <row r="50" spans="1:2" x14ac:dyDescent="0.25">
      <c r="A50" s="20"/>
      <c r="B50" s="21"/>
    </row>
    <row r="51" spans="1:2" x14ac:dyDescent="0.25">
      <c r="A51" s="20">
        <f>$A$37</f>
        <v>682.44</v>
      </c>
      <c r="B51" s="21">
        <f>B21</f>
        <v>0.55727571428571432</v>
      </c>
    </row>
    <row r="52" spans="1:2" x14ac:dyDescent="0.25">
      <c r="A52" s="20">
        <f>1000/AVERAGE(1000/A51,1000/A53)</f>
        <v>544.89944891455536</v>
      </c>
      <c r="B52" s="21">
        <f>B51</f>
        <v>0.55727571428571432</v>
      </c>
    </row>
    <row r="53" spans="1:2" x14ac:dyDescent="0.25">
      <c r="A53" s="20">
        <f>A21</f>
        <v>453.5</v>
      </c>
      <c r="B53" s="21">
        <f>B51</f>
        <v>0.55727571428571432</v>
      </c>
    </row>
    <row r="54" spans="1:2" x14ac:dyDescent="0.25">
      <c r="A54" s="20"/>
      <c r="B54" s="21"/>
    </row>
    <row r="55" spans="1:2" x14ac:dyDescent="0.25">
      <c r="A55" s="20">
        <f>$A$37</f>
        <v>682.44</v>
      </c>
      <c r="B55" s="21">
        <f>B20</f>
        <v>0</v>
      </c>
    </row>
    <row r="56" spans="1:2" x14ac:dyDescent="0.25">
      <c r="A56" s="20" t="e">
        <f>1000/AVERAGE(1000/A55,1000/A57)</f>
        <v>#DIV/0!</v>
      </c>
      <c r="B56" s="21">
        <f>B55</f>
        <v>0</v>
      </c>
    </row>
    <row r="57" spans="1:2" x14ac:dyDescent="0.25">
      <c r="A57" s="20">
        <f>A20</f>
        <v>0</v>
      </c>
      <c r="B57" s="21">
        <f>B55</f>
        <v>0</v>
      </c>
    </row>
    <row r="58" spans="1:2" x14ac:dyDescent="0.25">
      <c r="A58" s="20"/>
      <c r="B58" s="21"/>
    </row>
    <row r="59" spans="1:2" x14ac:dyDescent="0.25">
      <c r="A59" s="22"/>
      <c r="B59" s="23"/>
    </row>
    <row r="60" spans="1:2" x14ac:dyDescent="0.25">
      <c r="A60" s="24">
        <f>$B$9*$B$13</f>
        <v>511.83000000000004</v>
      </c>
      <c r="B60" s="21">
        <f>$B$37/28</f>
        <v>2.5330714285714286E-2</v>
      </c>
    </row>
    <row r="61" spans="1:2" x14ac:dyDescent="0.25">
      <c r="A61" s="20">
        <f>$A$60</f>
        <v>511.83000000000004</v>
      </c>
      <c r="B61" s="21">
        <f>$B$37/21</f>
        <v>3.3774285714285715E-2</v>
      </c>
    </row>
    <row r="62" spans="1:2" x14ac:dyDescent="0.25">
      <c r="A62" s="20">
        <f>$A$60</f>
        <v>511.83000000000004</v>
      </c>
      <c r="B62" s="21">
        <f>$B$37/14</f>
        <v>5.0661428571428573E-2</v>
      </c>
    </row>
    <row r="63" spans="1:2" x14ac:dyDescent="0.25">
      <c r="A63" s="20">
        <f>$A$60</f>
        <v>511.83000000000004</v>
      </c>
      <c r="B63" s="21">
        <f>$B$37/7</f>
        <v>0.10132285714285715</v>
      </c>
    </row>
    <row r="64" spans="1:2" x14ac:dyDescent="0.25">
      <c r="A64" s="20"/>
      <c r="B64" s="23"/>
    </row>
    <row r="65" spans="1:2" x14ac:dyDescent="0.25">
      <c r="A65" s="20">
        <f>$A$37</f>
        <v>682.44</v>
      </c>
      <c r="B65" s="21">
        <f>B60</f>
        <v>2.5330714285714286E-2</v>
      </c>
    </row>
    <row r="66" spans="1:2" x14ac:dyDescent="0.25">
      <c r="A66" s="20">
        <f>$A$37</f>
        <v>682.44</v>
      </c>
      <c r="B66" s="21">
        <f>B61</f>
        <v>3.3774285714285715E-2</v>
      </c>
    </row>
    <row r="67" spans="1:2" x14ac:dyDescent="0.25">
      <c r="A67" s="20">
        <f>$A$37</f>
        <v>682.44</v>
      </c>
      <c r="B67" s="21">
        <f>B62</f>
        <v>5.0661428571428573E-2</v>
      </c>
    </row>
    <row r="68" spans="1:2" x14ac:dyDescent="0.25">
      <c r="A68" s="25">
        <f>$A$37</f>
        <v>682.44</v>
      </c>
      <c r="B68" s="26">
        <f>B63</f>
        <v>0.10132285714285715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ITIC_selector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Elliott</cp:lastModifiedBy>
  <cp:revision>2</cp:revision>
  <dcterms:created xsi:type="dcterms:W3CDTF">2021-06-04T13:58:44Z</dcterms:created>
  <dcterms:modified xsi:type="dcterms:W3CDTF">2021-06-13T06:25:35Z</dcterms:modified>
  <dc:language>en-US</dc:language>
</cp:coreProperties>
</file>