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БГТУ\3 семестр\Тер Вер\"/>
    </mc:Choice>
  </mc:AlternateContent>
  <xr:revisionPtr revIDLastSave="0" documentId="13_ncr:1_{4BE83A78-DD05-468A-AEBF-D00122981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1" i="1"/>
  <c r="A32" i="1"/>
  <c r="B38" i="1" l="1"/>
  <c r="E40" i="1"/>
  <c r="H40" i="1" s="1"/>
  <c r="C38" i="1"/>
  <c r="C37" i="1"/>
  <c r="C36" i="1"/>
  <c r="C35" i="1"/>
  <c r="C34" i="1"/>
  <c r="C33" i="1"/>
  <c r="C32" i="1"/>
  <c r="B32" i="1"/>
  <c r="A33" i="1" s="1"/>
  <c r="B33" i="1" s="1"/>
  <c r="A34" i="1" l="1"/>
  <c r="B34" i="1" s="1"/>
  <c r="C39" i="1"/>
  <c r="A35" i="1" l="1"/>
  <c r="B35" i="1" s="1"/>
  <c r="A36" i="1" l="1"/>
  <c r="B36" i="1" s="1"/>
  <c r="A37" i="1" l="1"/>
  <c r="B37" i="1" s="1"/>
  <c r="A38" i="1" l="1"/>
  <c r="H24" i="1" l="1"/>
  <c r="H25" i="1" s="1"/>
  <c r="F21" i="1"/>
  <c r="D21" i="1"/>
  <c r="E17" i="1"/>
  <c r="D16" i="1"/>
  <c r="B15" i="1"/>
  <c r="D32" i="1" l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15" i="1"/>
  <c r="A21" i="1"/>
  <c r="I37" i="1" l="1"/>
  <c r="F37" i="1"/>
  <c r="G37" i="1" s="1"/>
  <c r="H37" i="1" s="1"/>
  <c r="F36" i="1"/>
  <c r="G36" i="1" s="1"/>
  <c r="H36" i="1" s="1"/>
  <c r="I36" i="1"/>
  <c r="F35" i="1"/>
  <c r="G35" i="1" s="1"/>
  <c r="H35" i="1" s="1"/>
  <c r="I35" i="1"/>
  <c r="F34" i="1"/>
  <c r="G34" i="1" s="1"/>
  <c r="H34" i="1" s="1"/>
  <c r="I34" i="1"/>
  <c r="I33" i="1"/>
  <c r="F33" i="1"/>
  <c r="G33" i="1" s="1"/>
  <c r="H33" i="1" s="1"/>
  <c r="F38" i="1"/>
  <c r="G38" i="1" s="1"/>
  <c r="H38" i="1" s="1"/>
  <c r="I38" i="1"/>
  <c r="E32" i="1"/>
  <c r="D39" i="1"/>
  <c r="B21" i="1"/>
  <c r="A22" i="1" s="1"/>
  <c r="F32" i="1" l="1"/>
  <c r="G32" i="1" s="1"/>
  <c r="H32" i="1" s="1"/>
  <c r="H39" i="1" s="1"/>
  <c r="I32" i="1"/>
  <c r="I39" i="1" s="1"/>
  <c r="E39" i="1"/>
  <c r="B22" i="1"/>
  <c r="C21" i="1"/>
  <c r="A23" i="1" l="1"/>
  <c r="B23" i="1" s="1"/>
  <c r="A24" i="1" s="1"/>
  <c r="B24" i="1" s="1"/>
  <c r="A25" i="1" s="1"/>
  <c r="B25" i="1" s="1"/>
  <c r="A26" i="1" s="1"/>
  <c r="D22" i="1"/>
  <c r="C22" i="1"/>
  <c r="C24" i="1" l="1"/>
  <c r="C23" i="1"/>
  <c r="D24" i="1"/>
  <c r="D23" i="1"/>
  <c r="F22" i="1"/>
  <c r="C25" i="1"/>
  <c r="D25" i="1"/>
  <c r="B26" i="1"/>
  <c r="A27" i="1" s="1"/>
  <c r="F24" i="1" l="1"/>
  <c r="F23" i="1"/>
  <c r="F25" i="1"/>
  <c r="D26" i="1"/>
  <c r="C26" i="1"/>
  <c r="B27" i="1"/>
  <c r="A28" i="1" s="1"/>
  <c r="D27" i="1" l="1"/>
  <c r="F27" i="1" s="1"/>
  <c r="C27" i="1"/>
  <c r="F26" i="1"/>
  <c r="B28" i="1"/>
  <c r="D28" i="1" s="1"/>
  <c r="C28" i="1" l="1"/>
  <c r="D29" i="1"/>
  <c r="E28" i="1" s="1"/>
  <c r="F28" i="1"/>
  <c r="E21" i="1" l="1"/>
  <c r="E24" i="1"/>
  <c r="E22" i="1"/>
  <c r="E23" i="1"/>
  <c r="E25" i="1"/>
  <c r="E26" i="1"/>
  <c r="E27" i="1"/>
</calcChain>
</file>

<file path=xl/sharedStrings.xml><?xml version="1.0" encoding="utf-8"?>
<sst xmlns="http://schemas.openxmlformats.org/spreadsheetml/2006/main" count="36" uniqueCount="33">
  <si>
    <t xml:space="preserve">Исходные данные </t>
  </si>
  <si>
    <t>Кол-во интервалов</t>
  </si>
  <si>
    <t>k=</t>
  </si>
  <si>
    <t>min=</t>
  </si>
  <si>
    <t>max=</t>
  </si>
  <si>
    <t>W=</t>
  </si>
  <si>
    <t>Размах выборки</t>
  </si>
  <si>
    <t xml:space="preserve">Длина каждого интервала </t>
  </si>
  <si>
    <t>h=</t>
  </si>
  <si>
    <t>Интервальный статический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</si>
  <si>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</si>
  <si>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</si>
  <si>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</si>
  <si>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</si>
  <si>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</si>
  <si>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</si>
  <si>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</si>
  <si>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</si>
  <si>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</si>
  <si>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</si>
  <si>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</si>
  <si>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</si>
  <si>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pi</t>
  </si>
  <si>
    <t>n*pi</t>
  </si>
  <si>
    <t>ni-n*pi</t>
  </si>
  <si>
    <t>(ni-n*pi)^2</t>
  </si>
  <si>
    <t>(ni-n*pi)^2/npi</t>
  </si>
  <si>
    <t>ni^2/npi</t>
  </si>
  <si>
    <t>X2расч=</t>
  </si>
  <si>
    <t>Суммы</t>
  </si>
  <si>
    <t>k-r-1=</t>
  </si>
  <si>
    <t>X2крит=</t>
  </si>
  <si>
    <t>ВАРИАНТ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</si>
</sst>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B_r_-;\-* #,##0.00\ _B_r_-;_-* &quot;-&quot;??\ _B_r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7D8FC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5" fillId="0" borderId="0" xfId="0" applyFont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3" borderId="7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0" fillId="2" borderId="0" xfId="0" applyFill="1"/>
    <xf numFmtId="0" fontId="0" fillId="0" borderId="2" xfId="0" applyBorder="1"/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Light16"/>
  <colors>
    <mruColors>
      <color rgb="FFF7D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Середины интервалов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Лист1!$C$21:$C$28</c:f>
              <c:numCache>
                <c:formatCode>General</c:formatCode>
                <c:ptCount val="8"/>
                <c:pt idx="0">
                  <c:v>18.2</c:v>
                </c:pt>
                <c:pt idx="1">
                  <c:v>22.599999999999998</c:v>
                </c:pt>
                <c:pt idx="2">
                  <c:v>26.999999999999996</c:v>
                </c:pt>
                <c:pt idx="3">
                  <c:v>31.399999999999995</c:v>
                </c:pt>
                <c:pt idx="4">
                  <c:v>35.799999999999997</c:v>
                </c:pt>
                <c:pt idx="5">
                  <c:v>40.199999999999989</c:v>
                </c:pt>
                <c:pt idx="6">
                  <c:v>44.599999999999994</c:v>
                </c:pt>
                <c:pt idx="7">
                  <c:v>48.999999999999986</c:v>
                </c:pt>
              </c:numCache>
            </c:numRef>
          </c:cat>
          <c:val>
            <c:numRef>
              <c:f>[1]Лист1!$F$17:$F$24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1.8000000000000002E-2</c:v>
                </c:pt>
                <c:pt idx="2">
                  <c:v>3.4000000000000002E-2</c:v>
                </c:pt>
                <c:pt idx="3">
                  <c:v>3.0000000000000002E-2</c:v>
                </c:pt>
                <c:pt idx="4">
                  <c:v>4.3000000000000003E-2</c:v>
                </c:pt>
                <c:pt idx="5">
                  <c:v>3.0000000000000002E-2</c:v>
                </c:pt>
                <c:pt idx="6">
                  <c:v>9.0000000000000011E-3</c:v>
                </c:pt>
                <c:pt idx="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C-4828-AB33-2556C170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364733448"/>
        <c:axId val="364738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[1]Лист1!$C$17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4CC-4828-AB33-2556C1700FB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39.550000000000004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CC-4828-AB33-2556C1700FB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45.250000000000007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CC-4828-AB33-2556C1700FB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50.95000000000001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CC-4828-AB33-2556C1700FB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[1]Лист1!$C$21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56.650000000000013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CC-4828-AB33-2556C1700FB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[1]Лист1!$C$22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62.350000000000016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CC-4828-AB33-2556C1700FB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68.050000000000011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CC-4828-AB33-2556C1700FB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Лист1!$C$21:$C$28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18.2</c:v>
                      </c:pt>
                      <c:pt idx="1">
                        <c:v>22.599999999999998</c:v>
                      </c:pt>
                      <c:pt idx="2">
                        <c:v>26.999999999999996</c:v>
                      </c:pt>
                      <c:pt idx="3">
                        <c:v>31.399999999999995</c:v>
                      </c:pt>
                      <c:pt idx="4">
                        <c:v>35.799999999999997</c:v>
                      </c:pt>
                      <c:pt idx="5">
                        <c:v>40.199999999999989</c:v>
                      </c:pt>
                      <c:pt idx="6">
                        <c:v>44.599999999999994</c:v>
                      </c:pt>
                      <c:pt idx="7">
                        <c:v>48.999999999999986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33.85</c:v>
                      </c:pt>
                      <c:pt idx="1">
                        <c:v>39.550000000000004</c:v>
                      </c:pt>
                      <c:pt idx="2">
                        <c:v>45.250000000000007</c:v>
                      </c:pt>
                      <c:pt idx="3">
                        <c:v>50.95000000000001</c:v>
                      </c:pt>
                      <c:pt idx="4">
                        <c:v>56.650000000000013</c:v>
                      </c:pt>
                      <c:pt idx="5">
                        <c:v>62.350000000000016</c:v>
                      </c:pt>
                      <c:pt idx="6">
                        <c:v>68.050000000000011</c:v>
                      </c:pt>
                      <c:pt idx="7">
                        <c:v>73.750000000000028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CC-4828-AB33-2556C1700FB5}"/>
                  </c:ext>
                </c:extLst>
              </c15:ser>
            </c15:filteredBarSeries>
          </c:ext>
        </c:extLst>
      </c:barChart>
      <c:catAx>
        <c:axId val="3647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38696"/>
        <c:crosses val="autoZero"/>
        <c:auto val="1"/>
        <c:lblAlgn val="ctr"/>
        <c:lblOffset val="100"/>
        <c:noMultiLvlLbl val="0"/>
      </c:catAx>
      <c:valAx>
        <c:axId val="36473869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7178</xdr:colOff>
      <xdr:row>14</xdr:row>
      <xdr:rowOff>181028</xdr:rowOff>
    </xdr:from>
    <xdr:to>
      <xdr:col>16</xdr:col>
      <xdr:colOff>400794</xdr:colOff>
      <xdr:row>29</xdr:row>
      <xdr:rowOff>166841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53;&#1048;&#1042;&#1045;&#1056;&#1057;&#1048;&#1058;&#1045;&#1058;/2%20&#1050;&#1059;&#1056;&#1057;/1%20&#1057;&#1045;&#1052;&#1045;&#1057;&#1058;&#1056;/&#1051;&#1040;&#1041;&#1054;&#1056;&#1040;&#1058;&#1054;&#1056;&#1053;&#1067;&#1045;%20&#1056;&#1040;&#1041;&#1054;&#1058;&#1067;/&#1058;&#1077;&#1088;%20&#1074;&#1077;&#1088;/&#1051;&#1056;1_&#1085;&#1077;%20&#1084;&#108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C17">
            <v>33.85</v>
          </cell>
          <cell r="F17">
            <v>8.0000000000000002E-3</v>
          </cell>
        </row>
        <row r="18">
          <cell r="C18">
            <v>39.550000000000004</v>
          </cell>
          <cell r="F18">
            <v>1.8000000000000002E-2</v>
          </cell>
        </row>
        <row r="19">
          <cell r="C19">
            <v>45.250000000000007</v>
          </cell>
          <cell r="F19">
            <v>3.4000000000000002E-2</v>
          </cell>
        </row>
        <row r="20">
          <cell r="C20">
            <v>50.95000000000001</v>
          </cell>
          <cell r="F20">
            <v>3.0000000000000002E-2</v>
          </cell>
        </row>
        <row r="21">
          <cell r="C21">
            <v>56.650000000000013</v>
          </cell>
          <cell r="F21">
            <v>4.3000000000000003E-2</v>
          </cell>
        </row>
        <row r="22">
          <cell r="C22">
            <v>62.350000000000016</v>
          </cell>
          <cell r="F22">
            <v>3.0000000000000002E-2</v>
          </cell>
        </row>
        <row r="23">
          <cell r="C23">
            <v>68.050000000000011</v>
          </cell>
          <cell r="F23">
            <v>9.0000000000000011E-3</v>
          </cell>
        </row>
        <row r="24">
          <cell r="C24">
            <v>73.750000000000028</v>
          </cell>
          <cell r="F24">
            <v>8.0000000000000002E-3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9" zoomScale="116" zoomScaleNormal="95" workbookViewId="0">
      <selection activeCell="I21" sqref="I21"/>
    </sheetView>
  </sheetViews>
  <sheetFormatPr defaultRowHeight="15" x14ac:dyDescent="0.25"/>
  <cols>
    <col min="1" max="1" width="9.140625" bestFit="1" customWidth="1"/>
    <col min="2" max="3" width="8.85546875" customWidth="1"/>
  </cols>
  <sheetData>
    <row r="1" spans="1:10" x14ac:dyDescent="0.25">
      <c r="A1" t="s">
        <v>32</v>
      </c>
    </row>
    <row r="2" spans="1:10" x14ac:dyDescent="0.25">
      <c r="A2" t="s">
        <v>0</v>
      </c>
    </row>
    <row r="3" spans="1:10" x14ac:dyDescent="0.25">
      <c r="A3" s="6">
        <v>28</v>
      </c>
      <c r="B3" s="6">
        <v>51</v>
      </c>
      <c r="C3" s="6">
        <v>32</v>
      </c>
      <c r="D3" s="6">
        <v>47</v>
      </c>
      <c r="E3" s="6">
        <v>25</v>
      </c>
      <c r="F3" s="6">
        <v>44</v>
      </c>
      <c r="G3" s="6">
        <v>38</v>
      </c>
      <c r="H3" s="6">
        <v>42</v>
      </c>
      <c r="I3" s="6">
        <v>17</v>
      </c>
      <c r="J3" s="6">
        <v>32</v>
      </c>
    </row>
    <row r="4" spans="1:10" x14ac:dyDescent="0.25">
      <c r="A4" s="6">
        <v>35</v>
      </c>
      <c r="B4" s="6">
        <v>26</v>
      </c>
      <c r="C4" s="6">
        <v>37</v>
      </c>
      <c r="D4" s="6">
        <v>21</v>
      </c>
      <c r="E4" s="6">
        <v>22</v>
      </c>
      <c r="F4" s="6">
        <v>28</v>
      </c>
      <c r="G4" s="6">
        <v>31</v>
      </c>
      <c r="H4" s="6">
        <v>21</v>
      </c>
      <c r="I4" s="6">
        <v>22</v>
      </c>
      <c r="J4" s="6">
        <v>21</v>
      </c>
    </row>
    <row r="5" spans="1:10" x14ac:dyDescent="0.25">
      <c r="A5" s="6">
        <v>27</v>
      </c>
      <c r="B5" s="6">
        <v>40</v>
      </c>
      <c r="C5" s="6">
        <v>38</v>
      </c>
      <c r="D5" s="6">
        <v>43</v>
      </c>
      <c r="E5" s="6">
        <v>30</v>
      </c>
      <c r="F5" s="6">
        <v>30</v>
      </c>
      <c r="G5" s="6">
        <v>38</v>
      </c>
      <c r="H5" s="6">
        <v>24</v>
      </c>
      <c r="I5" s="6">
        <v>20</v>
      </c>
      <c r="J5" s="6">
        <v>23</v>
      </c>
    </row>
    <row r="6" spans="1:10" x14ac:dyDescent="0.25">
      <c r="A6" s="6">
        <v>29</v>
      </c>
      <c r="B6" s="6">
        <v>40</v>
      </c>
      <c r="C6" s="6">
        <v>24</v>
      </c>
      <c r="D6" s="6">
        <v>16</v>
      </c>
      <c r="E6" s="6">
        <v>27</v>
      </c>
      <c r="F6" s="6">
        <v>38</v>
      </c>
      <c r="G6" s="6">
        <v>22</v>
      </c>
      <c r="H6" s="6">
        <v>35</v>
      </c>
      <c r="I6" s="6">
        <v>29</v>
      </c>
      <c r="J6" s="6">
        <v>31</v>
      </c>
    </row>
    <row r="7" spans="1:10" x14ac:dyDescent="0.25">
      <c r="A7" s="6">
        <v>32</v>
      </c>
      <c r="B7" s="6">
        <v>27</v>
      </c>
      <c r="C7" s="6">
        <v>27</v>
      </c>
      <c r="D7" s="6">
        <v>35</v>
      </c>
      <c r="E7" s="6">
        <v>32</v>
      </c>
      <c r="F7" s="6">
        <v>29</v>
      </c>
      <c r="G7" s="6">
        <v>34</v>
      </c>
      <c r="H7" s="6">
        <v>28</v>
      </c>
      <c r="I7" s="6">
        <v>27</v>
      </c>
      <c r="J7" s="6">
        <v>34</v>
      </c>
    </row>
    <row r="8" spans="1:10" x14ac:dyDescent="0.25">
      <c r="A8" s="6">
        <v>24</v>
      </c>
      <c r="B8" s="6">
        <v>29</v>
      </c>
      <c r="C8" s="6">
        <v>31</v>
      </c>
      <c r="D8" s="6">
        <v>25</v>
      </c>
      <c r="E8" s="6">
        <v>36</v>
      </c>
      <c r="F8" s="6">
        <v>47</v>
      </c>
      <c r="G8" s="6">
        <v>27</v>
      </c>
      <c r="H8" s="6">
        <v>35</v>
      </c>
      <c r="I8" s="6">
        <v>21</v>
      </c>
      <c r="J8" s="6">
        <v>48</v>
      </c>
    </row>
    <row r="9" spans="1:10" x14ac:dyDescent="0.25">
      <c r="A9" s="6">
        <v>44</v>
      </c>
      <c r="B9" s="6">
        <v>36</v>
      </c>
      <c r="C9" s="6">
        <v>46</v>
      </c>
      <c r="D9" s="6">
        <v>39</v>
      </c>
      <c r="E9" s="6">
        <v>27</v>
      </c>
      <c r="F9" s="6">
        <v>27</v>
      </c>
      <c r="G9" s="6">
        <v>33</v>
      </c>
      <c r="H9" s="6">
        <v>22</v>
      </c>
      <c r="I9" s="6">
        <v>23</v>
      </c>
      <c r="J9" s="6">
        <v>40</v>
      </c>
    </row>
    <row r="10" spans="1:10" x14ac:dyDescent="0.25">
      <c r="A10" s="6">
        <v>23</v>
      </c>
      <c r="B10" s="6">
        <v>37</v>
      </c>
      <c r="C10" s="6">
        <v>42</v>
      </c>
      <c r="D10" s="6">
        <v>30</v>
      </c>
      <c r="E10" s="6">
        <v>30</v>
      </c>
      <c r="F10" s="6">
        <v>35</v>
      </c>
      <c r="G10" s="6">
        <v>24</v>
      </c>
      <c r="H10" s="6">
        <v>23</v>
      </c>
      <c r="I10" s="6">
        <v>29</v>
      </c>
      <c r="J10" s="6">
        <v>32</v>
      </c>
    </row>
    <row r="11" spans="1:10" x14ac:dyDescent="0.25">
      <c r="A11" s="6">
        <v>20</v>
      </c>
      <c r="B11" s="6">
        <v>40</v>
      </c>
      <c r="C11" s="6">
        <v>18</v>
      </c>
      <c r="D11" s="6">
        <v>26</v>
      </c>
      <c r="E11" s="6">
        <v>26</v>
      </c>
      <c r="F11" s="6">
        <v>34</v>
      </c>
      <c r="G11" s="6">
        <v>32</v>
      </c>
      <c r="H11" s="6">
        <v>25</v>
      </c>
      <c r="I11" s="6">
        <v>29</v>
      </c>
      <c r="J11" s="6">
        <v>23</v>
      </c>
    </row>
    <row r="12" spans="1:10" x14ac:dyDescent="0.25">
      <c r="A12" s="6">
        <v>44</v>
      </c>
      <c r="B12" s="6">
        <v>26</v>
      </c>
      <c r="C12" s="6">
        <v>39</v>
      </c>
      <c r="D12" s="6">
        <v>33</v>
      </c>
      <c r="E12" s="6">
        <v>33</v>
      </c>
      <c r="F12" s="6">
        <v>42</v>
      </c>
      <c r="G12" s="6">
        <v>25</v>
      </c>
      <c r="H12" s="6">
        <v>35</v>
      </c>
      <c r="I12" s="6">
        <v>30</v>
      </c>
      <c r="J12" s="6">
        <v>19</v>
      </c>
    </row>
    <row r="14" spans="1:10" x14ac:dyDescent="0.25">
      <c r="A14" t="s">
        <v>1</v>
      </c>
      <c r="C14" s="2" t="s">
        <v>2</v>
      </c>
      <c r="D14" s="1">
        <v>8</v>
      </c>
    </row>
    <row r="15" spans="1:10" x14ac:dyDescent="0.25">
      <c r="A15" s="2" t="s">
        <v>3</v>
      </c>
      <c r="B15" s="1">
        <f>MIN(A3:J12)</f>
        <v>16</v>
      </c>
      <c r="C15" s="2" t="s">
        <v>4</v>
      </c>
      <c r="D15" s="1">
        <f>MAX(A3:J12)</f>
        <v>51</v>
      </c>
    </row>
    <row r="16" spans="1:10" x14ac:dyDescent="0.25">
      <c r="A16" t="s">
        <v>6</v>
      </c>
      <c r="C16" s="2" t="s">
        <v>5</v>
      </c>
      <c r="D16" s="1">
        <f>D15-B15</f>
        <v>35</v>
      </c>
    </row>
    <row r="17" spans="1:9" x14ac:dyDescent="0.25">
      <c r="A17" t="s">
        <v>7</v>
      </c>
      <c r="D17" s="2" t="s">
        <v>8</v>
      </c>
      <c r="E17" s="1">
        <f>CEILING(D16/D14,0.1)</f>
        <v>4.4000000000000004</v>
      </c>
    </row>
    <row r="19" spans="1:9" x14ac:dyDescent="0.25">
      <c r="A19" t="s">
        <v>9</v>
      </c>
    </row>
    <row r="20" spans="1:9" x14ac:dyDescent="0.25">
      <c r="A20" s="7" t="s">
        <v>10</v>
      </c>
      <c r="B20" s="7" t="s">
        <v>11</v>
      </c>
      <c r="C20" s="7" t="s">
        <v>12</v>
      </c>
      <c r="D20" s="7" t="s">
        <v>13</v>
      </c>
      <c r="E20" s="7" t="s">
        <v>14</v>
      </c>
      <c r="F20" s="7" t="s">
        <v>15</v>
      </c>
      <c r="G20" s="15" t="s">
        <v>16</v>
      </c>
      <c r="H20" s="16"/>
      <c r="I20" s="16"/>
    </row>
    <row r="21" spans="1:9" x14ac:dyDescent="0.25">
      <c r="A21" s="8">
        <f>B15</f>
        <v>16</v>
      </c>
      <c r="B21" s="8">
        <f>A21+$E$17</f>
        <v>20.399999999999999</v>
      </c>
      <c r="C21" s="3">
        <f>(A21+B21)/2</f>
        <v>18.2</v>
      </c>
      <c r="D21" s="8">
        <f>COUNTIFS($A$3:$J$12,"&gt;="&amp;A21,$A$3:$J$12,"&lt;"&amp;B21)</f>
        <v>6</v>
      </c>
      <c r="E21" s="3">
        <f>D21/$D$29</f>
        <v>0.06</v>
      </c>
      <c r="F21" s="3">
        <f>ROUNDUP(D21/100/$E$17,3)</f>
        <v>1.3999999999999999E-2</v>
      </c>
      <c r="G21" t="s">
        <v>17</v>
      </c>
      <c r="H21" s="14">
        <f>SUMPRODUCT(C21:C28,D21:D28)/100</f>
        <v>31.091999999999999</v>
      </c>
    </row>
    <row r="22" spans="1:9" x14ac:dyDescent="0.25">
      <c r="A22" s="8">
        <f>B21</f>
        <v>20.399999999999999</v>
      </c>
      <c r="B22" s="8">
        <f t="shared" ref="B22:B28" si="0">A22+$E$17</f>
        <v>24.799999999999997</v>
      </c>
      <c r="C22" s="3">
        <f t="shared" ref="C22:C28" si="1">(A22+B22)/2</f>
        <v>22.599999999999998</v>
      </c>
      <c r="D22" s="8">
        <f>COUNTIFS($A$3:$J$12,"&gt;="&amp;A22,$A$3:$J$12,"&lt;"&amp;B22)</f>
        <v>17</v>
      </c>
      <c r="E22" s="3">
        <f t="shared" ref="E22:E28" si="2">D22/$D$29</f>
        <v>0.17</v>
      </c>
      <c r="F22" s="3">
        <f t="shared" ref="F22:F28" si="3">ROUNDUP(D22/100/$E$17,3)</f>
        <v>3.9E-2</v>
      </c>
      <c r="G22" s="15" t="s">
        <v>18</v>
      </c>
      <c r="H22" s="16"/>
      <c r="I22" s="16"/>
    </row>
    <row r="23" spans="1:9" x14ac:dyDescent="0.25">
      <c r="A23" s="8">
        <f>B22</f>
        <v>24.799999999999997</v>
      </c>
      <c r="B23" s="8">
        <f t="shared" si="0"/>
        <v>29.199999999999996</v>
      </c>
      <c r="C23" s="3">
        <f t="shared" si="1"/>
        <v>26.999999999999996</v>
      </c>
      <c r="D23" s="8">
        <f t="shared" ref="D23:D27" si="4">COUNTIFS($A$3:$J$12,"&gt;="&amp;A23,$A$3:$J$12,"&lt;"&amp;B23)</f>
        <v>25</v>
      </c>
      <c r="E23" s="3">
        <f t="shared" si="2"/>
        <v>0.25</v>
      </c>
      <c r="F23" s="3">
        <f t="shared" si="3"/>
        <v>5.7000000000000002E-2</v>
      </c>
      <c r="G23" t="s">
        <v>19</v>
      </c>
      <c r="H23">
        <f>SUMPRODUCT(C21:C28,C21:C28,D21:D28)/100-H21*H21</f>
        <v>62.050735999999915</v>
      </c>
    </row>
    <row r="24" spans="1:9" x14ac:dyDescent="0.25">
      <c r="A24" s="8">
        <f t="shared" ref="A24:A28" si="5">B23</f>
        <v>29.199999999999996</v>
      </c>
      <c r="B24" s="8">
        <f t="shared" si="0"/>
        <v>33.599999999999994</v>
      </c>
      <c r="C24" s="3">
        <f t="shared" si="1"/>
        <v>31.399999999999995</v>
      </c>
      <c r="D24" s="8">
        <f t="shared" si="4"/>
        <v>17</v>
      </c>
      <c r="E24" s="3">
        <f t="shared" si="2"/>
        <v>0.17</v>
      </c>
      <c r="F24" s="3">
        <f t="shared" si="3"/>
        <v>3.9E-2</v>
      </c>
      <c r="G24" t="s">
        <v>20</v>
      </c>
      <c r="H24">
        <f>H23*100/99</f>
        <v>62.677511111111023</v>
      </c>
    </row>
    <row r="25" spans="1:9" x14ac:dyDescent="0.25">
      <c r="A25" s="8">
        <f t="shared" si="5"/>
        <v>33.599999999999994</v>
      </c>
      <c r="B25" s="8">
        <f>A25+$E$17</f>
        <v>37.999999999999993</v>
      </c>
      <c r="C25" s="3">
        <f t="shared" si="1"/>
        <v>35.799999999999997</v>
      </c>
      <c r="D25" s="8">
        <f t="shared" si="4"/>
        <v>13</v>
      </c>
      <c r="E25" s="3">
        <f t="shared" si="2"/>
        <v>0.13</v>
      </c>
      <c r="F25" s="3">
        <f t="shared" si="3"/>
        <v>3.0000000000000002E-2</v>
      </c>
      <c r="G25" t="s">
        <v>21</v>
      </c>
      <c r="H25" s="14">
        <f>SQRT(H24)</f>
        <v>7.9169129786243717</v>
      </c>
    </row>
    <row r="26" spans="1:9" x14ac:dyDescent="0.25">
      <c r="A26" s="8">
        <f t="shared" si="5"/>
        <v>37.999999999999993</v>
      </c>
      <c r="B26" s="8">
        <f t="shared" si="0"/>
        <v>42.399999999999991</v>
      </c>
      <c r="C26" s="3">
        <f t="shared" si="1"/>
        <v>40.199999999999989</v>
      </c>
      <c r="D26" s="8">
        <f t="shared" si="4"/>
        <v>13</v>
      </c>
      <c r="E26" s="3">
        <f t="shared" si="2"/>
        <v>0.13</v>
      </c>
      <c r="F26" s="3">
        <f t="shared" si="3"/>
        <v>3.0000000000000002E-2</v>
      </c>
    </row>
    <row r="27" spans="1:9" x14ac:dyDescent="0.25">
      <c r="A27" s="8">
        <f t="shared" si="5"/>
        <v>42.399999999999991</v>
      </c>
      <c r="B27" s="8">
        <f t="shared" si="0"/>
        <v>46.79999999999999</v>
      </c>
      <c r="C27" s="3">
        <f t="shared" si="1"/>
        <v>44.599999999999994</v>
      </c>
      <c r="D27" s="8">
        <f t="shared" si="4"/>
        <v>5</v>
      </c>
      <c r="E27" s="3">
        <f t="shared" si="2"/>
        <v>0.05</v>
      </c>
      <c r="F27" s="3">
        <f t="shared" si="3"/>
        <v>1.2E-2</v>
      </c>
    </row>
    <row r="28" spans="1:9" x14ac:dyDescent="0.25">
      <c r="A28" s="8">
        <f t="shared" si="5"/>
        <v>46.79999999999999</v>
      </c>
      <c r="B28" s="8">
        <f t="shared" si="0"/>
        <v>51.199999999999989</v>
      </c>
      <c r="C28" s="3">
        <f t="shared" si="1"/>
        <v>48.999999999999986</v>
      </c>
      <c r="D28" s="8">
        <f>COUNTIFS($A$3:$J$12,"&gt;="&amp;A28,$A$3:$J$12,"&lt;="&amp;B28)</f>
        <v>4</v>
      </c>
      <c r="E28" s="3">
        <f t="shared" si="2"/>
        <v>0.04</v>
      </c>
      <c r="F28" s="3">
        <f t="shared" si="3"/>
        <v>9.9999999999999985E-3</v>
      </c>
    </row>
    <row r="29" spans="1:9" x14ac:dyDescent="0.25">
      <c r="D29">
        <f>SUM(D21:D28)</f>
        <v>100</v>
      </c>
    </row>
    <row r="31" spans="1:9" x14ac:dyDescent="0.25">
      <c r="A31" s="7" t="s">
        <v>10</v>
      </c>
      <c r="B31" s="7" t="s">
        <v>11</v>
      </c>
      <c r="C31" s="7" t="s">
        <v>13</v>
      </c>
      <c r="D31" s="7" t="s">
        <v>22</v>
      </c>
      <c r="E31" s="7" t="s">
        <v>23</v>
      </c>
      <c r="F31" s="7" t="s">
        <v>24</v>
      </c>
      <c r="G31" s="11" t="s">
        <v>25</v>
      </c>
      <c r="H31" s="12" t="s">
        <v>26</v>
      </c>
      <c r="I31" s="7" t="s">
        <v>27</v>
      </c>
    </row>
    <row r="32" spans="1:9" x14ac:dyDescent="0.25">
      <c r="A32" s="9">
        <f>-9.99999999999999E+37</f>
        <v>-9.9999999999999903E+37</v>
      </c>
      <c r="B32" s="8">
        <f>B21</f>
        <v>20.399999999999999</v>
      </c>
      <c r="C32" s="8">
        <f>D21</f>
        <v>6</v>
      </c>
      <c r="D32" s="3">
        <f>_xlfn.NORM.DIST(B32,$H$21,$H$25,TRUE)</f>
        <v>8.842359532767799E-2</v>
      </c>
      <c r="E32" s="3">
        <f>ROUND(100*D32,2)</f>
        <v>8.84</v>
      </c>
      <c r="F32" s="3">
        <f>C32-E32</f>
        <v>-2.84</v>
      </c>
      <c r="G32" s="3">
        <f>ROUND(F32^2,2)</f>
        <v>8.07</v>
      </c>
      <c r="H32" s="5">
        <f>G32/E32</f>
        <v>0.91289592760181004</v>
      </c>
      <c r="I32" s="5">
        <f>C32^2/E32</f>
        <v>4.0723981900452486</v>
      </c>
    </row>
    <row r="33" spans="1:13" x14ac:dyDescent="0.25">
      <c r="A33" s="8">
        <f>B32</f>
        <v>20.399999999999999</v>
      </c>
      <c r="B33" s="8">
        <f t="shared" ref="B33:B35" si="6">A33+$E$17</f>
        <v>24.799999999999997</v>
      </c>
      <c r="C33" s="8">
        <f t="shared" ref="C33:C37" si="7">D22</f>
        <v>17</v>
      </c>
      <c r="D33" s="3">
        <f>_xlfn.NORM.DIST(B33,$H$21,$H$25,TRUE)- _xlfn.NORM.DIST(A33,$H$21,$H$25,TRUE)</f>
        <v>0.12495464756814306</v>
      </c>
      <c r="E33" s="3">
        <f t="shared" ref="E33:E38" si="8">ROUND(100*D33,2)</f>
        <v>12.5</v>
      </c>
      <c r="F33" s="3">
        <f t="shared" ref="F33:F38" si="9">C33-E33</f>
        <v>4.5</v>
      </c>
      <c r="G33" s="3">
        <f t="shared" ref="G33:G38" si="10">ROUND(F33^2,2)</f>
        <v>20.25</v>
      </c>
      <c r="H33" s="5">
        <f t="shared" ref="H33:H38" si="11">G33/E33</f>
        <v>1.62</v>
      </c>
      <c r="I33" s="5">
        <f t="shared" ref="I33:I38" si="12">C33^2/E33</f>
        <v>23.12</v>
      </c>
    </row>
    <row r="34" spans="1:13" x14ac:dyDescent="0.25">
      <c r="A34" s="8">
        <f>B33</f>
        <v>24.799999999999997</v>
      </c>
      <c r="B34" s="8">
        <f t="shared" si="6"/>
        <v>29.199999999999996</v>
      </c>
      <c r="C34" s="8">
        <f t="shared" si="7"/>
        <v>25</v>
      </c>
      <c r="D34" s="3">
        <f t="shared" ref="D34:D37" si="13">_xlfn.NORM.DIST(B34,$H$21,$H$25,TRUE)- _xlfn.NORM.DIST(A34,$H$21,$H$25,TRUE)</f>
        <v>0.19218151244364604</v>
      </c>
      <c r="E34" s="3">
        <f t="shared" si="8"/>
        <v>19.22</v>
      </c>
      <c r="F34" s="3">
        <f t="shared" si="9"/>
        <v>5.7800000000000011</v>
      </c>
      <c r="G34" s="3">
        <f t="shared" si="10"/>
        <v>33.409999999999997</v>
      </c>
      <c r="H34" s="5">
        <f t="shared" si="11"/>
        <v>1.738293444328824</v>
      </c>
      <c r="I34" s="5">
        <f t="shared" si="12"/>
        <v>32.518210197710722</v>
      </c>
      <c r="L34" s="4"/>
      <c r="M34" s="4"/>
    </row>
    <row r="35" spans="1:13" x14ac:dyDescent="0.25">
      <c r="A35" s="8">
        <f t="shared" ref="A35:A38" si="14">B34</f>
        <v>29.199999999999996</v>
      </c>
      <c r="B35" s="8">
        <f t="shared" si="6"/>
        <v>33.599999999999994</v>
      </c>
      <c r="C35" s="8">
        <f t="shared" si="7"/>
        <v>17</v>
      </c>
      <c r="D35" s="3">
        <f t="shared" si="13"/>
        <v>0.21873882289579061</v>
      </c>
      <c r="E35" s="3">
        <f t="shared" si="8"/>
        <v>21.87</v>
      </c>
      <c r="F35" s="3">
        <f t="shared" si="9"/>
        <v>-4.870000000000001</v>
      </c>
      <c r="G35" s="3">
        <f t="shared" si="10"/>
        <v>23.72</v>
      </c>
      <c r="H35" s="5">
        <f t="shared" si="11"/>
        <v>1.0845907636031091</v>
      </c>
      <c r="I35" s="5">
        <f t="shared" si="12"/>
        <v>13.214449016918152</v>
      </c>
      <c r="L35" s="4"/>
      <c r="M35" s="4"/>
    </row>
    <row r="36" spans="1:13" x14ac:dyDescent="0.25">
      <c r="A36" s="8">
        <f t="shared" si="14"/>
        <v>33.599999999999994</v>
      </c>
      <c r="B36" s="8">
        <f>A36+$E$17</f>
        <v>37.999999999999993</v>
      </c>
      <c r="C36" s="8">
        <f t="shared" si="7"/>
        <v>13</v>
      </c>
      <c r="D36" s="3">
        <f t="shared" si="13"/>
        <v>0.18425058028357733</v>
      </c>
      <c r="E36" s="3">
        <f t="shared" si="8"/>
        <v>18.43</v>
      </c>
      <c r="F36" s="3">
        <f t="shared" si="9"/>
        <v>-5.43</v>
      </c>
      <c r="G36" s="3">
        <f t="shared" si="10"/>
        <v>29.48</v>
      </c>
      <c r="H36" s="5">
        <f t="shared" si="11"/>
        <v>1.5995659251220835</v>
      </c>
      <c r="I36" s="5">
        <f t="shared" si="12"/>
        <v>9.1698317959848072</v>
      </c>
      <c r="L36" s="4"/>
      <c r="M36" s="4"/>
    </row>
    <row r="37" spans="1:13" x14ac:dyDescent="0.25">
      <c r="A37" s="8">
        <f t="shared" si="14"/>
        <v>37.999999999999993</v>
      </c>
      <c r="B37" s="8">
        <f t="shared" ref="B37" si="15">A37+$E$17</f>
        <v>42.399999999999991</v>
      </c>
      <c r="C37" s="8">
        <f t="shared" si="7"/>
        <v>13</v>
      </c>
      <c r="D37" s="3">
        <f t="shared" si="13"/>
        <v>0.11485304145742614</v>
      </c>
      <c r="E37" s="3">
        <f t="shared" si="8"/>
        <v>11.49</v>
      </c>
      <c r="F37" s="3">
        <f t="shared" si="9"/>
        <v>1.5099999999999998</v>
      </c>
      <c r="G37" s="3">
        <f t="shared" si="10"/>
        <v>2.2799999999999998</v>
      </c>
      <c r="H37" s="5">
        <f t="shared" si="11"/>
        <v>0.19843342036553524</v>
      </c>
      <c r="I37" s="5">
        <f t="shared" si="12"/>
        <v>14.708442123585726</v>
      </c>
      <c r="L37" s="4"/>
      <c r="M37" s="4"/>
    </row>
    <row r="38" spans="1:13" x14ac:dyDescent="0.25">
      <c r="A38" s="10">
        <f t="shared" si="14"/>
        <v>42.399999999999991</v>
      </c>
      <c r="B38" s="10">
        <f>9.99999999999999E+37</f>
        <v>9.9999999999999903E+37</v>
      </c>
      <c r="C38" s="8">
        <f>D27+D28</f>
        <v>9</v>
      </c>
      <c r="D38" s="3">
        <f>1- _xlfn.NORM.DIST(A38,$H$21,$H$25,TRUE)</f>
        <v>7.6597800023738838E-2</v>
      </c>
      <c r="E38" s="3">
        <f t="shared" si="8"/>
        <v>7.66</v>
      </c>
      <c r="F38" s="3">
        <f t="shared" si="9"/>
        <v>1.3399999999999999</v>
      </c>
      <c r="G38" s="3">
        <f t="shared" si="10"/>
        <v>1.8</v>
      </c>
      <c r="H38" s="5">
        <f t="shared" si="11"/>
        <v>0.2349869451697128</v>
      </c>
      <c r="I38" s="5">
        <f t="shared" si="12"/>
        <v>10.574412532637076</v>
      </c>
      <c r="L38" s="4"/>
      <c r="M38" s="4"/>
    </row>
    <row r="39" spans="1:13" x14ac:dyDescent="0.25">
      <c r="A39" s="17" t="s">
        <v>29</v>
      </c>
      <c r="B39" s="18"/>
      <c r="C39" s="21">
        <f>SUM(C32:C38)</f>
        <v>100</v>
      </c>
      <c r="D39" s="13">
        <f>SUM(D32:D38)</f>
        <v>1</v>
      </c>
      <c r="E39" s="13">
        <f>SUM(E32:E38)</f>
        <v>100.01</v>
      </c>
      <c r="F39" s="13"/>
      <c r="G39" s="13" t="s">
        <v>28</v>
      </c>
      <c r="H39" s="13">
        <f>SUM(H32:H38)</f>
        <v>7.3887664261910748</v>
      </c>
      <c r="I39" s="13">
        <f>SUM(I32:I38)</f>
        <v>107.37774385688172</v>
      </c>
      <c r="L39" s="4"/>
      <c r="M39" s="4"/>
    </row>
    <row r="40" spans="1:13" x14ac:dyDescent="0.25">
      <c r="A40" s="19"/>
      <c r="B40" s="20"/>
      <c r="C40" s="22"/>
      <c r="D40" s="13" t="s">
        <v>30</v>
      </c>
      <c r="E40" s="13">
        <f>7-2-1</f>
        <v>4</v>
      </c>
      <c r="F40" s="13"/>
      <c r="G40" s="13" t="s">
        <v>31</v>
      </c>
      <c r="H40" s="13">
        <f>_xlfn.CHISQ.INV.RT(0.05,E40)</f>
        <v>9.4877290367811575</v>
      </c>
      <c r="I40" s="13"/>
    </row>
  </sheetData>
  <mergeCells count="4">
    <mergeCell ref="G20:I20"/>
    <mergeCell ref="G22:I22"/>
    <mergeCell ref="A39:B40"/>
    <mergeCell ref="C39:C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shmatnastya2005@mail.ru</dc:creator>
  <cp:lastModifiedBy>Матвей Украинский</cp:lastModifiedBy>
  <dcterms:created xsi:type="dcterms:W3CDTF">2024-11-11T17:02:07Z</dcterms:created>
  <dcterms:modified xsi:type="dcterms:W3CDTF">2024-11-19T17:34:11Z</dcterms:modified>
</cp:coreProperties>
</file>