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一阶段" sheetId="4" r:id="rId1"/>
    <sheet name="actor角色表" sheetId="11" r:id="rId2"/>
    <sheet name="天气" sheetId="5" r:id="rId3"/>
    <sheet name="永久性通用被动" sheetId="6" r:id="rId4"/>
    <sheet name="条件性通用被动" sheetId="7" r:id="rId5"/>
    <sheet name="战斗公式" sheetId="8" r:id="rId6"/>
    <sheet name="debuff" sheetId="10" r:id="rId7"/>
    <sheet name="buff" sheetId="9" r:id="rId8"/>
    <sheet name="备份" sheetId="1" r:id="rId9"/>
  </sheets>
  <definedNames>
    <definedName name="_xlnm._FilterDatabase" localSheetId="8" hidden="1">备份!$A$1:$X$136</definedName>
    <definedName name="_xlnm._FilterDatabase" localSheetId="0" hidden="1">一阶段!$A$1:$Y$65</definedName>
  </definedNames>
  <calcPr calcId="125725"/>
</workbook>
</file>

<file path=xl/calcChain.xml><?xml version="1.0" encoding="utf-8"?>
<calcChain xmlns="http://schemas.openxmlformats.org/spreadsheetml/2006/main">
  <c r="V3" i="1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2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2"/>
  <c r="I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2"/>
  <c r="H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2"/>
  <c r="M57" i="4" l="1"/>
  <c r="M56"/>
  <c r="M64"/>
  <c r="M61"/>
  <c r="M60"/>
  <c r="M52"/>
  <c r="M50"/>
  <c r="M48"/>
  <c r="M45"/>
  <c r="M36"/>
  <c r="M34"/>
  <c r="M31"/>
  <c r="M28"/>
  <c r="M27"/>
  <c r="M26"/>
  <c r="M22"/>
  <c r="M18"/>
  <c r="M17"/>
  <c r="M16"/>
  <c r="M15"/>
  <c r="M9"/>
  <c r="M10"/>
  <c r="M8"/>
  <c r="M51"/>
  <c r="M55"/>
  <c r="M54"/>
  <c r="M53"/>
  <c r="M3"/>
  <c r="M2"/>
  <c r="M6"/>
  <c r="M5"/>
  <c r="M4"/>
  <c r="M35"/>
  <c r="M39"/>
  <c r="M38"/>
  <c r="M37"/>
  <c r="M21"/>
  <c r="M19"/>
  <c r="M20"/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comments1.xml><?xml version="1.0" encoding="utf-8"?>
<comments xmlns="http://schemas.openxmlformats.org/spreadsheetml/2006/main">
  <authors>
    <author>xu xu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原画
填写类型：字符串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模型
填写类型：字符串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 xml:space="preserve">职业
无 = 0,
破军 = 1,
贪狼 = 2,
七杀 = 3,
填写类型：0-3整数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国籍
无国籍 = 0,  
魏 = 1,   
蜀 = 2,  
吴 = 3,
群 = 4,
填写类型：0-4整数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颜色
 白 = 0,
 绿 = 1,
 蓝 = 2,
 紫 = 3,
 橙 = 4,
填写类型：0-4整数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性别
未知 = 0,
女 = 1,
男 = 2,
填写类型：0-2整数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品质
1-7星
填写类型：正整数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等级
1-255
填写类型：正整数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1级主属性
力量 = 0,
智力 = 1,
敏捷 = 2,
体质 = 3,
填写类型：0-3整数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力量
填写类型：自然数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智力
填写类型：自然数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敏捷
填写类型：自然数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体质
填写类型：自然数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能够装的武器类型
    穿刺 = 0,
    法术 = 1,  
    粉碎 = 2, 
    横扫 = 3,
    短兵 = 4,
    远射 = 5,
    治疗 = 6,
填写格式：使用英文逗号隔开
例如 0,1 
     3,4
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生命值
填写类型：自然数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攻击力
填写类型：自然数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>物理防御
填写类型：自然数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法术防御
填写类型：自然数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速度
填写类型：自然数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命中
填写类型：大于等于0的浮点数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闪避
填写类型：大于等于0的浮点数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
填写类型：大于等于0的浮点数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抗暴
填写类型：大于等于0的浮点数</t>
        </r>
      </text>
    </comment>
    <comment ref="AB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暴击伤害减免
填写类型：大于等于0的浮点数</t>
        </r>
      </text>
    </comment>
    <comment ref="AD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治疗
填写类型：大于等于0的浮点数</t>
        </r>
      </text>
    </comment>
    <comment ref="AE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被治疗
填写类型：大于等于0的浮点数</t>
        </r>
      </text>
    </comment>
    <comment ref="AF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格挡</t>
        </r>
      </text>
    </comment>
    <comment ref="AG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破挡
填写类型：大于等于0的浮点数</t>
        </r>
      </text>
    </comment>
    <comment ref="AH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特殊属性
七杀 怒气值
贪狼 法力值
破军 护盾值
填写类型：自然数</t>
        </r>
      </text>
    </comment>
    <comment ref="AI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护盾类型
没有护盾属性 = 0,
先使用护盾再使用生命 = 1,
先使用生命再使用护盾 = 2,
填写类型：0-2整数
</t>
        </r>
      </text>
    </comment>
  </commentList>
</comments>
</file>

<file path=xl/sharedStrings.xml><?xml version="1.0" encoding="utf-8"?>
<sst xmlns="http://schemas.openxmlformats.org/spreadsheetml/2006/main" count="2302" uniqueCount="945">
  <si>
    <t>四维</t>
    <phoneticPr fontId="5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</si>
  <si>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</si>
  <si>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</si>
  <si>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</si>
  <si>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</si>
  <si>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</si>
  <si>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</si>
  <si>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</si>
  <si>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</si>
  <si>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</si>
  <si>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</si>
  <si>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</si>
  <si>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</si>
  <si>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</si>
  <si>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</si>
  <si>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</si>
  <si>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</si>
  <si>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</si>
  <si>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</si>
  <si>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</si>
  <si>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</si>
  <si>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</si>
  <si>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</si>
  <si>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</si>
  <si>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</si>
  <si>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</si>
  <si>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</si>
  <si>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5" type="noConversion"/>
  </si>
  <si>
    <t>1阶</t>
    <phoneticPr fontId="5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</si>
  <si>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</si>
  <si>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</si>
  <si>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</si>
  <si>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</si>
  <si>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</si>
  <si>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</si>
  <si>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</si>
  <si>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</si>
  <si>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5" type="noConversion"/>
  </si>
  <si>
    <t>雷神之盾：张角受到伤害时，一半的伤害将有法力吸收每点法力会吸收2点伤害</t>
    <phoneticPr fontId="5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</si>
  <si>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5" type="noConversion"/>
  </si>
  <si>
    <t>体质</t>
    <phoneticPr fontId="5" type="noConversion"/>
  </si>
  <si>
    <t>智力</t>
    <phoneticPr fontId="5" type="noConversion"/>
  </si>
  <si>
    <t>力量</t>
    <phoneticPr fontId="5" type="noConversion"/>
  </si>
  <si>
    <t>敏捷</t>
    <phoneticPr fontId="5" type="noConversion"/>
  </si>
  <si>
    <t>总属性</t>
    <phoneticPr fontId="5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</si>
  <si>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</si>
  <si>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</si>
  <si>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</si>
  <si>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</si>
  <si>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</si>
  <si>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</si>
  <si>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</si>
  <si>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</si>
  <si>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</si>
  <si>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</si>
  <si>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</si>
  <si>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</si>
  <si>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</si>
  <si>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</si>
  <si>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</si>
  <si>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</si>
  <si>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</si>
  <si>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</si>
  <si>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</si>
  <si>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</si>
  <si>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</si>
  <si>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</si>
  <si>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</si>
  <si>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</si>
  <si>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</si>
  <si>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</si>
  <si>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</si>
  <si>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</si>
  <si>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</si>
  <si>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</si>
  <si>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</si>
  <si>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</si>
  <si>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</si>
  <si>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</si>
  <si>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</si>
  <si>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</si>
  <si>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</si>
  <si>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</si>
  <si>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</si>
  <si>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</si>
  <si>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</si>
  <si>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</si>
  <si>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</si>
  <si>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</si>
  <si>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</si>
  <si>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</si>
  <si>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</si>
  <si>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</si>
  <si>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</si>
  <si>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</si>
  <si>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</si>
  <si>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</si>
  <si>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</si>
  <si>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</si>
  <si>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</si>
  <si>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</si>
  <si>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</si>
  <si>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</si>
  <si>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</si>
  <si>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</si>
  <si>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</si>
  <si>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</si>
  <si>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</si>
  <si>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</si>
  <si>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</si>
  <si>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</si>
  <si>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</si>
  <si>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</si>
  <si>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</si>
  <si>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</si>
  <si>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</si>
  <si>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</si>
  <si>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</si>
  <si>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</si>
  <si>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</si>
  <si>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</si>
  <si>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</si>
  <si>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</si>
  <si>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</si>
  <si>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5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</si>
  <si>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</si>
  <si>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</si>
  <si>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</si>
  <si>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</si>
  <si>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</si>
  <si>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</si>
  <si>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</si>
  <si>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</si>
  <si>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</si>
  <si>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</si>
  <si>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</si>
  <si>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</si>
  <si>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</si>
  <si>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</si>
  <si>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</si>
  <si>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</si>
  <si>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</si>
  <si>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</si>
  <si>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</si>
  <si>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</si>
  <si>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</si>
  <si>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</si>
  <si>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</si>
  <si>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</si>
  <si>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</si>
  <si>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</si>
  <si>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</si>
  <si>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</si>
  <si>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</si>
  <si>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</si>
  <si>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</si>
  <si>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</si>
  <si>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</si>
  <si>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</si>
  <si>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</si>
  <si>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5" type="noConversion"/>
  </si>
  <si>
    <t>姓名</t>
    <phoneticPr fontId="5" type="noConversion"/>
  </si>
  <si>
    <t>品质</t>
    <phoneticPr fontId="5" type="noConversion"/>
  </si>
  <si>
    <t>SSS</t>
    <phoneticPr fontId="5" type="noConversion"/>
  </si>
  <si>
    <t>职业</t>
    <phoneticPr fontId="5" type="noConversion"/>
  </si>
  <si>
    <t>破军</t>
    <phoneticPr fontId="5" type="noConversion"/>
  </si>
  <si>
    <t>贪狼</t>
    <phoneticPr fontId="5" type="noConversion"/>
  </si>
  <si>
    <t>七杀</t>
    <phoneticPr fontId="5" type="noConversion"/>
  </si>
  <si>
    <t>主属性</t>
    <phoneticPr fontId="5" type="noConversion"/>
  </si>
  <si>
    <t>武器</t>
    <phoneticPr fontId="5" type="noConversion"/>
  </si>
  <si>
    <t>粉碎</t>
    <phoneticPr fontId="5" type="noConversion"/>
  </si>
  <si>
    <t>武器2</t>
    <phoneticPr fontId="5" type="noConversion"/>
  </si>
  <si>
    <t>短兵</t>
    <phoneticPr fontId="5" type="noConversion"/>
  </si>
  <si>
    <t>法术</t>
    <phoneticPr fontId="5" type="noConversion"/>
  </si>
  <si>
    <t>横扫</t>
    <phoneticPr fontId="5" type="noConversion"/>
  </si>
  <si>
    <t>穿刺</t>
    <phoneticPr fontId="5" type="noConversion"/>
  </si>
  <si>
    <t>远射</t>
    <phoneticPr fontId="5" type="noConversion"/>
  </si>
  <si>
    <t>体质</t>
    <phoneticPr fontId="5" type="noConversion"/>
  </si>
  <si>
    <t>力量</t>
    <phoneticPr fontId="5" type="noConversion"/>
  </si>
  <si>
    <t>敏捷</t>
    <phoneticPr fontId="5" type="noConversion"/>
  </si>
  <si>
    <t>敏捷</t>
    <phoneticPr fontId="5" type="noConversion"/>
  </si>
  <si>
    <t>智力</t>
    <phoneticPr fontId="5" type="noConversion"/>
  </si>
  <si>
    <t>力量</t>
    <phoneticPr fontId="5" type="noConversion"/>
  </si>
  <si>
    <t>智力</t>
    <phoneticPr fontId="5" type="noConversion"/>
  </si>
  <si>
    <t>体质</t>
    <phoneticPr fontId="5" type="noConversion"/>
  </si>
  <si>
    <t>短兵</t>
    <phoneticPr fontId="5" type="noConversion"/>
  </si>
  <si>
    <t>法术</t>
    <phoneticPr fontId="5" type="noConversion"/>
  </si>
  <si>
    <t>颜色</t>
    <phoneticPr fontId="5" type="noConversion"/>
  </si>
  <si>
    <t>刺日*吞月：当张辽装备穿刺类武器时，对首个目标额外增加X伤害；当装备横扫类武器时，额外增加一个目标</t>
    <phoneticPr fontId="5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</si>
  <si>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</si>
  <si>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t>暴怒：当张飞装备穿刺类武器时，对首个目标身旁的两个单位造成X溅射伤害</t>
    <phoneticPr fontId="5" type="noConversion"/>
  </si>
  <si>
    <t>穿云*青釭：当赵云装备穿刺类武器时，可额外增加一个目标；当装备短兵器时，普通攻击可为目标附加一个破甲状态，受到物理伤害提升X，持续2回合</t>
    <phoneticPr fontId="5" type="noConversion"/>
  </si>
  <si>
    <t>破军</t>
  </si>
  <si>
    <t>七杀</t>
    <phoneticPr fontId="5" type="noConversion"/>
  </si>
  <si>
    <t>贪狼</t>
    <phoneticPr fontId="5" type="noConversion"/>
  </si>
  <si>
    <t>破军</t>
    <phoneticPr fontId="5" type="noConversion"/>
  </si>
  <si>
    <t>SS</t>
    <phoneticPr fontId="5" type="noConversion"/>
  </si>
  <si>
    <t>陷阵*绝杀：当甘宁装备短兵器时，增加自身X生命上限，当装备远射类武器时，普通攻击对生命X以下的敌人增加X伤害</t>
    <phoneticPr fontId="5" type="noConversion"/>
  </si>
  <si>
    <t>都督*圣兽</t>
    <phoneticPr fontId="5" type="noConversion"/>
  </si>
  <si>
    <t>都督*白虎：当陆逊装备法术武器时，普攻伤害增加X；当装备短兵时，白虎的防御增加</t>
    <phoneticPr fontId="5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</si>
  <si>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5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</si>
  <si>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</si>
  <si>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5" type="noConversion"/>
  </si>
  <si>
    <t>战意</t>
    <phoneticPr fontId="5" type="noConversion"/>
  </si>
  <si>
    <t>生命值</t>
    <phoneticPr fontId="5" type="noConversion"/>
  </si>
  <si>
    <t>最终伤免</t>
    <phoneticPr fontId="5" type="noConversion"/>
  </si>
  <si>
    <t>格挡后可以反击，造成百分之五十伤害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</si>
  <si>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</si>
  <si>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</si>
  <si>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</si>
  <si>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t>最终伤害</t>
    <phoneticPr fontId="5" type="noConversion"/>
  </si>
  <si>
    <t>速度</t>
    <phoneticPr fontId="5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</si>
  <si>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5" type="noConversion"/>
  </si>
  <si>
    <t>增加百分之30格挡率，当体质大于对方时，格挡伤害降低10%</t>
    <phoneticPr fontId="5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</si>
  <si>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</si>
  <si>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</si>
  <si>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</si>
  <si>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t>攻击</t>
    <phoneticPr fontId="5" type="noConversion"/>
  </si>
  <si>
    <t>先机技：奇计：战斗开始时，敌方所有人有百分之20几率陷入晕眩状态，持续一回合</t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</si>
  <si>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</si>
  <si>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流言：对单体目标造成120%伤害，50%附加晕眩一回合，调息2回合，消耗80点法力</t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</si>
  <si>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</si>
  <si>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抗暴</t>
    <phoneticPr fontId="5" type="noConversion"/>
  </si>
  <si>
    <t>物理伤害</t>
    <phoneticPr fontId="5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</si>
  <si>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</si>
  <si>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当关羽击杀一个目标后，绝技的调息时间减少2回合</t>
    <phoneticPr fontId="5" type="noConversion"/>
  </si>
  <si>
    <t>当友方武将对敌方目标暴击时，关羽会随后对该目标造成150%的伤害，最多触发7次</t>
    <phoneticPr fontId="5" type="noConversion"/>
  </si>
  <si>
    <t>关羽死亡时对击杀者造成400%的伤害，并附加封技1回合</t>
    <phoneticPr fontId="5" type="noConversion"/>
  </si>
  <si>
    <t>当贾诩装备法术类装备时，会优先攻击生命百分比最低的单位</t>
    <phoneticPr fontId="5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</si>
  <si>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</si>
  <si>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</si>
  <si>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</si>
  <si>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5" type="noConversion"/>
  </si>
  <si>
    <t>减少全队受到的魔法伤害</t>
    <phoneticPr fontId="5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</si>
  <si>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</si>
  <si>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</si>
  <si>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当司马懿装备法术类装备时，每次攻击可回复30%自身智力值的法力；当装备短兵时，每次攻击可吸取30%生命</t>
    <phoneticPr fontId="5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</si>
  <si>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5" type="noConversion"/>
  </si>
  <si>
    <t>连破击杀一个目标后，可重置调息时间</t>
    <phoneticPr fontId="5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</si>
  <si>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</si>
  <si>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杀死于吉的单位获得【缠怨】状态5回合，当其生命低于20%时，则立即死亡</t>
    <phoneticPr fontId="5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</si>
  <si>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5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</si>
  <si>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</si>
  <si>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法防比</t>
    <phoneticPr fontId="5" type="noConversion"/>
  </si>
  <si>
    <r>
      <rPr>
        <sz val="11"/>
        <color theme="1"/>
        <rFont val="宋体"/>
        <family val="2"/>
        <charset val="134"/>
      </rPr>
      <t>绝技</t>
    </r>
    <phoneticPr fontId="5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</si>
  <si>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5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</si>
  <si>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</si>
  <si>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5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</si>
  <si>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</si>
  <si>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5" type="noConversion"/>
  </si>
  <si>
    <t>七杀</t>
    <phoneticPr fontId="5" type="noConversion"/>
  </si>
  <si>
    <t>马踏天下：对直线敌人造成</t>
    <phoneticPr fontId="5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</si>
  <si>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5" type="noConversion"/>
  </si>
  <si>
    <t>长版怒吼：</t>
    <phoneticPr fontId="5" type="noConversion"/>
  </si>
  <si>
    <t>马良</t>
    <phoneticPr fontId="5" type="noConversion"/>
  </si>
  <si>
    <t>序号</t>
    <phoneticPr fontId="5" type="noConversion"/>
  </si>
  <si>
    <t>群</t>
    <phoneticPr fontId="5" type="noConversion"/>
  </si>
  <si>
    <t>祝融夫人</t>
    <phoneticPr fontId="5" type="noConversion"/>
  </si>
  <si>
    <t>7星</t>
  </si>
  <si>
    <t>6星</t>
  </si>
  <si>
    <t>5星</t>
  </si>
  <si>
    <t>当自身的生命低于20%时，孙策获得【激昂】状态：攻击力增加百分之百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</si>
  <si>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</si>
  <si>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</si>
  <si>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</si>
  <si>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</si>
  <si>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</si>
  <si>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</si>
  <si>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</si>
  <si>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当郭嘉装备法术类装备时，法术伤害提升30%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</si>
  <si>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</si>
  <si>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</si>
  <si>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</si>
  <si>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</si>
  <si>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</si>
  <si>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</si>
  <si>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</si>
  <si>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</si>
  <si>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</si>
  <si>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</si>
  <si>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</si>
  <si>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</si>
  <si>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</si>
  <si>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</si>
  <si>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</si>
  <si>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</si>
  <si>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5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</si>
  <si>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</si>
  <si>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</si>
  <si>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</si>
  <si>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</si>
  <si>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</si>
  <si>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</si>
  <si>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</si>
  <si>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</si>
  <si>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</si>
  <si>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人物特点</t>
    <phoneticPr fontId="5" type="noConversion"/>
  </si>
  <si>
    <t>远射群伤，短兵连击，输出位</t>
    <phoneticPr fontId="5" type="noConversion"/>
  </si>
  <si>
    <t>残血觉醒，效果强力，单秒收人头，吴国小光环</t>
    <phoneticPr fontId="5" type="noConversion"/>
  </si>
  <si>
    <t>吴国大光环，灵魂锁链</t>
    <phoneticPr fontId="5" type="noConversion"/>
  </si>
  <si>
    <t>远射</t>
    <phoneticPr fontId="5" type="noConversion"/>
  </si>
  <si>
    <t>短兵</t>
    <phoneticPr fontId="5" type="noConversion"/>
  </si>
  <si>
    <t>法术</t>
    <phoneticPr fontId="5" type="noConversion"/>
  </si>
  <si>
    <t>高格挡，死亡出盾</t>
    <phoneticPr fontId="5" type="noConversion"/>
  </si>
  <si>
    <t>短兵肉，高格挡反击；远射高输出，克破军</t>
    <phoneticPr fontId="5" type="noConversion"/>
  </si>
  <si>
    <t>双人回复，输出带破甲，克七杀</t>
    <phoneticPr fontId="5" type="noConversion"/>
  </si>
  <si>
    <t>命中较低，暴击伤害高，格挡后反击暴击高</t>
    <phoneticPr fontId="5" type="noConversion"/>
  </si>
  <si>
    <t>高防御，可无敌</t>
    <phoneticPr fontId="5" type="noConversion"/>
  </si>
  <si>
    <t>死亡自爆，先机技晕眩，控制</t>
    <phoneticPr fontId="5" type="noConversion"/>
  </si>
  <si>
    <t>治疗，生贪狼</t>
    <phoneticPr fontId="5" type="noConversion"/>
  </si>
  <si>
    <t>锤主控制，法术生七杀</t>
    <phoneticPr fontId="5" type="noConversion"/>
  </si>
  <si>
    <t>稳定输出，可横排可竖排，生破军</t>
    <phoneticPr fontId="5" type="noConversion"/>
  </si>
  <si>
    <t>标准战士，生破军</t>
    <phoneticPr fontId="5" type="noConversion"/>
  </si>
  <si>
    <t>贪狼</t>
    <phoneticPr fontId="5" type="noConversion"/>
  </si>
  <si>
    <t>七杀</t>
    <phoneticPr fontId="5" type="noConversion"/>
  </si>
  <si>
    <t>破军</t>
    <phoneticPr fontId="5" type="noConversion"/>
  </si>
  <si>
    <t>贪狼</t>
    <phoneticPr fontId="5" type="noConversion"/>
  </si>
  <si>
    <t>破军</t>
    <phoneticPr fontId="5" type="noConversion"/>
  </si>
  <si>
    <t>治疗</t>
    <phoneticPr fontId="5" type="noConversion"/>
  </si>
  <si>
    <t>远程高伤害克破军，魏国第一速度</t>
    <phoneticPr fontId="5" type="noConversion"/>
  </si>
  <si>
    <t>射手，几率触发多次打击，高速度，吴国第一速度</t>
    <phoneticPr fontId="5" type="noConversion"/>
  </si>
  <si>
    <t>七杀</t>
    <phoneticPr fontId="5" type="noConversion"/>
  </si>
  <si>
    <t>高血，魏国大光环</t>
    <phoneticPr fontId="5" type="noConversion"/>
  </si>
  <si>
    <t>生七杀</t>
    <phoneticPr fontId="5" type="noConversion"/>
  </si>
  <si>
    <t>随机AOE伤害，生七杀</t>
    <phoneticPr fontId="5" type="noConversion"/>
  </si>
  <si>
    <t>单点击破，高暴击率，克七杀</t>
    <phoneticPr fontId="5" type="noConversion"/>
  </si>
  <si>
    <t>增益，生贪狼</t>
    <phoneticPr fontId="5" type="noConversion"/>
  </si>
  <si>
    <t>辅助带减益，克贪狼</t>
    <phoneticPr fontId="5" type="noConversion"/>
  </si>
  <si>
    <t>蜀国第一速度，先机技废掉对面一个</t>
    <phoneticPr fontId="5" type="noConversion"/>
  </si>
  <si>
    <t>点杀，死亡废掉一人</t>
    <phoneticPr fontId="5" type="noConversion"/>
  </si>
  <si>
    <t>长驱直入，前几次攻击较高，先机技带破甲</t>
    <phoneticPr fontId="5" type="noConversion"/>
  </si>
  <si>
    <t>速度很慢，开局减伤，高伤害，面积伤害</t>
    <phoneticPr fontId="5" type="noConversion"/>
  </si>
  <si>
    <t>魏国小光环，克贪狼</t>
    <phoneticPr fontId="5" type="noConversion"/>
  </si>
  <si>
    <t>高闪避高速度，减益增益</t>
    <phoneticPr fontId="5" type="noConversion"/>
  </si>
  <si>
    <t>先机技加全体速度，依赖法力</t>
    <phoneticPr fontId="5" type="noConversion"/>
  </si>
  <si>
    <t>高闪避，面积伤害，大雾天气专家</t>
    <phoneticPr fontId="5" type="noConversion"/>
  </si>
  <si>
    <t>单点击破，沙暴天气专家，收人头刷cd，法术兵器回复法力，永动机；短兵回复生命，靠普攻</t>
    <phoneticPr fontId="5" type="noConversion"/>
  </si>
  <si>
    <t>横排减怒，克七杀</t>
    <phoneticPr fontId="5" type="noConversion"/>
  </si>
  <si>
    <t>破军</t>
    <phoneticPr fontId="5" type="noConversion"/>
  </si>
  <si>
    <t>中毒减益伤害</t>
    <phoneticPr fontId="5" type="noConversion"/>
  </si>
  <si>
    <t>群雄大光环</t>
    <phoneticPr fontId="5" type="noConversion"/>
  </si>
  <si>
    <t>群雄小光环</t>
    <phoneticPr fontId="5" type="noConversion"/>
  </si>
  <si>
    <t>后排单点，高命中，高伤害</t>
    <phoneticPr fontId="5" type="noConversion"/>
  </si>
  <si>
    <t>连环伤害，克贪狼</t>
    <phoneticPr fontId="5" type="noConversion"/>
  </si>
  <si>
    <t>速度快，直线突击，受伤减CD，克破军</t>
    <phoneticPr fontId="5" type="noConversion"/>
  </si>
  <si>
    <t>群攻群疗，灼烧叠加，大风天气专家，召唤</t>
    <phoneticPr fontId="5" type="noConversion"/>
  </si>
  <si>
    <t>火烧一切，召唤</t>
    <phoneticPr fontId="5" type="noConversion"/>
  </si>
  <si>
    <t>治疗，减少自身伤害，召唤</t>
    <phoneticPr fontId="5" type="noConversion"/>
  </si>
  <si>
    <t>持续回合越久越强力，前期输出薄弱，召唤</t>
    <phoneticPr fontId="5" type="noConversion"/>
  </si>
  <si>
    <t>生贪狼，控制</t>
    <phoneticPr fontId="5" type="noConversion"/>
  </si>
  <si>
    <t>告诉封疗</t>
    <phoneticPr fontId="5" type="noConversion"/>
  </si>
  <si>
    <t>无限吸血</t>
    <phoneticPr fontId="5" type="noConversion"/>
  </si>
  <si>
    <t>生破军，蜀国大光环</t>
    <phoneticPr fontId="5" type="noConversion"/>
  </si>
  <si>
    <t>依赖法力，法力耗尽觉醒</t>
    <phoneticPr fontId="5" type="noConversion"/>
  </si>
  <si>
    <t>伤害很高</t>
    <phoneticPr fontId="5" type="noConversion"/>
  </si>
  <si>
    <t>无敌加控制</t>
    <phoneticPr fontId="5" type="noConversion"/>
  </si>
  <si>
    <t>减伤，蜀国小光环</t>
    <phoneticPr fontId="5" type="noConversion"/>
  </si>
  <si>
    <t>闪避劈人，雷雨天气专家，带感电，增加法术伤害</t>
    <phoneticPr fontId="5" type="noConversion"/>
  </si>
  <si>
    <t>减益</t>
    <phoneticPr fontId="5" type="noConversion"/>
  </si>
  <si>
    <t>稳定输出，生破军</t>
    <phoneticPr fontId="5" type="noConversion"/>
  </si>
  <si>
    <t>法力抵消伤害，加攻击</t>
    <phoneticPr fontId="5" type="noConversion"/>
  </si>
  <si>
    <t>横扫全屏，远射必中，克破军</t>
    <phoneticPr fontId="5" type="noConversion"/>
  </si>
  <si>
    <t>中毒伤害，克七杀</t>
    <phoneticPr fontId="5" type="noConversion"/>
  </si>
  <si>
    <t>高血量，血牛</t>
    <phoneticPr fontId="5" type="noConversion"/>
  </si>
  <si>
    <t>对撕裂状态有加成</t>
    <phoneticPr fontId="5" type="noConversion"/>
  </si>
  <si>
    <t>生贪狼，减益</t>
    <phoneticPr fontId="5" type="noConversion"/>
  </si>
  <si>
    <t>克贪狼，控制高速</t>
    <phoneticPr fontId="5" type="noConversion"/>
  </si>
  <si>
    <t>附加撕裂状态，生七杀</t>
    <phoneticPr fontId="5" type="noConversion"/>
  </si>
  <si>
    <t>有死亡技能</t>
    <phoneticPr fontId="5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</si>
  <si>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</si>
  <si>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</si>
  <si>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</si>
  <si>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</si>
  <si>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</si>
  <si>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</si>
  <si>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t>不灭</t>
    <phoneticPr fontId="5" type="noConversion"/>
  </si>
  <si>
    <t>破蜀</t>
    <phoneticPr fontId="5" type="noConversion"/>
  </si>
  <si>
    <t>徐林</t>
    <phoneticPr fontId="5" type="noConversion"/>
  </si>
  <si>
    <t>破击：对单体造成X伤害3回合调息时间</t>
    <phoneticPr fontId="5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</si>
  <si>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</si>
  <si>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破釜</t>
    <phoneticPr fontId="5" type="noConversion"/>
  </si>
  <si>
    <t>水星</t>
    <phoneticPr fontId="5" type="noConversion"/>
  </si>
  <si>
    <t>反击</t>
    <phoneticPr fontId="5" type="noConversion"/>
  </si>
  <si>
    <t>反击时对竖排敌人造成伤害</t>
    <phoneticPr fontId="5" type="noConversion"/>
  </si>
  <si>
    <t>钢筋</t>
    <phoneticPr fontId="5" type="noConversion"/>
  </si>
  <si>
    <t>坚甲</t>
    <phoneticPr fontId="5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</si>
  <si>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5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</si>
  <si>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5" type="noConversion"/>
  </si>
  <si>
    <t>每次承受少于自身最大生命值百分之十的伤害时，绝技的调息时间便缩短一回合</t>
    <phoneticPr fontId="5" type="noConversion"/>
  </si>
  <si>
    <t>死亡出盾，纯肉，防高，压血</t>
    <phoneticPr fontId="5" type="noConversion"/>
  </si>
  <si>
    <t>茂盛</t>
    <phoneticPr fontId="5" type="noConversion"/>
  </si>
  <si>
    <t>铁骨</t>
    <phoneticPr fontId="5" type="noConversion"/>
  </si>
  <si>
    <t>破魏</t>
    <phoneticPr fontId="5" type="noConversion"/>
  </si>
  <si>
    <t>逆转：绝技的消耗变为回复</t>
    <phoneticPr fontId="5" type="noConversion"/>
  </si>
  <si>
    <t>背水</t>
    <phoneticPr fontId="5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</si>
  <si>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5" type="noConversion"/>
  </si>
  <si>
    <t>苦肉*鞭挞：当黄盖装备粉碎类武器时，普通攻击有百分之10的几率是对方陷入【混乱】；当</t>
    <phoneticPr fontId="5" type="noConversion"/>
  </si>
  <si>
    <t>高血反伤</t>
    <phoneticPr fontId="5" type="noConversion"/>
  </si>
  <si>
    <t>利刃</t>
    <phoneticPr fontId="5" type="noConversion"/>
  </si>
  <si>
    <t>疾风</t>
    <phoneticPr fontId="5" type="noConversion"/>
  </si>
  <si>
    <t>鹰眼</t>
    <phoneticPr fontId="5" type="noConversion"/>
  </si>
  <si>
    <t>决胜：当对方的敏捷值小于凌统时，必定暴击</t>
    <phoneticPr fontId="5" type="noConversion"/>
  </si>
  <si>
    <t>当装备远射类武器时，普通攻击可追击，最多追击2次</t>
    <phoneticPr fontId="5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</si>
  <si>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5" type="noConversion"/>
  </si>
  <si>
    <t>狼嗥</t>
    <phoneticPr fontId="5" type="noConversion"/>
  </si>
  <si>
    <t>每次暴击减少一回合绝技调息时间</t>
    <phoneticPr fontId="5" type="noConversion"/>
  </si>
  <si>
    <t>鹰眼</t>
    <phoneticPr fontId="5" type="noConversion"/>
  </si>
  <si>
    <t>凰涎</t>
    <phoneticPr fontId="5" type="noConversion"/>
  </si>
  <si>
    <t>神佑</t>
    <phoneticPr fontId="5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</si>
  <si>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5" type="noConversion"/>
  </si>
  <si>
    <t>制衡：对敌方单体造成X伤害并回复自身X生命，调息2回合</t>
    <phoneticPr fontId="5" type="noConversion"/>
  </si>
  <si>
    <t>发动制衡时，若生命百分百少于敌方，则减少1回合绝技调息时间</t>
    <phoneticPr fontId="5" type="noConversion"/>
  </si>
  <si>
    <t>增加吴国全体伤害百分之30</t>
    <phoneticPr fontId="5" type="noConversion"/>
  </si>
  <si>
    <t>火星</t>
    <phoneticPr fontId="5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</si>
  <si>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</si>
  <si>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先机技：联姻：开场时和随机一名友方单位同时进入【联姻】状态</t>
    <phoneticPr fontId="5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</si>
  <si>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5" type="noConversion"/>
  </si>
  <si>
    <t>当联姻的目标击杀一名敌方单位后，孙尚香的绝技立刻调息完毕</t>
    <phoneticPr fontId="5" type="noConversion"/>
  </si>
  <si>
    <t>当联姻目标在其回合对敌方造成伤害时</t>
    <phoneticPr fontId="5" type="noConversion"/>
  </si>
  <si>
    <t>灭杀</t>
    <phoneticPr fontId="5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</si>
  <si>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</si>
  <si>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5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</si>
  <si>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</si>
  <si>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</si>
  <si>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</si>
  <si>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索命：对敌方后排单体造成X伤害，并【封技】一回合，5回合调息</t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</si>
  <si>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</si>
  <si>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</si>
  <si>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</si>
  <si>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龙啸</t>
    <phoneticPr fontId="5" type="noConversion"/>
  </si>
  <si>
    <t>狼嗥</t>
    <phoneticPr fontId="5" type="noConversion"/>
  </si>
  <si>
    <t>装备穿刺类武器时额外增加一个目标</t>
    <phoneticPr fontId="5" type="noConversion"/>
  </si>
  <si>
    <t>反击</t>
    <phoneticPr fontId="5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</si>
  <si>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5" type="noConversion"/>
  </si>
  <si>
    <t>金星</t>
    <phoneticPr fontId="5" type="noConversion"/>
  </si>
  <si>
    <t>抗群</t>
    <phoneticPr fontId="5" type="noConversion"/>
  </si>
  <si>
    <t>镇静</t>
    <phoneticPr fontId="5" type="noConversion"/>
  </si>
  <si>
    <t>屠狼</t>
    <phoneticPr fontId="5" type="noConversion"/>
  </si>
  <si>
    <t>压制</t>
    <phoneticPr fontId="5" type="noConversion"/>
  </si>
  <si>
    <t>茂盛</t>
    <phoneticPr fontId="5" type="noConversion"/>
  </si>
  <si>
    <t>背水</t>
    <phoneticPr fontId="5" type="noConversion"/>
  </si>
  <si>
    <t>对后排单体造成</t>
    <phoneticPr fontId="5" type="noConversion"/>
  </si>
  <si>
    <t>甲胄</t>
    <phoneticPr fontId="5" type="noConversion"/>
  </si>
  <si>
    <t>勘察</t>
    <phoneticPr fontId="5" type="noConversion"/>
  </si>
  <si>
    <t>当自身破军盾被击破时，绝技的调息时间减少1回合</t>
    <phoneticPr fontId="5" type="noConversion"/>
  </si>
  <si>
    <t>对地方全造成X伤害并附带灼烧，调息五回合，消耗X法力</t>
    <phoneticPr fontId="5" type="noConversion"/>
  </si>
  <si>
    <t>钢筋</t>
    <phoneticPr fontId="5" type="noConversion"/>
  </si>
  <si>
    <t>风流</t>
    <phoneticPr fontId="5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</si>
  <si>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5" type="noConversion"/>
  </si>
  <si>
    <t>先机技：大风</t>
    <phoneticPr fontId="5" type="noConversion"/>
  </si>
  <si>
    <t>攻击灼烧类敌方单位时</t>
    <phoneticPr fontId="5" type="noConversion"/>
  </si>
  <si>
    <t>慧根</t>
    <phoneticPr fontId="5" type="noConversion"/>
  </si>
  <si>
    <t>免疫全队大风天气的负面影响</t>
    <phoneticPr fontId="5" type="noConversion"/>
  </si>
  <si>
    <t>大风天气下，灼烧效果加倍</t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</si>
  <si>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</si>
  <si>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</si>
  <si>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</si>
  <si>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</si>
  <si>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</si>
  <si>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</si>
  <si>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</si>
  <si>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</si>
  <si>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5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</si>
  <si>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</si>
  <si>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</si>
  <si>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</si>
  <si>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</si>
  <si>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</si>
  <si>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</si>
  <si>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</si>
  <si>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</si>
  <si>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</si>
  <si>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</si>
  <si>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</si>
  <si>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</si>
  <si>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</si>
  <si>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</si>
  <si>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</si>
  <si>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</si>
  <si>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</si>
  <si>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</si>
  <si>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</si>
  <si>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</si>
  <si>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</si>
  <si>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</si>
  <si>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</si>
  <si>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</si>
  <si>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</si>
  <si>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</si>
  <si>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</si>
  <si>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</si>
  <si>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</si>
  <si>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</si>
  <si>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</si>
  <si>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</si>
  <si>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</si>
  <si>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</si>
  <si>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</si>
  <si>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</si>
  <si>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</si>
  <si>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</si>
  <si>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</si>
  <si>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</si>
  <si>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</si>
  <si>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</si>
  <si>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</si>
  <si>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</si>
  <si>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</si>
  <si>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</si>
  <si>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</si>
  <si>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</si>
  <si>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</si>
  <si>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</si>
  <si>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</si>
  <si>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</si>
  <si>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</si>
  <si>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</si>
  <si>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</si>
  <si>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</si>
  <si>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</si>
  <si>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</si>
  <si>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</si>
  <si>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</si>
  <si>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</si>
  <si>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</si>
  <si>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</si>
  <si>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</si>
  <si>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</si>
  <si>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</si>
  <si>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</si>
  <si>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</si>
  <si>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</si>
  <si>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</si>
  <si>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</si>
  <si>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</si>
  <si>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</si>
  <si>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</si>
  <si>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</si>
  <si>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</si>
  <si>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</si>
  <si>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</si>
  <si>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</si>
  <si>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</si>
  <si>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</si>
  <si>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</si>
  <si>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</si>
  <si>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</si>
  <si>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</si>
  <si>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</si>
  <si>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</si>
  <si>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</si>
  <si>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</si>
  <si>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</si>
  <si>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</si>
  <si>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</si>
  <si>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</si>
  <si>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</si>
  <si>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</si>
  <si>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</si>
  <si>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</si>
  <si>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</si>
  <si>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</si>
  <si>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</si>
  <si>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</si>
  <si>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</si>
  <si>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</si>
  <si>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</si>
  <si>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</si>
  <si>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</si>
  <si>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</si>
  <si>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</si>
  <si>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</si>
  <si>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回复生命</t>
  </si>
  <si>
    <t>天气</t>
    <phoneticPr fontId="5" type="noConversion"/>
  </si>
  <si>
    <t>效果</t>
    <phoneticPr fontId="5" type="noConversion"/>
  </si>
  <si>
    <t>雷电</t>
    <phoneticPr fontId="5" type="noConversion"/>
  </si>
  <si>
    <t>沙暴</t>
    <phoneticPr fontId="5" type="noConversion"/>
  </si>
  <si>
    <t>雾霾</t>
    <phoneticPr fontId="5" type="noConversion"/>
  </si>
  <si>
    <t>全场命中减少</t>
    <phoneticPr fontId="5" type="noConversion"/>
  </si>
  <si>
    <t>全场法防降低</t>
    <phoneticPr fontId="5" type="noConversion"/>
  </si>
  <si>
    <t>全场物防降低</t>
    <phoneticPr fontId="5" type="noConversion"/>
  </si>
  <si>
    <t>全场攻击降低</t>
    <phoneticPr fontId="5" type="noConversion"/>
  </si>
  <si>
    <t>周瑜</t>
    <phoneticPr fontId="5" type="noConversion"/>
  </si>
  <si>
    <t>张角</t>
    <phoneticPr fontId="5" type="noConversion"/>
  </si>
  <si>
    <t>司马懿</t>
    <phoneticPr fontId="5" type="noConversion"/>
  </si>
  <si>
    <t>诸葛亮</t>
    <phoneticPr fontId="5" type="noConversion"/>
  </si>
  <si>
    <t>发起人</t>
    <phoneticPr fontId="5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</si>
  <si>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</si>
  <si>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慧根；对智力低于自身的敌人造成伤害时，吸收X生命</t>
    <phoneticPr fontId="5" type="noConversion"/>
  </si>
  <si>
    <t>徐林</t>
    <phoneticPr fontId="5" type="noConversion"/>
  </si>
  <si>
    <t>每次闪避后，可增加自身最大生命百分之十的破军护盾，破军护盾在吕蒙濒死时用于吸收伤害</t>
    <phoneticPr fontId="5" type="noConversion"/>
  </si>
  <si>
    <t>6星</t>
    <phoneticPr fontId="5" type="noConversion"/>
  </si>
  <si>
    <t>大风天气下，自身的【灼烧】效果加倍</t>
    <phoneticPr fontId="5" type="noConversion"/>
  </si>
  <si>
    <t>自身免疫【攻击降低】效果，免疫全队大风天气的负面影响</t>
    <phoneticPr fontId="5" type="noConversion"/>
  </si>
  <si>
    <t>自身免疫【物理防御降低】效果，并使全队免疫沙暴天气的负面影响</t>
    <phoneticPr fontId="5" type="noConversion"/>
  </si>
  <si>
    <t>琴音：对随机三个敌方目标造成X伤害，若其正被【灼烧】，则伤害提升X，调息3回合</t>
    <phoneticPr fontId="5" type="noConversion"/>
  </si>
  <si>
    <t>每次普攻到一个被灼烧类敌方单位时，会回复X法力值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</si>
  <si>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5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</si>
  <si>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</si>
  <si>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</si>
  <si>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</si>
  <si>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</si>
  <si>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5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</si>
  <si>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</si>
  <si>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</si>
  <si>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</si>
  <si>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倜傥</t>
    <phoneticPr fontId="5" type="noConversion"/>
  </si>
  <si>
    <t>自身免疫【命中降低】效果，并使全队免疫雾霾天气的负面影响</t>
    <phoneticPr fontId="5" type="noConversion"/>
  </si>
  <si>
    <t>百鸟朝凤：对直线敌人造成x伤害，并击破额外X破军盾，调息5回合</t>
    <phoneticPr fontId="5" type="noConversion"/>
  </si>
  <si>
    <t>背水</t>
    <phoneticPr fontId="5" type="noConversion"/>
  </si>
  <si>
    <t>破釜</t>
    <phoneticPr fontId="5" type="noConversion"/>
  </si>
  <si>
    <t>七探蛇盘：对直线敌人造成X伤害，30%几率再次释放，5回合调息</t>
    <phoneticPr fontId="5" type="noConversion"/>
  </si>
  <si>
    <t>赵云每杀死一个目标时，减少一回合绝技调息和并重置七探蛇盘</t>
    <phoneticPr fontId="5" type="noConversion"/>
  </si>
  <si>
    <t>不动</t>
    <phoneticPr fontId="5" type="noConversion"/>
  </si>
  <si>
    <t>斩破</t>
    <phoneticPr fontId="5" type="noConversion"/>
  </si>
  <si>
    <t>振奋</t>
    <phoneticPr fontId="5" type="noConversion"/>
  </si>
  <si>
    <t>强力；当力量大于对方时，破挡率增加100%</t>
    <phoneticPr fontId="5" type="noConversion"/>
  </si>
  <si>
    <t>普通攻击造成伤害的百分之20变为破军盾，抵挡即将到来的伤害</t>
    <phoneticPr fontId="5" type="noConversion"/>
  </si>
  <si>
    <t>修罗地狱：攻击增加百分之20，免疫一切来自其他人的状态（包括治疗）</t>
    <phoneticPr fontId="5" type="noConversion"/>
  </si>
  <si>
    <t>若此次攻击无人格挡则减少一回合绝技调息时间</t>
    <phoneticPr fontId="5" type="noConversion"/>
  </si>
  <si>
    <t>装备法术类武器时，伤害增加百分之30</t>
    <phoneticPr fontId="5" type="noConversion"/>
  </si>
  <si>
    <t>强力；当力量大于对方时伤害增加30%</t>
    <phoneticPr fontId="5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</si>
  <si>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</si>
  <si>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普攻怒气获取翻倍</t>
    <phoneticPr fontId="5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</si>
  <si>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</si>
  <si>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</si>
  <si>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5" type="noConversion"/>
  </si>
  <si>
    <t>缥缈</t>
    <phoneticPr fontId="5" type="noConversion"/>
  </si>
  <si>
    <t>每次被攻击回复X法力</t>
    <phoneticPr fontId="5" type="noConversion"/>
  </si>
  <si>
    <t>大雾天气下，自身回合开始前，随机对敌方一个单位附加【致盲】，持续1回合</t>
    <phoneticPr fontId="5" type="noConversion"/>
  </si>
  <si>
    <t>对敌方全体造成X伤害，并提升全队友方闪避X，调息时间5回合，消耗X法力</t>
    <phoneticPr fontId="5" type="noConversion"/>
  </si>
  <si>
    <t>每次闪避敌人攻击时，回复X法力，并减少绝技1回合调息时间</t>
    <phoneticPr fontId="5" type="noConversion"/>
  </si>
  <si>
    <t>七星灯：友方闪避一次攻击时，对其施加祝福效果，提升其X攻击，持续一回合</t>
    <phoneticPr fontId="5" type="noConversion"/>
  </si>
  <si>
    <t>装备法术类武器时，普通攻击30几率附加【混乱】</t>
    <phoneticPr fontId="5" type="noConversion"/>
  </si>
  <si>
    <t>洞察</t>
    <phoneticPr fontId="5" type="noConversion"/>
  </si>
  <si>
    <t>疾风</t>
    <phoneticPr fontId="5" type="noConversion"/>
  </si>
  <si>
    <t>每回合回复X法力值</t>
    <phoneticPr fontId="5" type="noConversion"/>
  </si>
  <si>
    <t>对敌方前排全部目标造成X伤害，并附加【封技】状态两回合，调息3回合，消耗X法力</t>
    <phoneticPr fontId="5" type="noConversion"/>
  </si>
  <si>
    <t>幻化：对随机3个目标造成X伤害</t>
    <phoneticPr fontId="5" type="noConversion"/>
  </si>
  <si>
    <t>幻化和绝技对贪狼减少X法力，对七杀减少X怒气，对破军额外击破X破军盾</t>
    <phoneticPr fontId="5" type="noConversion"/>
  </si>
  <si>
    <t>慧根，对智力低于自身的敌人【一定命中】</t>
    <phoneticPr fontId="5" type="noConversion"/>
  </si>
  <si>
    <t>灵动；百分之20的敏捷值转化为智力</t>
    <phoneticPr fontId="5" type="noConversion"/>
  </si>
  <si>
    <t>水星</t>
    <phoneticPr fontId="5" type="noConversion"/>
  </si>
  <si>
    <t>屠狼</t>
    <phoneticPr fontId="5" type="noConversion"/>
  </si>
  <si>
    <t>自身免疫【法术防御降低】效果，并使全队免疫雷雨天气的负面效果</t>
    <phoneticPr fontId="5" type="noConversion"/>
  </si>
  <si>
    <t>黄天当立：对敌方全造成X伤害并有30%几率附带【感电】2回合，调息3回合，消耗X法力</t>
    <phoneticPr fontId="5" type="noConversion"/>
  </si>
  <si>
    <t>疾风</t>
    <phoneticPr fontId="5" type="noConversion"/>
  </si>
  <si>
    <t>鹰眼</t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</si>
  <si>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</si>
  <si>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t>雷雨天气下，张角每次闪避敌方攻击将发动一次不消耗法力的五雷轰顶</t>
    <phoneticPr fontId="5" type="noConversion"/>
  </si>
  <si>
    <t>对敌方全体造成X伤害，并30%附加【恫吓】状态两回合，【恫吓】状态下的目标攻防速都减少5%，调息时间5回合</t>
    <phoneticPr fontId="5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</si>
  <si>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</si>
  <si>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五雷轰顶：对随机一名单体敌方单位造成X伤害，若其身上有【感电】效果，则造成【晕眩】一回合，消耗X法力，3回合调息</t>
    <phoneticPr fontId="5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</si>
  <si>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</si>
  <si>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</si>
  <si>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土星</t>
    <phoneticPr fontId="5" type="noConversion"/>
  </si>
  <si>
    <t>振奋</t>
    <phoneticPr fontId="5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</si>
  <si>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</si>
  <si>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掠夺</t>
    <phoneticPr fontId="5" type="noConversion"/>
  </si>
  <si>
    <t>利刃</t>
    <phoneticPr fontId="5" type="noConversion"/>
  </si>
  <si>
    <t>初始获得50%怒气</t>
    <phoneticPr fontId="5" type="noConversion"/>
  </si>
  <si>
    <t>对【撕裂】状态敌人造成伤害时，回复X怒气</t>
    <phoneticPr fontId="5" type="noConversion"/>
  </si>
  <si>
    <t>狮搏</t>
    <phoneticPr fontId="5" type="noConversion"/>
  </si>
  <si>
    <t>狼嗥</t>
    <phoneticPr fontId="5" type="noConversion"/>
  </si>
  <si>
    <t>对速度小于自身的敌人造成伤害时，必定附加【撕裂】</t>
    <phoneticPr fontId="5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</si>
  <si>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</si>
  <si>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</si>
  <si>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t>对攻击小于自身的敌人造成伤害时，伤害增加20%</t>
    <phoneticPr fontId="5" type="noConversion"/>
  </si>
  <si>
    <t>自身的【撕裂】效果加倍</t>
    <phoneticPr fontId="5" type="noConversion"/>
  </si>
  <si>
    <t>对【撕裂】效果的敌人造成伤害时，伤害增加30%</t>
    <phoneticPr fontId="5" type="noConversion"/>
  </si>
  <si>
    <t>浴血</t>
    <phoneticPr fontId="5" type="noConversion"/>
  </si>
  <si>
    <t>不动</t>
    <phoneticPr fontId="5" type="noConversion"/>
  </si>
  <si>
    <t>毁灭</t>
    <phoneticPr fontId="5" type="noConversion"/>
  </si>
  <si>
    <t>穿刺断腕：对敌方直线造成X伤害，并有50%几率附加【撕裂】2回合</t>
    <phoneticPr fontId="5" type="noConversion"/>
  </si>
  <si>
    <t>横扫断腕：对敌方横排造成X伤害，并有40%几率附加【撕裂】2回合</t>
    <phoneticPr fontId="5" type="noConversion"/>
  </si>
  <si>
    <t>威震：对随机5名敌方单位造成X伤害并回复己方全体破军盾X点，5回合调息</t>
    <phoneticPr fontId="5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</si>
  <si>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</si>
  <si>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</si>
  <si>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</si>
  <si>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</si>
  <si>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</si>
  <si>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水星</t>
    <phoneticPr fontId="5" type="noConversion"/>
  </si>
  <si>
    <t>杀死自身的单位获得【缠怨】效果3回合，被【缠怨】附身的目标无法回复生命，且当其生命下降到百分之20时，直接死亡</t>
    <phoneticPr fontId="5" type="noConversion"/>
  </si>
  <si>
    <t>茂盛</t>
    <phoneticPr fontId="5" type="noConversion"/>
  </si>
  <si>
    <t>感知</t>
    <phoneticPr fontId="5" type="noConversion"/>
  </si>
  <si>
    <t>掠夺</t>
    <phoneticPr fontId="5" type="noConversion"/>
  </si>
  <si>
    <t>龙啸</t>
    <phoneticPr fontId="5" type="noConversion"/>
  </si>
  <si>
    <t>马踏天下：对直线敌人造成X伤害，百分之20附加【迟缓】</t>
    <phoneticPr fontId="5" type="noConversion"/>
  </si>
  <si>
    <t>灵动；对速度低于自身的敌人暴击伤害增加50%</t>
    <phoneticPr fontId="5" type="noConversion"/>
  </si>
  <si>
    <t>普通攻击的怒气获取效果提升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</si>
  <si>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</si>
  <si>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5" type="noConversion"/>
  </si>
  <si>
    <t>免疫【迟缓】，施放绝技后提升自身速度</t>
    <phoneticPr fontId="5" type="noConversion"/>
  </si>
  <si>
    <t>破魏</t>
    <phoneticPr fontId="5" type="noConversion"/>
  </si>
  <si>
    <t>压制</t>
    <phoneticPr fontId="5" type="noConversion"/>
  </si>
  <si>
    <t>破蜀</t>
    <phoneticPr fontId="5" type="noConversion"/>
  </si>
  <si>
    <t>勘察</t>
    <phoneticPr fontId="5" type="noConversion"/>
  </si>
  <si>
    <t>陆逊在场时，被火烧死的单位会对周围单位造成X伤害</t>
    <phoneticPr fontId="5" type="noConversion"/>
  </si>
  <si>
    <t>飘渺</t>
    <phoneticPr fontId="5" type="noConversion"/>
  </si>
  <si>
    <t>红莲业火：对敌方全造成X伤害，有30%几率附带【灼烧】2回合，调息3回合，消耗X法力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</si>
  <si>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5" type="noConversion"/>
  </si>
  <si>
    <t>普通攻击的5%的伤害会转化为法力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</si>
  <si>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5" type="noConversion"/>
  </si>
  <si>
    <t>长版怒吼：对横排全部敌人造成X伤害，并对其中的七杀减少X怒气</t>
    <phoneticPr fontId="5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</si>
  <si>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</si>
  <si>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</si>
  <si>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</si>
  <si>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</si>
  <si>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</si>
  <si>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t>铁索连环影响效果增加一个目标</t>
    <phoneticPr fontId="5" type="noConversion"/>
  </si>
  <si>
    <t>灭杀</t>
    <phoneticPr fontId="5" type="noConversion"/>
  </si>
  <si>
    <t>风流</t>
    <phoneticPr fontId="5" type="noConversion"/>
  </si>
  <si>
    <t>武器1</t>
    <phoneticPr fontId="5" type="noConversion"/>
  </si>
  <si>
    <t>治疗</t>
    <phoneticPr fontId="5" type="noConversion"/>
  </si>
  <si>
    <t>远射</t>
    <phoneticPr fontId="5" type="noConversion"/>
  </si>
  <si>
    <t>粉碎</t>
    <phoneticPr fontId="5" type="noConversion"/>
  </si>
  <si>
    <t>短兵</t>
    <phoneticPr fontId="5" type="noConversion"/>
  </si>
  <si>
    <t>法术</t>
    <phoneticPr fontId="5" type="noConversion"/>
  </si>
  <si>
    <t>穿刺</t>
    <phoneticPr fontId="5" type="noConversion"/>
  </si>
  <si>
    <t>对单体目标造成X伤害，额外击破X破军盾，并提升X格挡率</t>
    <phoneticPr fontId="5" type="noConversion"/>
  </si>
  <si>
    <t>压制</t>
    <phoneticPr fontId="5" type="noConversion"/>
  </si>
  <si>
    <t>金星</t>
    <phoneticPr fontId="5" type="noConversion"/>
  </si>
  <si>
    <t>反击</t>
    <phoneticPr fontId="5" type="noConversion"/>
  </si>
  <si>
    <t>斩破</t>
    <phoneticPr fontId="5" type="noConversion"/>
  </si>
  <si>
    <t>甲胄</t>
    <phoneticPr fontId="5" type="noConversion"/>
  </si>
  <si>
    <t>反击时获得X怒气</t>
    <phoneticPr fontId="5" type="noConversion"/>
  </si>
  <si>
    <t>复仇：当队友被暴击时，甘宁将对攻击者造成X伤害，限发动10次</t>
    <phoneticPr fontId="5" type="noConversion"/>
  </si>
  <si>
    <t>狼嗥</t>
    <phoneticPr fontId="5" type="noConversion"/>
  </si>
  <si>
    <t>{(我方攻击力-对方对应防御值)X技能系数X[1+(我方攻击对应属性-对方对应属性)%]+最终伤害-对方最终伤免}X(1+我方增伤百分比-对方减伤百分比)</t>
    <phoneticPr fontId="5" type="noConversion"/>
  </si>
  <si>
    <t>对随机三个单位造成X伤害，有X几率再次发动，造成一半伤害</t>
    <phoneticPr fontId="5" type="noConversion"/>
  </si>
  <si>
    <t>慧根；免疫【灼烧】</t>
    <phoneticPr fontId="5" type="noConversion"/>
  </si>
  <si>
    <t>火烧联营：对敌方直线造成X伤害，并附加【灼烧】2回合，3回合调息，消耗X法力</t>
    <phoneticPr fontId="5" type="noConversion"/>
  </si>
  <si>
    <t>审时度势：速度高于陆逊的敌人对其伤害减少X；陆逊对速度低于他的敌人伤害增加X</t>
    <phoneticPr fontId="5" type="noConversion"/>
  </si>
  <si>
    <t>对单体敌人造成X伤害，若该敌人被【灼烧】，则附加【晕眩】1回合，调息3回合，消耗X法力</t>
    <phoneticPr fontId="5" type="noConversion"/>
  </si>
  <si>
    <t>敏捷</t>
    <phoneticPr fontId="5" type="noConversion"/>
  </si>
  <si>
    <t>涅槃：死亡后满血满蓝复活，但每回合减少20%最大血量，限定一次</t>
    <phoneticPr fontId="5" type="noConversion"/>
  </si>
  <si>
    <t>铁索连环：对随机两个单位造成X伤害，并【连环】3回合，优先选择未被【连环】的单位，调息2回合，消耗X法力</t>
    <phoneticPr fontId="5" type="noConversion"/>
  </si>
  <si>
    <t>对单体目标造成X伤害，并附加【灼烧】，持续2回合</t>
    <phoneticPr fontId="5" type="noConversion"/>
  </si>
  <si>
    <t>不动</t>
    <phoneticPr fontId="5" type="noConversion"/>
  </si>
  <si>
    <t>当本队人数少于2人（含2人）时，赵云的伤害提升X</t>
    <phoneticPr fontId="5" type="noConversion"/>
  </si>
  <si>
    <t>感知</t>
    <phoneticPr fontId="5" type="noConversion"/>
  </si>
  <si>
    <t>灭杀</t>
    <phoneticPr fontId="5" type="noConversion"/>
  </si>
  <si>
    <t>虚无</t>
    <phoneticPr fontId="5" type="noConversion"/>
  </si>
  <si>
    <t>凰涎；免疫【中毒】</t>
    <phoneticPr fontId="5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</si>
  <si>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</si>
  <si>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对随机3名敌人造成X伤害，并附加【中毒】，消耗X法力</t>
    <phoneticPr fontId="5" type="noConversion"/>
  </si>
  <si>
    <t>琅琊道额外增加1个目标</t>
    <phoneticPr fontId="5" type="noConversion"/>
  </si>
  <si>
    <t>治疗暴击时，回复X法力</t>
    <phoneticPr fontId="5" type="noConversion"/>
  </si>
  <si>
    <t>太平*领道：当于吉装备法术类武器时，普通攻击几率附加【中毒】；当装备治疗类武器时，暴击率增加X</t>
    <phoneticPr fontId="5" type="noConversion"/>
  </si>
  <si>
    <t>增加女性武将的伤害30%</t>
    <phoneticPr fontId="5" type="noConversion"/>
  </si>
  <si>
    <t>天香</t>
    <phoneticPr fontId="5" type="noConversion"/>
  </si>
  <si>
    <t>破群</t>
    <phoneticPr fontId="5" type="noConversion"/>
  </si>
  <si>
    <t>慧根；免疫【连环】</t>
    <phoneticPr fontId="5" type="noConversion"/>
  </si>
  <si>
    <t>死亡时对全部贪狼队友回复X法力</t>
    <phoneticPr fontId="5" type="noConversion"/>
  </si>
  <si>
    <t>疾风</t>
    <phoneticPr fontId="5" type="noConversion"/>
  </si>
  <si>
    <t>贤良*天公：当张角装备法术类武器的时候，会附加【感电】状态2回合；当装备短兵时，普攻对【感电】状态的敌人50%造成【晕眩】1回合</t>
    <phoneticPr fontId="5" type="noConversion"/>
  </si>
  <si>
    <t>绝技消耗的敌方法力将回复自身法力</t>
    <phoneticPr fontId="5" type="noConversion"/>
  </si>
  <si>
    <t>纷舞：当貂蝉装备法术类武器时，普通攻击增加一个目标</t>
    <phoneticPr fontId="5" type="noConversion"/>
  </si>
  <si>
    <t>闭月：对随机两名敌方目标造成X伤害，优先选择贪狼，若目标为贪狼，则降低其10%最大法力，调息3回合</t>
    <phoneticPr fontId="5" type="noConversion"/>
  </si>
  <si>
    <t>离间：对两名目标造成【离间】，若均命中，则攻击高的一方对攻击低的一方造成X伤害，消耗X法力</t>
    <phoneticPr fontId="5" type="noConversion"/>
  </si>
  <si>
    <t>火星</t>
    <phoneticPr fontId="5" type="noConversion"/>
  </si>
  <si>
    <t>金星</t>
    <phoneticPr fontId="5" type="noConversion"/>
  </si>
  <si>
    <t>自身破军盾被击破时，减少绝技调息一回合</t>
    <phoneticPr fontId="5" type="noConversion"/>
  </si>
  <si>
    <t>当本队死亡人数少于2人时，张辽的伤害提升X</t>
    <phoneticPr fontId="5" type="noConversion"/>
  </si>
  <si>
    <t>许褚的粉碎类武器，普攻攻击范围增大</t>
    <phoneticPr fontId="5" type="noConversion"/>
  </si>
  <si>
    <t>受到伤害获得的怒气值提升</t>
    <phoneticPr fontId="5" type="noConversion"/>
  </si>
  <si>
    <t>对全体友方回复X生命，消耗X法力，调息3回合</t>
    <phoneticPr fontId="5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</si>
  <si>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</si>
  <si>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王佐之才的影响目标变为全体</t>
    <phoneticPr fontId="5" type="noConversion"/>
  </si>
  <si>
    <t>勘察</t>
    <phoneticPr fontId="5" type="noConversion"/>
  </si>
  <si>
    <t>木星</t>
    <phoneticPr fontId="5" type="noConversion"/>
  </si>
  <si>
    <t>对生命50%以下的友方治疗量翻倍</t>
    <phoneticPr fontId="5" type="noConversion"/>
  </si>
  <si>
    <t>压制</t>
    <phoneticPr fontId="5" type="noConversion"/>
  </si>
  <si>
    <t>每回合回复X法力</t>
    <phoneticPr fontId="5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</si>
  <si>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5" type="noConversion"/>
  </si>
  <si>
    <t>普通攻击和绝技50%触发【缴械】</t>
    <phoneticPr fontId="5" type="noConversion"/>
  </si>
  <si>
    <t>利刃</t>
    <phoneticPr fontId="5" type="noConversion"/>
  </si>
  <si>
    <t>迅捷</t>
    <phoneticPr fontId="5" type="noConversion"/>
  </si>
  <si>
    <t>水星</t>
    <phoneticPr fontId="5" type="noConversion"/>
  </si>
  <si>
    <t>运筹：对单体目标造成X，若目标死于该技能则再次发动运筹，不无限施放，调息3回合</t>
    <phoneticPr fontId="5" type="noConversion"/>
  </si>
  <si>
    <t>破蜀</t>
    <phoneticPr fontId="5" type="noConversion"/>
  </si>
  <si>
    <t>龙啸</t>
    <phoneticPr fontId="5" type="noConversion"/>
  </si>
  <si>
    <t>狼嗥</t>
    <phoneticPr fontId="5" type="noConversion"/>
  </si>
  <si>
    <t>每次发动连击时，增加X怒气</t>
    <phoneticPr fontId="5" type="noConversion"/>
  </si>
  <si>
    <t>暴击的怒气提升效果翻倍</t>
    <phoneticPr fontId="5" type="noConversion"/>
  </si>
  <si>
    <t>背水</t>
    <phoneticPr fontId="5" type="noConversion"/>
  </si>
  <si>
    <t>对敏捷小于自身的目标【一定命中】</t>
    <phoneticPr fontId="5" type="noConversion"/>
  </si>
  <si>
    <t>徐林</t>
    <phoneticPr fontId="5" type="noConversion"/>
  </si>
  <si>
    <t>破魏</t>
    <phoneticPr fontId="5" type="noConversion"/>
  </si>
  <si>
    <t>抗魏</t>
    <phoneticPr fontId="5" type="noConversion"/>
  </si>
  <si>
    <t>杀死一个目标时，大幅提升怒气</t>
    <phoneticPr fontId="5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</si>
  <si>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</si>
  <si>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对【麻痹】的目标伤害增加X</t>
    <phoneticPr fontId="5" type="noConversion"/>
  </si>
  <si>
    <t>对后排单体造成X伤害，并造成【麻痹】状态2回合</t>
    <phoneticPr fontId="5" type="noConversion"/>
  </si>
  <si>
    <t>当黄忠装备横扫类装备时，普攻50%几率造成【麻痹】2回合；当装备远射类武器时，普通攻击对生命X以下的敌人增加X伤害</t>
    <phoneticPr fontId="5" type="noConversion"/>
  </si>
  <si>
    <t>先机技：当先：自身前两个回合速度增加X</t>
    <phoneticPr fontId="5" type="noConversion"/>
  </si>
  <si>
    <t>抗吴</t>
    <phoneticPr fontId="5" type="noConversion"/>
  </si>
  <si>
    <t>斩破</t>
    <phoneticPr fontId="5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</si>
  <si>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5" type="noConversion"/>
  </si>
  <si>
    <t>普通攻击和绝技50%触发【致盲】</t>
    <phoneticPr fontId="5" type="noConversion"/>
  </si>
  <si>
    <t>对后排全部单位造成X伤害，并击破X护盾</t>
    <phoneticPr fontId="5" type="noConversion"/>
  </si>
  <si>
    <t>反击</t>
    <phoneticPr fontId="5" type="noConversion"/>
  </si>
  <si>
    <t>装备穿刺类武器时额外增加一个目标</t>
    <phoneticPr fontId="5" type="noConversion"/>
  </si>
  <si>
    <t>坚甲</t>
    <phoneticPr fontId="5" type="noConversion"/>
  </si>
  <si>
    <t>不灭</t>
    <phoneticPr fontId="5" type="noConversion"/>
  </si>
  <si>
    <t>抗群</t>
    <phoneticPr fontId="5" type="noConversion"/>
  </si>
  <si>
    <t>对直线造成X伤害，并提升自身格挡率50%</t>
    <phoneticPr fontId="5" type="noConversion"/>
  </si>
  <si>
    <t>每次未命中时，增加反击伤害直到战斗结束</t>
    <phoneticPr fontId="5" type="noConversion"/>
  </si>
  <si>
    <t>强力，免疫【缴械】【破甲】</t>
    <phoneticPr fontId="5" type="noConversion"/>
  </si>
  <si>
    <t>当荀彧装备法术类武器时，普攻50%附加【感电】；装备治疗类装备时，治疗率增加X</t>
    <phoneticPr fontId="5" type="noConversion"/>
  </si>
  <si>
    <t>每死亡一个友方单位，姜维的攻击提升X</t>
    <phoneticPr fontId="5" type="noConversion"/>
  </si>
  <si>
    <t>普攻回复X法力</t>
    <phoneticPr fontId="5" type="noConversion"/>
  </si>
  <si>
    <t>对随机3名敌人造成X伤害，消耗X法力</t>
    <phoneticPr fontId="5" type="noConversion"/>
  </si>
  <si>
    <t>对全体单位增加X防御</t>
    <phoneticPr fontId="5" type="noConversion"/>
  </si>
  <si>
    <t>毁灭</t>
    <phoneticPr fontId="5" type="noConversion"/>
  </si>
  <si>
    <t>风流</t>
    <phoneticPr fontId="5" type="noConversion"/>
  </si>
  <si>
    <t>洞察</t>
    <phoneticPr fontId="5" type="noConversion"/>
  </si>
  <si>
    <t>当装备穿刺类武器时，普通攻击附加【破甲】2回合，当装备法术类武器时，普通攻击附加【感电】2回合</t>
    <phoneticPr fontId="5" type="noConversion"/>
  </si>
  <si>
    <t>对直线敌人造成伤害，调息2回合</t>
    <phoneticPr fontId="5" type="noConversion"/>
  </si>
  <si>
    <t>对全体敌人造成X伤害，并20%附加【晕眩】1回合</t>
    <phoneticPr fontId="5" type="noConversion"/>
  </si>
  <si>
    <t>减少X速度转化为等值物理防御和法术防御</t>
    <phoneticPr fontId="5" type="noConversion"/>
  </si>
  <si>
    <t>徐林</t>
    <phoneticPr fontId="5" type="noConversion"/>
  </si>
  <si>
    <t>坚甲</t>
    <phoneticPr fontId="5" type="noConversion"/>
  </si>
  <si>
    <t>免疫【晕眩】【迟缓】，比自身速度快的英雄对其伤害减少30%</t>
    <phoneticPr fontId="5" type="noConversion"/>
  </si>
  <si>
    <t>先机技：初次被伤害时，免疫该伤害，怒气增加100，且初次伤害增加100%</t>
    <phoneticPr fontId="5" type="noConversion"/>
  </si>
  <si>
    <t>毁灭</t>
    <phoneticPr fontId="5" type="noConversion"/>
  </si>
  <si>
    <t>增加攻击百分比</t>
    <phoneticPr fontId="5" type="noConversion"/>
  </si>
  <si>
    <t>ID</t>
    <phoneticPr fontId="5" type="noConversion"/>
  </si>
  <si>
    <r>
      <t>I</t>
    </r>
    <r>
      <rPr>
        <sz val="11"/>
        <color theme="1"/>
        <rFont val="宋体"/>
        <family val="2"/>
        <charset val="134"/>
        <scheme val="minor"/>
      </rPr>
      <t>D</t>
    </r>
    <phoneticPr fontId="5" type="noConversion"/>
  </si>
  <si>
    <t>名称</t>
    <phoneticPr fontId="5" type="noConversion"/>
  </si>
  <si>
    <t>效果</t>
    <phoneticPr fontId="5" type="noConversion"/>
  </si>
  <si>
    <t>备注</t>
    <phoneticPr fontId="5" type="noConversion"/>
  </si>
  <si>
    <t>灼烧</t>
    <phoneticPr fontId="5" type="noConversion"/>
  </si>
  <si>
    <t>晕眩</t>
    <phoneticPr fontId="5" type="noConversion"/>
  </si>
  <si>
    <t>缴械</t>
    <phoneticPr fontId="5" type="noConversion"/>
  </si>
  <si>
    <t>封技</t>
    <phoneticPr fontId="5" type="noConversion"/>
  </si>
  <si>
    <t>破甲</t>
    <phoneticPr fontId="5" type="noConversion"/>
  </si>
  <si>
    <t>连环</t>
    <phoneticPr fontId="5" type="noConversion"/>
  </si>
  <si>
    <t>麻痹</t>
    <phoneticPr fontId="5" type="noConversion"/>
  </si>
  <si>
    <t>恫吓</t>
    <phoneticPr fontId="5" type="noConversion"/>
  </si>
  <si>
    <t>混乱</t>
    <phoneticPr fontId="5" type="noConversion"/>
  </si>
  <si>
    <t>激昂</t>
    <phoneticPr fontId="5" type="noConversion"/>
  </si>
  <si>
    <t>缠怨</t>
    <phoneticPr fontId="5" type="noConversion"/>
  </si>
  <si>
    <t>感电</t>
    <phoneticPr fontId="5" type="noConversion"/>
  </si>
  <si>
    <t>先机技：增加全队七杀50%怒气</t>
    <phoneticPr fontId="5" type="noConversion"/>
  </si>
  <si>
    <t>中毒</t>
    <phoneticPr fontId="5" type="noConversion"/>
  </si>
  <si>
    <t>离间</t>
    <phoneticPr fontId="5" type="noConversion"/>
  </si>
  <si>
    <t>撕裂</t>
    <phoneticPr fontId="5" type="noConversion"/>
  </si>
  <si>
    <t>流血</t>
    <phoneticPr fontId="5" type="noConversion"/>
  </si>
  <si>
    <t>持续减血</t>
    <phoneticPr fontId="5" type="noConversion"/>
  </si>
  <si>
    <t>伤害类战斗公式</t>
    <phoneticPr fontId="5" type="noConversion"/>
  </si>
  <si>
    <t>持续类战斗公式</t>
    <phoneticPr fontId="5" type="noConversion"/>
  </si>
  <si>
    <t>{我方攻击力X技能系数X[1+(我方攻击对应属性-对方对应属性)%]}X(1+我方增伤百分比-对方减伤百分比)</t>
    <phoneticPr fontId="5" type="noConversion"/>
  </si>
  <si>
    <t>回合前减血，不受防御影响，仅受到物理减伤和总减伤的影响</t>
    <phoneticPr fontId="5" type="noConversion"/>
  </si>
  <si>
    <t>回合后减血，不受防御影响，仅受到物理减伤和总减伤的影响</t>
    <phoneticPr fontId="5" type="noConversion"/>
  </si>
  <si>
    <t>回合后减血，不受防御影响，仅受到法术减伤和总减伤的影响</t>
    <phoneticPr fontId="5" type="noConversion"/>
  </si>
  <si>
    <t>回合前减血，不受防御影响，仅受到法术减伤和总减伤的影响</t>
    <phoneticPr fontId="5" type="noConversion"/>
  </si>
  <si>
    <t>分别计算</t>
    <phoneticPr fontId="5" type="noConversion"/>
  </si>
  <si>
    <t>效果叠加状况</t>
    <phoneticPr fontId="5" type="noConversion"/>
  </si>
  <si>
    <t>无法施展绝技，特殊技能；只能普通攻击</t>
  </si>
  <si>
    <t>不可叠加</t>
    <phoneticPr fontId="5" type="noConversion"/>
  </si>
  <si>
    <t>吕布专属</t>
    <phoneticPr fontId="5" type="noConversion"/>
  </si>
  <si>
    <t>无法一切行动</t>
  </si>
  <si>
    <t>无法进行普通攻击；可施展绝技，特殊技能</t>
    <phoneticPr fontId="5" type="noConversion"/>
  </si>
  <si>
    <t>不能触发格挡，闪避</t>
    <phoneticPr fontId="5" type="noConversion"/>
  </si>
  <si>
    <t>绝技和特殊技能均无法施展时不能行动</t>
    <phoneticPr fontId="5" type="noConversion"/>
  </si>
  <si>
    <t>回合阶段不分敌我进行一次技能系数为1的单体普通攻击</t>
    <phoneticPr fontId="5" type="noConversion"/>
  </si>
  <si>
    <t>孙策专属</t>
    <phoneticPr fontId="5" type="noConversion"/>
  </si>
  <si>
    <t>攻防速的值减少百分之五</t>
    <phoneticPr fontId="5" type="noConversion"/>
  </si>
  <si>
    <t>攻击增加百分之五十</t>
    <phoneticPr fontId="5" type="noConversion"/>
  </si>
  <si>
    <t>易损</t>
    <phoneticPr fontId="5" type="noConversion"/>
  </si>
  <si>
    <t>连环后的所有本方单位之中有人中了异常状态，则其他人均会中该异常状态</t>
    <phoneticPr fontId="5" type="noConversion"/>
  </si>
  <si>
    <t>庞统专属</t>
    <phoneticPr fontId="5" type="noConversion"/>
  </si>
  <si>
    <t>致盲</t>
    <phoneticPr fontId="5" type="noConversion"/>
  </si>
  <si>
    <t>虚弱</t>
    <phoneticPr fontId="5" type="noConversion"/>
  </si>
  <si>
    <t>于吉专属</t>
    <phoneticPr fontId="5" type="noConversion"/>
  </si>
  <si>
    <t>必中技能无法被治疗，生命低于百分之20直接死亡</t>
    <phoneticPr fontId="5" type="noConversion"/>
  </si>
  <si>
    <t>命中下降100%</t>
    <phoneticPr fontId="5" type="noConversion"/>
  </si>
  <si>
    <t>法术防御下降20%</t>
    <phoneticPr fontId="5" type="noConversion"/>
  </si>
  <si>
    <t>物理防御下降20%</t>
    <phoneticPr fontId="5" type="noConversion"/>
  </si>
  <si>
    <t>攻击下降20%</t>
    <phoneticPr fontId="5" type="noConversion"/>
  </si>
  <si>
    <t>迟缓</t>
    <phoneticPr fontId="5" type="noConversion"/>
  </si>
  <si>
    <t>封疗</t>
    <phoneticPr fontId="5" type="noConversion"/>
  </si>
  <si>
    <t>无法回复生命</t>
    <phoneticPr fontId="5" type="noConversion"/>
  </si>
  <si>
    <t>贾诩专属</t>
    <phoneticPr fontId="5" type="noConversion"/>
  </si>
  <si>
    <t>免疫【致盲】，永久降低20%命中，反击【一定命中】</t>
    <phoneticPr fontId="5" type="noConversion"/>
  </si>
  <si>
    <t>断筋</t>
    <phoneticPr fontId="5" type="noConversion"/>
  </si>
  <si>
    <t>无法格挡</t>
    <phoneticPr fontId="5" type="noConversion"/>
  </si>
  <si>
    <t>貂蝉专属</t>
    <phoneticPr fontId="5" type="noConversion"/>
  </si>
  <si>
    <t>抗暴下降50%</t>
    <phoneticPr fontId="5" type="noConversion"/>
  </si>
  <si>
    <t>弱点</t>
    <phoneticPr fontId="5" type="noConversion"/>
  </si>
  <si>
    <t>破绽</t>
    <phoneticPr fontId="5" type="noConversion"/>
  </si>
  <si>
    <t>暴击伤害减免减少50%</t>
    <phoneticPr fontId="5" type="noConversion"/>
  </si>
  <si>
    <t>免疫【弱点】【破绽】</t>
    <phoneticPr fontId="5" type="noConversion"/>
  </si>
  <si>
    <t>金星，免疫【断筋】【虚弱】</t>
    <phoneticPr fontId="5" type="noConversion"/>
  </si>
  <si>
    <t>封怒</t>
    <phoneticPr fontId="5" type="noConversion"/>
  </si>
  <si>
    <t>绝气</t>
    <phoneticPr fontId="5" type="noConversion"/>
  </si>
  <si>
    <t>七杀无法回复怒气</t>
    <phoneticPr fontId="5" type="noConversion"/>
  </si>
  <si>
    <t>贪狼无法回复法力</t>
    <phoneticPr fontId="5" type="noConversion"/>
  </si>
  <si>
    <t>藏兵</t>
    <phoneticPr fontId="5" type="noConversion"/>
  </si>
  <si>
    <t>破军盾无法增加</t>
    <phoneticPr fontId="5" type="noConversion"/>
  </si>
  <si>
    <t>同名不可叠加</t>
    <phoneticPr fontId="5" type="noConversion"/>
  </si>
  <si>
    <t>必中技能，攻击高的一方对攻击低的一方进行一次技能系数为1的单体普通攻击</t>
    <phoneticPr fontId="5" type="noConversion"/>
  </si>
  <si>
    <t>速度下降20%</t>
    <phoneticPr fontId="5" type="noConversion"/>
  </si>
  <si>
    <t>闪避下降100%</t>
    <phoneticPr fontId="5" type="noConversion"/>
  </si>
  <si>
    <t>受到所有伤害增加10%</t>
    <phoneticPr fontId="5" type="noConversion"/>
  </si>
  <si>
    <t>ID</t>
    <phoneticPr fontId="5" type="noConversion"/>
  </si>
  <si>
    <t>Name</t>
    <phoneticPr fontId="5" type="noConversion"/>
  </si>
  <si>
    <t>Description</t>
  </si>
  <si>
    <t>Icon</t>
    <phoneticPr fontId="5" type="noConversion"/>
  </si>
  <si>
    <t>Texture</t>
  </si>
  <si>
    <t>Model</t>
  </si>
  <si>
    <t>Profession</t>
    <phoneticPr fontId="5" type="noConversion"/>
  </si>
  <si>
    <t>Quality</t>
  </si>
  <si>
    <t>Nationality</t>
    <phoneticPr fontId="5" type="noConversion"/>
  </si>
  <si>
    <t>Color</t>
  </si>
  <si>
    <t>L1MainAttribute</t>
  </si>
  <si>
    <t>Power</t>
  </si>
  <si>
    <t>IQ</t>
    <phoneticPr fontId="5" type="noConversion"/>
  </si>
  <si>
    <t>Agile</t>
    <phoneticPr fontId="5" type="noConversion"/>
  </si>
  <si>
    <t>Physique</t>
  </si>
  <si>
    <t>Sex</t>
    <phoneticPr fontId="5" type="noConversion"/>
  </si>
  <si>
    <t>LV</t>
    <phoneticPr fontId="5" type="noConversion"/>
  </si>
  <si>
    <t>EnableWeaponTypes</t>
  </si>
  <si>
    <t>HP</t>
  </si>
  <si>
    <t>AP</t>
  </si>
  <si>
    <t>PhysicsDEF</t>
  </si>
  <si>
    <t>MagicDEf</t>
  </si>
  <si>
    <t>Speed</t>
  </si>
  <si>
    <t>Hit</t>
    <phoneticPr fontId="5" type="noConversion"/>
  </si>
  <si>
    <t>Dodge</t>
    <phoneticPr fontId="5" type="noConversion"/>
  </si>
  <si>
    <t>Critical</t>
    <phoneticPr fontId="5" type="noConversion"/>
  </si>
  <si>
    <t>OpposeCritical</t>
    <phoneticPr fontId="5" type="noConversion"/>
  </si>
  <si>
    <t>CriticalDamge</t>
  </si>
  <si>
    <t>CriticalDamgeCounteract</t>
    <phoneticPr fontId="5" type="noConversion"/>
  </si>
  <si>
    <t>Heal</t>
  </si>
  <si>
    <t>BeHealed</t>
  </si>
  <si>
    <t>Block</t>
    <phoneticPr fontId="5" type="noConversion"/>
  </si>
  <si>
    <t>Broken</t>
    <phoneticPr fontId="5" type="noConversion"/>
  </si>
  <si>
    <t>SpecialAttribute</t>
  </si>
  <si>
    <t>ShieldType</t>
  </si>
  <si>
    <t>技能还未进行设计</t>
    <phoneticPr fontId="5" type="noConversion"/>
  </si>
  <si>
    <t>性别</t>
    <phoneticPr fontId="5" type="noConversion"/>
  </si>
  <si>
    <t>男</t>
    <phoneticPr fontId="5" type="noConversion"/>
  </si>
  <si>
    <t>女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</si>
</sst>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 ;[Red]\-0\ "/>
  </numFmts>
  <fonts count="1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  <font>
      <b/>
      <sz val="11"/>
      <color theme="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2" fillId="13" borderId="1" applyNumberFormat="0" applyAlignment="0" applyProtection="0">
      <alignment vertical="center"/>
    </xf>
  </cellStyleXfs>
  <cellXfs count="88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0" borderId="0" xfId="2">
      <alignment vertical="center"/>
    </xf>
    <xf numFmtId="0" fontId="8" fillId="0" borderId="0" xfId="2" applyFont="1">
      <alignment vertical="center"/>
    </xf>
    <xf numFmtId="0" fontId="6" fillId="0" borderId="0" xfId="0" applyFont="1" applyAlignment="1">
      <alignment horizontal="center" wrapText="1"/>
    </xf>
    <xf numFmtId="0" fontId="7" fillId="0" borderId="0" xfId="2" applyFont="1">
      <alignment vertical="center"/>
    </xf>
    <xf numFmtId="0" fontId="6" fillId="0" borderId="0" xfId="0" applyFont="1" applyAlignment="1">
      <alignment vertical="top" wrapText="1"/>
    </xf>
    <xf numFmtId="0" fontId="8" fillId="4" borderId="0" xfId="2" applyFill="1">
      <alignment vertical="center"/>
    </xf>
    <xf numFmtId="0" fontId="8" fillId="4" borderId="0" xfId="2" applyFont="1" applyFill="1">
      <alignment vertical="center"/>
    </xf>
    <xf numFmtId="0" fontId="7" fillId="4" borderId="0" xfId="2" applyFont="1" applyFill="1">
      <alignment vertical="center"/>
    </xf>
    <xf numFmtId="0" fontId="6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8" fillId="0" borderId="0" xfId="2" applyFill="1">
      <alignment vertical="center"/>
    </xf>
    <xf numFmtId="0" fontId="8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8" fillId="3" borderId="0" xfId="2" applyFill="1">
      <alignment vertical="center"/>
    </xf>
    <xf numFmtId="0" fontId="8" fillId="3" borderId="0" xfId="2" applyFont="1" applyFill="1">
      <alignment vertical="center"/>
    </xf>
    <xf numFmtId="0" fontId="7" fillId="0" borderId="0" xfId="2" applyFont="1" applyFill="1">
      <alignment vertical="center"/>
    </xf>
    <xf numFmtId="0" fontId="0" fillId="0" borderId="0" xfId="0"/>
    <xf numFmtId="0" fontId="4" fillId="0" borderId="0" xfId="3">
      <alignment vertical="center"/>
    </xf>
    <xf numFmtId="0" fontId="4" fillId="0" borderId="0" xfId="3">
      <alignment vertical="center"/>
    </xf>
    <xf numFmtId="0" fontId="4" fillId="0" borderId="0" xfId="3">
      <alignment vertical="center"/>
    </xf>
    <xf numFmtId="0" fontId="8" fillId="0" borderId="0" xfId="2" applyFill="1" applyAlignment="1">
      <alignment horizontal="left" vertical="center"/>
    </xf>
    <xf numFmtId="0" fontId="8" fillId="0" borderId="0" xfId="2" applyFill="1" applyAlignment="1">
      <alignment horizontal="left" vertical="center" wrapText="1"/>
    </xf>
    <xf numFmtId="0" fontId="7" fillId="3" borderId="0" xfId="2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2" borderId="0" xfId="2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7" fillId="5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8" fillId="2" borderId="0" xfId="2" applyFill="1" applyAlignment="1">
      <alignment horizontal="left" vertical="center"/>
    </xf>
    <xf numFmtId="0" fontId="7" fillId="11" borderId="0" xfId="2" applyFont="1" applyFill="1" applyAlignment="1">
      <alignment horizontal="left" vertical="center" wrapText="1"/>
    </xf>
    <xf numFmtId="0" fontId="7" fillId="10" borderId="0" xfId="2" applyFont="1" applyFill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1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8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3" fillId="0" borderId="0" xfId="3" applyFont="1">
      <alignment vertical="center"/>
    </xf>
    <xf numFmtId="0" fontId="6" fillId="0" borderId="0" xfId="0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0" fillId="0" borderId="0" xfId="0"/>
    <xf numFmtId="0" fontId="0" fillId="0" borderId="0" xfId="0"/>
    <xf numFmtId="0" fontId="2" fillId="0" borderId="0" xfId="3" applyFont="1">
      <alignment vertical="center"/>
    </xf>
    <xf numFmtId="0" fontId="0" fillId="0" borderId="0" xfId="0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0" fontId="12" fillId="13" borderId="1" xfId="5" applyAlignment="1"/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常规 3 2" xfId="4"/>
    <cellStyle name="常规 4" xfId="3"/>
    <cellStyle name="检查单元格" xfId="5" builtin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Y65"/>
  <sheetViews>
    <sheetView tabSelected="1" workbookViewId="0">
      <pane xSplit="4" ySplit="1" topLeftCell="T2" activePane="bottomRight" state="frozen"/>
      <selection pane="topRight" activeCell="D1" sqref="D1"/>
      <selection pane="bottomLeft" activeCell="A2" sqref="A2"/>
      <selection pane="bottomRight" activeCell="Y5" sqref="Y5"/>
    </sheetView>
  </sheetViews>
  <sheetFormatPr defaultRowHeight="42.6" customHeight="1"/>
  <cols>
    <col min="1" max="1" width="5.25" style="60" bestFit="1" customWidth="1"/>
    <col min="2" max="3" width="9" style="68"/>
    <col min="4" max="4" width="13.875" style="67" bestFit="1" customWidth="1"/>
    <col min="5" max="8" width="9" style="60"/>
    <col min="9" max="11" width="8" style="60" customWidth="1"/>
    <col min="12" max="12" width="9.25" style="60" customWidth="1"/>
    <col min="13" max="13" width="11.125" style="60" bestFit="1" customWidth="1"/>
    <col min="14" max="14" width="9.25" style="60" bestFit="1" customWidth="1"/>
    <col min="15" max="15" width="10.25" style="60" bestFit="1" customWidth="1"/>
    <col min="16" max="16" width="43.25" style="62" customWidth="1"/>
    <col min="17" max="17" width="9" style="68" bestFit="1" customWidth="1"/>
    <col min="18" max="18" width="8.125" style="68" bestFit="1" customWidth="1"/>
    <col min="19" max="19" width="39.375" style="60" bestFit="1" customWidth="1"/>
    <col min="20" max="20" width="24.625" style="62" customWidth="1"/>
    <col min="21" max="21" width="36.75" style="62" customWidth="1"/>
    <col min="22" max="24" width="30.625" style="60" customWidth="1"/>
    <col min="25" max="25" width="30.625" style="62" customWidth="1"/>
    <col min="26" max="16384" width="9" style="60"/>
  </cols>
  <sheetData>
    <row r="1" spans="1:25" ht="17.25" customHeight="1">
      <c r="A1" s="43" t="s">
        <v>255</v>
      </c>
      <c r="B1" s="48" t="s">
        <v>161</v>
      </c>
      <c r="C1" s="48" t="s">
        <v>942</v>
      </c>
      <c r="D1" s="48" t="s">
        <v>296</v>
      </c>
      <c r="E1" s="43" t="s">
        <v>164</v>
      </c>
      <c r="F1" s="49" t="s">
        <v>162</v>
      </c>
      <c r="G1" s="43" t="s">
        <v>124</v>
      </c>
      <c r="H1" s="50" t="s">
        <v>168</v>
      </c>
      <c r="I1" s="51" t="s">
        <v>42</v>
      </c>
      <c r="J1" s="52" t="s">
        <v>181</v>
      </c>
      <c r="K1" s="53" t="s">
        <v>43</v>
      </c>
      <c r="L1" s="54" t="s">
        <v>177</v>
      </c>
      <c r="M1" s="43" t="s">
        <v>44</v>
      </c>
      <c r="N1" s="55" t="s">
        <v>712</v>
      </c>
      <c r="O1" s="56" t="s">
        <v>171</v>
      </c>
      <c r="P1" s="57" t="s">
        <v>244</v>
      </c>
      <c r="Q1" s="58" t="s">
        <v>286</v>
      </c>
      <c r="R1" s="58" t="s">
        <v>287</v>
      </c>
      <c r="S1" s="59" t="s">
        <v>288</v>
      </c>
      <c r="T1" s="54" t="s">
        <v>289</v>
      </c>
      <c r="U1" s="59" t="s">
        <v>290</v>
      </c>
      <c r="V1" s="58" t="s">
        <v>291</v>
      </c>
      <c r="W1" s="58" t="s">
        <v>292</v>
      </c>
      <c r="X1" s="58" t="s">
        <v>293</v>
      </c>
      <c r="Y1" s="58" t="s">
        <v>294</v>
      </c>
    </row>
    <row r="2" spans="1:25" ht="42.6" customHeight="1">
      <c r="A2" s="60">
        <v>1</v>
      </c>
      <c r="B2" s="31" t="s">
        <v>16</v>
      </c>
      <c r="C2" s="31" t="s">
        <v>943</v>
      </c>
      <c r="D2" s="32" t="s">
        <v>298</v>
      </c>
      <c r="E2" s="33" t="s">
        <v>167</v>
      </c>
      <c r="F2" s="34" t="s">
        <v>258</v>
      </c>
      <c r="G2" s="49" t="s">
        <v>157</v>
      </c>
      <c r="H2" s="49" t="s">
        <v>42</v>
      </c>
      <c r="I2" s="61">
        <v>96</v>
      </c>
      <c r="J2" s="60">
        <v>76</v>
      </c>
      <c r="K2" s="60">
        <v>94</v>
      </c>
      <c r="L2" s="60">
        <v>88</v>
      </c>
      <c r="M2" s="60">
        <f>SUM(I2:L2)</f>
        <v>354</v>
      </c>
      <c r="N2" s="49" t="s">
        <v>175</v>
      </c>
      <c r="O2" s="49" t="s">
        <v>172</v>
      </c>
      <c r="P2" s="62" t="s">
        <v>295</v>
      </c>
      <c r="Q2" s="71" t="s">
        <v>615</v>
      </c>
      <c r="R2" s="71" t="s">
        <v>625</v>
      </c>
      <c r="S2" s="60" t="s">
        <v>626</v>
      </c>
      <c r="T2" s="43" t="s">
        <v>610</v>
      </c>
      <c r="U2" s="62" t="s">
        <v>622</v>
      </c>
      <c r="V2" s="49" t="s">
        <v>623</v>
      </c>
      <c r="W2" s="60" t="s">
        <v>624</v>
      </c>
      <c r="X2" s="49" t="s">
        <v>621</v>
      </c>
      <c r="Y2" s="62" t="s">
        <v>261</v>
      </c>
    </row>
    <row r="3" spans="1:25" s="62" customFormat="1" ht="42.6" customHeight="1">
      <c r="A3" s="62">
        <v>2</v>
      </c>
      <c r="B3" s="32" t="s">
        <v>18</v>
      </c>
      <c r="C3" s="31" t="s">
        <v>943</v>
      </c>
      <c r="D3" s="36" t="s">
        <v>345</v>
      </c>
      <c r="E3" s="37" t="s">
        <v>166</v>
      </c>
      <c r="F3" s="38" t="s">
        <v>258</v>
      </c>
      <c r="G3" s="43" t="s">
        <v>157</v>
      </c>
      <c r="H3" s="43" t="s">
        <v>41</v>
      </c>
      <c r="I3" s="62">
        <v>84</v>
      </c>
      <c r="J3" s="63">
        <v>98</v>
      </c>
      <c r="K3" s="62">
        <v>89</v>
      </c>
      <c r="L3" s="62">
        <v>82</v>
      </c>
      <c r="M3" s="62">
        <f>SUM(I3:L3)</f>
        <v>353</v>
      </c>
      <c r="N3" s="43" t="s">
        <v>173</v>
      </c>
      <c r="O3" s="43" t="s">
        <v>172</v>
      </c>
      <c r="P3" s="43" t="s">
        <v>699</v>
      </c>
      <c r="Q3" s="43" t="s">
        <v>392</v>
      </c>
      <c r="R3" s="43" t="s">
        <v>447</v>
      </c>
      <c r="S3" s="43" t="s">
        <v>595</v>
      </c>
      <c r="T3" s="62" t="s">
        <v>599</v>
      </c>
      <c r="U3" s="62" t="s">
        <v>597</v>
      </c>
      <c r="V3" s="43" t="s">
        <v>596</v>
      </c>
      <c r="W3" s="43" t="s">
        <v>593</v>
      </c>
      <c r="X3" s="43" t="s">
        <v>588</v>
      </c>
      <c r="Y3" s="43" t="s">
        <v>592</v>
      </c>
    </row>
    <row r="4" spans="1:25" ht="42.6" customHeight="1">
      <c r="A4" s="60">
        <v>3</v>
      </c>
      <c r="B4" s="31" t="s">
        <v>13</v>
      </c>
      <c r="C4" s="31" t="s">
        <v>943</v>
      </c>
      <c r="D4" s="40" t="s">
        <v>304</v>
      </c>
      <c r="E4" s="33" t="s">
        <v>167</v>
      </c>
      <c r="F4" s="34" t="s">
        <v>259</v>
      </c>
      <c r="G4" s="49" t="s">
        <v>157</v>
      </c>
      <c r="H4" s="49" t="s">
        <v>184</v>
      </c>
      <c r="I4" s="60">
        <v>96</v>
      </c>
      <c r="J4" s="60">
        <v>82</v>
      </c>
      <c r="K4" s="60">
        <v>92</v>
      </c>
      <c r="L4" s="61">
        <v>94</v>
      </c>
      <c r="M4" s="60">
        <f>SUM(I4:L4)</f>
        <v>364</v>
      </c>
      <c r="N4" s="49" t="s">
        <v>172</v>
      </c>
      <c r="O4" s="49" t="s">
        <v>176</v>
      </c>
      <c r="P4" s="43" t="s">
        <v>719</v>
      </c>
      <c r="Q4" s="48" t="s">
        <v>724</v>
      </c>
      <c r="R4" s="48" t="s">
        <v>723</v>
      </c>
      <c r="S4" s="43" t="s">
        <v>722</v>
      </c>
      <c r="T4" s="43" t="s">
        <v>720</v>
      </c>
      <c r="U4" s="62" t="s">
        <v>791</v>
      </c>
      <c r="V4" s="43" t="s">
        <v>725</v>
      </c>
      <c r="W4" s="43" t="s">
        <v>721</v>
      </c>
      <c r="X4" s="43" t="s">
        <v>727</v>
      </c>
      <c r="Y4" s="43" t="s">
        <v>726</v>
      </c>
    </row>
    <row r="5" spans="1:25" s="62" customFormat="1" ht="42.6" customHeight="1">
      <c r="A5" s="62">
        <v>4</v>
      </c>
      <c r="B5" s="32" t="s">
        <v>14</v>
      </c>
      <c r="C5" s="31" t="s">
        <v>943</v>
      </c>
      <c r="D5" s="36" t="s">
        <v>346</v>
      </c>
      <c r="E5" s="37" t="s">
        <v>166</v>
      </c>
      <c r="F5" s="38" t="s">
        <v>259</v>
      </c>
      <c r="G5" s="43" t="s">
        <v>157</v>
      </c>
      <c r="H5" s="43" t="s">
        <v>41</v>
      </c>
      <c r="I5" s="62">
        <v>72</v>
      </c>
      <c r="J5" s="63">
        <v>97</v>
      </c>
      <c r="K5" s="62">
        <v>93</v>
      </c>
      <c r="L5" s="62">
        <v>88</v>
      </c>
      <c r="M5" s="62">
        <f>SUM(I5:L5)</f>
        <v>350</v>
      </c>
      <c r="N5" s="43" t="s">
        <v>173</v>
      </c>
      <c r="O5" s="43" t="s">
        <v>172</v>
      </c>
      <c r="P5" s="43" t="s">
        <v>731</v>
      </c>
      <c r="Q5" s="43" t="s">
        <v>696</v>
      </c>
      <c r="R5" s="43" t="s">
        <v>695</v>
      </c>
      <c r="S5" s="43" t="s">
        <v>733</v>
      </c>
      <c r="T5" s="43" t="s">
        <v>698</v>
      </c>
      <c r="U5" s="62" t="s">
        <v>702</v>
      </c>
      <c r="V5" s="43" t="s">
        <v>701</v>
      </c>
      <c r="W5" s="43" t="s">
        <v>732</v>
      </c>
      <c r="X5" s="43" t="s">
        <v>730</v>
      </c>
      <c r="Y5" s="43" t="s">
        <v>697</v>
      </c>
    </row>
    <row r="6" spans="1:25" s="62" customFormat="1" ht="42.6" customHeight="1">
      <c r="A6" s="62">
        <v>5</v>
      </c>
      <c r="B6" s="32" t="s">
        <v>15</v>
      </c>
      <c r="C6" s="31" t="s">
        <v>943</v>
      </c>
      <c r="D6" s="36" t="s">
        <v>348</v>
      </c>
      <c r="E6" s="64" t="s">
        <v>165</v>
      </c>
      <c r="F6" s="38" t="s">
        <v>259</v>
      </c>
      <c r="G6" s="43" t="s">
        <v>157</v>
      </c>
      <c r="H6" s="43" t="s">
        <v>43</v>
      </c>
      <c r="I6" s="62">
        <v>90</v>
      </c>
      <c r="J6" s="62">
        <v>90</v>
      </c>
      <c r="K6" s="63">
        <v>90</v>
      </c>
      <c r="L6" s="62">
        <v>90</v>
      </c>
      <c r="M6" s="62">
        <f>SUM(I6:L6)</f>
        <v>360</v>
      </c>
      <c r="N6" s="43" t="s">
        <v>173</v>
      </c>
      <c r="O6" s="43" t="s">
        <v>172</v>
      </c>
      <c r="P6" s="62" t="s">
        <v>422</v>
      </c>
      <c r="Q6" s="43" t="s">
        <v>374</v>
      </c>
      <c r="R6" s="43" t="s">
        <v>377</v>
      </c>
      <c r="S6" s="43" t="s">
        <v>378</v>
      </c>
      <c r="T6" s="43" t="s">
        <v>376</v>
      </c>
      <c r="U6" s="62" t="s">
        <v>700</v>
      </c>
      <c r="V6" s="62" t="s">
        <v>379</v>
      </c>
      <c r="W6" s="43" t="s">
        <v>380</v>
      </c>
      <c r="X6" s="43" t="s">
        <v>381</v>
      </c>
      <c r="Y6" s="43" t="s">
        <v>590</v>
      </c>
    </row>
    <row r="7" spans="1:25" ht="42.6" customHeight="1">
      <c r="A7" s="60">
        <v>6</v>
      </c>
      <c r="B7" s="31" t="s">
        <v>88</v>
      </c>
      <c r="C7" s="31" t="s">
        <v>943</v>
      </c>
      <c r="D7" s="32" t="s">
        <v>297</v>
      </c>
      <c r="E7" s="33" t="s">
        <v>167</v>
      </c>
      <c r="F7" s="34" t="s">
        <v>259</v>
      </c>
      <c r="G7" s="49" t="s">
        <v>157</v>
      </c>
      <c r="H7" s="49" t="s">
        <v>179</v>
      </c>
      <c r="K7" s="61"/>
      <c r="N7" s="49" t="s">
        <v>176</v>
      </c>
      <c r="O7" s="49" t="s">
        <v>172</v>
      </c>
      <c r="P7" s="43" t="s">
        <v>729</v>
      </c>
      <c r="Q7" s="48" t="s">
        <v>776</v>
      </c>
      <c r="R7" s="48" t="s">
        <v>777</v>
      </c>
      <c r="S7" s="43" t="s">
        <v>778</v>
      </c>
      <c r="T7" s="43" t="s">
        <v>780</v>
      </c>
      <c r="U7" s="62" t="s">
        <v>774</v>
      </c>
      <c r="V7" s="43" t="s">
        <v>783</v>
      </c>
      <c r="W7" s="43" t="s">
        <v>781</v>
      </c>
      <c r="X7" s="43" t="s">
        <v>782</v>
      </c>
      <c r="Y7" s="43" t="s">
        <v>775</v>
      </c>
    </row>
    <row r="8" spans="1:25" s="62" customFormat="1" ht="42.6" customHeight="1">
      <c r="A8" s="62">
        <v>7</v>
      </c>
      <c r="B8" s="32" t="s">
        <v>90</v>
      </c>
      <c r="C8" s="31" t="s">
        <v>943</v>
      </c>
      <c r="D8" s="36" t="s">
        <v>389</v>
      </c>
      <c r="E8" s="64" t="s">
        <v>165</v>
      </c>
      <c r="F8" s="38" t="s">
        <v>259</v>
      </c>
      <c r="G8" s="43" t="s">
        <v>157</v>
      </c>
      <c r="H8" s="43" t="s">
        <v>177</v>
      </c>
      <c r="I8" s="62">
        <v>92</v>
      </c>
      <c r="J8" s="62">
        <v>70</v>
      </c>
      <c r="K8" s="62">
        <v>80</v>
      </c>
      <c r="L8" s="63">
        <v>98</v>
      </c>
      <c r="M8" s="62">
        <f>SUM(I8:L8)</f>
        <v>340</v>
      </c>
      <c r="N8" s="43" t="s">
        <v>170</v>
      </c>
      <c r="O8" s="43" t="s">
        <v>175</v>
      </c>
      <c r="P8" s="62" t="s">
        <v>423</v>
      </c>
      <c r="Q8" s="43" t="s">
        <v>384</v>
      </c>
      <c r="R8" s="43" t="s">
        <v>377</v>
      </c>
      <c r="S8" s="43" t="s">
        <v>382</v>
      </c>
      <c r="T8" s="43" t="s">
        <v>385</v>
      </c>
      <c r="U8" s="62" t="s">
        <v>387</v>
      </c>
      <c r="V8" s="43" t="s">
        <v>388</v>
      </c>
      <c r="W8" s="43" t="s">
        <v>375</v>
      </c>
      <c r="X8" s="43" t="s">
        <v>383</v>
      </c>
      <c r="Y8" s="62" t="s">
        <v>386</v>
      </c>
    </row>
    <row r="9" spans="1:25" s="62" customFormat="1" ht="42.6" customHeight="1">
      <c r="A9" s="62">
        <v>12</v>
      </c>
      <c r="B9" s="32" t="s">
        <v>92</v>
      </c>
      <c r="C9" s="31" t="s">
        <v>943</v>
      </c>
      <c r="D9" s="36" t="s">
        <v>320</v>
      </c>
      <c r="E9" s="64" t="s">
        <v>165</v>
      </c>
      <c r="F9" s="38" t="s">
        <v>591</v>
      </c>
      <c r="G9" s="43" t="s">
        <v>157</v>
      </c>
      <c r="H9" s="43" t="s">
        <v>179</v>
      </c>
      <c r="K9" s="63"/>
      <c r="M9" s="62">
        <f>SUM(I9:L9)</f>
        <v>0</v>
      </c>
      <c r="N9" s="43" t="s">
        <v>176</v>
      </c>
      <c r="O9" s="43"/>
      <c r="P9" s="43" t="s">
        <v>425</v>
      </c>
      <c r="Q9" s="43" t="s">
        <v>398</v>
      </c>
      <c r="R9" s="43" t="s">
        <v>400</v>
      </c>
      <c r="S9" s="43" t="s">
        <v>779</v>
      </c>
      <c r="T9" s="43" t="s">
        <v>399</v>
      </c>
      <c r="U9" s="43" t="s">
        <v>402</v>
      </c>
      <c r="V9" s="43" t="s">
        <v>405</v>
      </c>
      <c r="W9" s="43" t="s">
        <v>404</v>
      </c>
      <c r="X9" s="62" t="s">
        <v>403</v>
      </c>
      <c r="Y9" s="43" t="s">
        <v>401</v>
      </c>
    </row>
    <row r="10" spans="1:25" s="62" customFormat="1" ht="42.6" hidden="1" customHeight="1">
      <c r="A10" s="62">
        <v>8</v>
      </c>
      <c r="B10" s="32" t="s">
        <v>85</v>
      </c>
      <c r="C10" s="32"/>
      <c r="D10" s="36" t="s">
        <v>397</v>
      </c>
      <c r="E10" s="64" t="s">
        <v>165</v>
      </c>
      <c r="F10" s="38" t="s">
        <v>260</v>
      </c>
      <c r="G10" s="43" t="s">
        <v>157</v>
      </c>
      <c r="H10" s="43" t="s">
        <v>177</v>
      </c>
      <c r="L10" s="63"/>
      <c r="M10" s="62">
        <f>SUM(I10:L10)</f>
        <v>0</v>
      </c>
      <c r="N10" s="43" t="s">
        <v>170</v>
      </c>
      <c r="O10" s="43" t="s">
        <v>172</v>
      </c>
      <c r="P10" s="62" t="s">
        <v>424</v>
      </c>
      <c r="Q10" s="43" t="s">
        <v>390</v>
      </c>
      <c r="R10" s="43" t="s">
        <v>391</v>
      </c>
      <c r="S10" s="43" t="s">
        <v>394</v>
      </c>
      <c r="T10" s="43" t="s">
        <v>392</v>
      </c>
      <c r="U10" s="43" t="s">
        <v>396</v>
      </c>
      <c r="V10" s="43" t="s">
        <v>393</v>
      </c>
      <c r="W10" s="43" t="s">
        <v>375</v>
      </c>
      <c r="X10" s="43" t="s">
        <v>377</v>
      </c>
      <c r="Y10" s="62" t="s">
        <v>395</v>
      </c>
    </row>
    <row r="11" spans="1:25" s="62" customFormat="1" ht="42.6" hidden="1" customHeight="1">
      <c r="A11" s="62">
        <v>9</v>
      </c>
      <c r="B11" s="35" t="s">
        <v>86</v>
      </c>
      <c r="C11" s="35"/>
      <c r="D11" s="36" t="s">
        <v>347</v>
      </c>
      <c r="E11" s="37" t="s">
        <v>166</v>
      </c>
      <c r="F11" s="38" t="s">
        <v>260</v>
      </c>
      <c r="G11" s="43" t="s">
        <v>157</v>
      </c>
      <c r="H11" s="43" t="s">
        <v>181</v>
      </c>
      <c r="J11" s="63"/>
      <c r="N11" s="43" t="s">
        <v>173</v>
      </c>
      <c r="P11" s="43" t="s">
        <v>445</v>
      </c>
      <c r="Q11" s="43" t="s">
        <v>446</v>
      </c>
      <c r="R11" s="43" t="s">
        <v>447</v>
      </c>
      <c r="S11" s="62" t="s">
        <v>448</v>
      </c>
      <c r="T11" s="43" t="s">
        <v>449</v>
      </c>
      <c r="U11" s="62" t="s">
        <v>262</v>
      </c>
      <c r="V11" s="43" t="s">
        <v>450</v>
      </c>
      <c r="W11" s="43" t="s">
        <v>452</v>
      </c>
      <c r="X11" s="43" t="s">
        <v>451</v>
      </c>
      <c r="Y11" s="43" t="s">
        <v>453</v>
      </c>
    </row>
    <row r="12" spans="1:25" s="62" customFormat="1" ht="42.6" hidden="1" customHeight="1">
      <c r="A12" s="62">
        <v>10</v>
      </c>
      <c r="B12" s="35" t="s">
        <v>89</v>
      </c>
      <c r="C12" s="35"/>
      <c r="D12" s="41" t="s">
        <v>327</v>
      </c>
      <c r="E12" s="37" t="s">
        <v>166</v>
      </c>
      <c r="F12" s="38" t="s">
        <v>260</v>
      </c>
      <c r="G12" s="43" t="s">
        <v>157</v>
      </c>
      <c r="H12" s="43" t="s">
        <v>181</v>
      </c>
      <c r="J12" s="63"/>
      <c r="N12" s="43" t="s">
        <v>173</v>
      </c>
      <c r="P12" s="43" t="s">
        <v>445</v>
      </c>
      <c r="Q12" s="43" t="s">
        <v>446</v>
      </c>
      <c r="R12" s="43" t="s">
        <v>447</v>
      </c>
      <c r="S12" s="62" t="s">
        <v>448</v>
      </c>
      <c r="T12" s="43" t="s">
        <v>449</v>
      </c>
      <c r="U12" s="62" t="s">
        <v>262</v>
      </c>
      <c r="V12" s="43" t="s">
        <v>450</v>
      </c>
      <c r="W12" s="43" t="s">
        <v>452</v>
      </c>
      <c r="X12" s="43" t="s">
        <v>451</v>
      </c>
      <c r="Y12" s="43" t="s">
        <v>453</v>
      </c>
    </row>
    <row r="13" spans="1:25" s="62" customFormat="1" ht="42.6" hidden="1" customHeight="1">
      <c r="A13" s="62">
        <v>11</v>
      </c>
      <c r="B13" s="35" t="s">
        <v>91</v>
      </c>
      <c r="C13" s="35"/>
      <c r="D13" s="42" t="s">
        <v>310</v>
      </c>
      <c r="E13" s="42" t="s">
        <v>167</v>
      </c>
      <c r="F13" s="38" t="s">
        <v>260</v>
      </c>
      <c r="G13" s="43" t="s">
        <v>157</v>
      </c>
      <c r="H13" s="43" t="s">
        <v>42</v>
      </c>
      <c r="I13" s="63"/>
      <c r="N13" s="43" t="s">
        <v>173</v>
      </c>
      <c r="O13" s="43" t="s">
        <v>170</v>
      </c>
      <c r="P13" s="43" t="s">
        <v>445</v>
      </c>
      <c r="Q13" s="43" t="s">
        <v>446</v>
      </c>
      <c r="R13" s="43" t="s">
        <v>447</v>
      </c>
      <c r="S13" s="62" t="s">
        <v>448</v>
      </c>
      <c r="T13" s="43" t="s">
        <v>449</v>
      </c>
      <c r="U13" s="62" t="s">
        <v>262</v>
      </c>
      <c r="V13" s="43" t="s">
        <v>450</v>
      </c>
      <c r="W13" s="43" t="s">
        <v>452</v>
      </c>
      <c r="X13" s="43" t="s">
        <v>451</v>
      </c>
      <c r="Y13" s="43" t="s">
        <v>453</v>
      </c>
    </row>
    <row r="14" spans="1:25" s="62" customFormat="1" ht="42.6" hidden="1" customHeight="1">
      <c r="A14" s="62">
        <v>13</v>
      </c>
      <c r="B14" s="35" t="s">
        <v>93</v>
      </c>
      <c r="C14" s="35"/>
      <c r="D14" s="37" t="s">
        <v>326</v>
      </c>
      <c r="E14" s="37" t="s">
        <v>166</v>
      </c>
      <c r="F14" s="38" t="s">
        <v>260</v>
      </c>
      <c r="G14" s="43" t="s">
        <v>157</v>
      </c>
      <c r="H14" s="43" t="s">
        <v>181</v>
      </c>
      <c r="J14" s="63"/>
      <c r="N14" s="43" t="s">
        <v>173</v>
      </c>
      <c r="O14" s="43" t="s">
        <v>713</v>
      </c>
      <c r="P14" s="43" t="s">
        <v>445</v>
      </c>
      <c r="Q14" s="43" t="s">
        <v>446</v>
      </c>
      <c r="R14" s="43" t="s">
        <v>447</v>
      </c>
      <c r="S14" s="62" t="s">
        <v>448</v>
      </c>
      <c r="T14" s="43" t="s">
        <v>449</v>
      </c>
      <c r="U14" s="62" t="s">
        <v>262</v>
      </c>
      <c r="V14" s="43" t="s">
        <v>450</v>
      </c>
      <c r="W14" s="43" t="s">
        <v>452</v>
      </c>
      <c r="X14" s="43" t="s">
        <v>451</v>
      </c>
      <c r="Y14" s="43" t="s">
        <v>453</v>
      </c>
    </row>
    <row r="15" spans="1:25" s="62" customFormat="1" ht="42.6" hidden="1" customHeight="1">
      <c r="A15" s="62">
        <v>14</v>
      </c>
      <c r="B15" s="32" t="s">
        <v>97</v>
      </c>
      <c r="C15" s="32"/>
      <c r="D15" s="32" t="s">
        <v>299</v>
      </c>
      <c r="E15" s="64" t="s">
        <v>315</v>
      </c>
      <c r="F15" s="38" t="s">
        <v>260</v>
      </c>
      <c r="G15" s="43" t="s">
        <v>157</v>
      </c>
      <c r="H15" s="43" t="s">
        <v>177</v>
      </c>
      <c r="L15" s="63"/>
      <c r="M15" s="62">
        <f t="shared" ref="M15:M22" si="0">SUM(I15:L15)</f>
        <v>0</v>
      </c>
      <c r="N15" s="43" t="s">
        <v>301</v>
      </c>
      <c r="O15" s="43" t="s">
        <v>302</v>
      </c>
      <c r="P15" s="62" t="s">
        <v>426</v>
      </c>
      <c r="Q15" s="43" t="s">
        <v>406</v>
      </c>
      <c r="R15" s="43" t="s">
        <v>407</v>
      </c>
      <c r="S15" s="43" t="s">
        <v>410</v>
      </c>
      <c r="T15" s="43" t="s">
        <v>408</v>
      </c>
      <c r="U15" s="62" t="s">
        <v>409</v>
      </c>
      <c r="V15" s="43" t="s">
        <v>411</v>
      </c>
      <c r="W15" s="43" t="s">
        <v>413</v>
      </c>
      <c r="X15" s="62" t="s">
        <v>414</v>
      </c>
      <c r="Y15" s="43" t="s">
        <v>412</v>
      </c>
    </row>
    <row r="16" spans="1:25" s="62" customFormat="1" ht="42.6" hidden="1" customHeight="1">
      <c r="A16" s="62">
        <v>15</v>
      </c>
      <c r="B16" s="65" t="s">
        <v>98</v>
      </c>
      <c r="C16" s="65"/>
      <c r="D16" s="44" t="s">
        <v>305</v>
      </c>
      <c r="E16" s="64" t="s">
        <v>315</v>
      </c>
      <c r="F16" s="38" t="s">
        <v>260</v>
      </c>
      <c r="G16" s="43" t="s">
        <v>157</v>
      </c>
      <c r="H16" s="43" t="s">
        <v>179</v>
      </c>
      <c r="K16" s="63"/>
      <c r="M16" s="62">
        <f t="shared" si="0"/>
        <v>0</v>
      </c>
      <c r="N16" s="43" t="s">
        <v>300</v>
      </c>
      <c r="O16" s="43" t="s">
        <v>301</v>
      </c>
      <c r="P16" s="62" t="s">
        <v>427</v>
      </c>
      <c r="Q16" s="43" t="s">
        <v>429</v>
      </c>
      <c r="R16" s="43" t="s">
        <v>430</v>
      </c>
      <c r="S16" s="62" t="s">
        <v>416</v>
      </c>
      <c r="T16" s="43" t="s">
        <v>415</v>
      </c>
      <c r="U16" s="62" t="s">
        <v>420</v>
      </c>
      <c r="V16" s="43" t="s">
        <v>417</v>
      </c>
      <c r="W16" s="43" t="s">
        <v>419</v>
      </c>
      <c r="X16" s="62" t="s">
        <v>421</v>
      </c>
      <c r="Y16" s="43" t="s">
        <v>418</v>
      </c>
    </row>
    <row r="17" spans="1:25" s="62" customFormat="1" ht="42.6" hidden="1" customHeight="1">
      <c r="A17" s="62">
        <v>16</v>
      </c>
      <c r="B17" s="32" t="s">
        <v>84</v>
      </c>
      <c r="C17" s="32"/>
      <c r="D17" s="64" t="s">
        <v>312</v>
      </c>
      <c r="E17" s="64" t="s">
        <v>165</v>
      </c>
      <c r="F17" s="38" t="s">
        <v>260</v>
      </c>
      <c r="G17" s="43" t="s">
        <v>157</v>
      </c>
      <c r="H17" s="43" t="s">
        <v>42</v>
      </c>
      <c r="I17" s="63"/>
      <c r="M17" s="62">
        <f t="shared" si="0"/>
        <v>0</v>
      </c>
      <c r="N17" s="43" t="s">
        <v>175</v>
      </c>
      <c r="P17" s="62" t="s">
        <v>428</v>
      </c>
      <c r="Q17" s="43" t="s">
        <v>436</v>
      </c>
      <c r="R17" s="43" t="s">
        <v>435</v>
      </c>
      <c r="S17" s="43" t="s">
        <v>432</v>
      </c>
      <c r="T17" s="43" t="s">
        <v>437</v>
      </c>
      <c r="U17" s="43" t="s">
        <v>431</v>
      </c>
      <c r="V17" s="43" t="s">
        <v>444</v>
      </c>
      <c r="W17" s="43" t="s">
        <v>434</v>
      </c>
      <c r="X17" s="43" t="s">
        <v>438</v>
      </c>
      <c r="Y17" s="62" t="s">
        <v>433</v>
      </c>
    </row>
    <row r="18" spans="1:25" s="62" customFormat="1" ht="42.6" customHeight="1">
      <c r="A18" s="62">
        <v>17</v>
      </c>
      <c r="B18" s="32" t="s">
        <v>1</v>
      </c>
      <c r="C18" s="31" t="s">
        <v>943</v>
      </c>
      <c r="D18" s="36" t="s">
        <v>303</v>
      </c>
      <c r="E18" s="64" t="s">
        <v>165</v>
      </c>
      <c r="F18" s="38" t="s">
        <v>258</v>
      </c>
      <c r="G18" s="43" t="s">
        <v>155</v>
      </c>
      <c r="H18" s="43" t="s">
        <v>40</v>
      </c>
      <c r="I18" s="62">
        <v>99</v>
      </c>
      <c r="J18" s="62">
        <v>75</v>
      </c>
      <c r="K18" s="62">
        <v>87</v>
      </c>
      <c r="L18" s="63">
        <v>100</v>
      </c>
      <c r="M18" s="62">
        <f t="shared" si="0"/>
        <v>361</v>
      </c>
      <c r="N18" s="43" t="s">
        <v>170</v>
      </c>
      <c r="O18" s="43" t="s">
        <v>172</v>
      </c>
      <c r="P18" s="62" t="s">
        <v>370</v>
      </c>
      <c r="Q18" s="43" t="s">
        <v>408</v>
      </c>
      <c r="R18" s="43" t="s">
        <v>439</v>
      </c>
      <c r="S18" s="43" t="s">
        <v>432</v>
      </c>
      <c r="T18" s="43" t="s">
        <v>440</v>
      </c>
      <c r="U18" s="62" t="s">
        <v>264</v>
      </c>
      <c r="V18" s="62" t="s">
        <v>265</v>
      </c>
      <c r="W18" s="43" t="s">
        <v>894</v>
      </c>
      <c r="X18" s="62" t="s">
        <v>602</v>
      </c>
      <c r="Y18" s="62" t="s">
        <v>266</v>
      </c>
    </row>
    <row r="19" spans="1:25" s="62" customFormat="1" ht="42.6" customHeight="1">
      <c r="A19" s="62">
        <v>18</v>
      </c>
      <c r="B19" s="32" t="s">
        <v>4</v>
      </c>
      <c r="C19" s="31" t="s">
        <v>943</v>
      </c>
      <c r="D19" s="36" t="s">
        <v>336</v>
      </c>
      <c r="E19" s="37" t="s">
        <v>166</v>
      </c>
      <c r="F19" s="38" t="s">
        <v>258</v>
      </c>
      <c r="G19" s="43" t="s">
        <v>155</v>
      </c>
      <c r="H19" s="43" t="s">
        <v>41</v>
      </c>
      <c r="I19" s="62">
        <v>72</v>
      </c>
      <c r="J19" s="63">
        <v>100</v>
      </c>
      <c r="K19" s="62">
        <v>92</v>
      </c>
      <c r="L19" s="62">
        <v>95</v>
      </c>
      <c r="M19" s="62">
        <f t="shared" si="0"/>
        <v>359</v>
      </c>
      <c r="N19" s="43" t="s">
        <v>173</v>
      </c>
      <c r="O19" s="43" t="s">
        <v>172</v>
      </c>
      <c r="P19" s="62" t="s">
        <v>598</v>
      </c>
      <c r="Q19" s="43" t="s">
        <v>627</v>
      </c>
      <c r="R19" s="43" t="s">
        <v>589</v>
      </c>
      <c r="S19" s="43" t="s">
        <v>628</v>
      </c>
      <c r="T19" s="62" t="s">
        <v>600</v>
      </c>
      <c r="U19" s="62" t="s">
        <v>267</v>
      </c>
      <c r="V19" s="62" t="s">
        <v>268</v>
      </c>
      <c r="W19" s="43" t="s">
        <v>594</v>
      </c>
      <c r="X19" s="62" t="s">
        <v>587</v>
      </c>
      <c r="Y19" s="62" t="s">
        <v>653</v>
      </c>
    </row>
    <row r="20" spans="1:25" s="62" customFormat="1" ht="42.6" customHeight="1">
      <c r="A20" s="62">
        <v>19</v>
      </c>
      <c r="B20" s="32" t="s">
        <v>2</v>
      </c>
      <c r="C20" s="31" t="s">
        <v>943</v>
      </c>
      <c r="D20" s="36" t="s">
        <v>308</v>
      </c>
      <c r="E20" s="37" t="s">
        <v>166</v>
      </c>
      <c r="F20" s="38" t="s">
        <v>259</v>
      </c>
      <c r="G20" s="43" t="s">
        <v>155</v>
      </c>
      <c r="H20" s="43" t="s">
        <v>41</v>
      </c>
      <c r="I20" s="62">
        <v>70</v>
      </c>
      <c r="J20" s="63">
        <v>99</v>
      </c>
      <c r="K20" s="62">
        <v>94</v>
      </c>
      <c r="L20" s="62">
        <v>68</v>
      </c>
      <c r="M20" s="62">
        <f t="shared" si="0"/>
        <v>331</v>
      </c>
      <c r="N20" s="43" t="s">
        <v>173</v>
      </c>
      <c r="P20" s="62" t="s">
        <v>676</v>
      </c>
      <c r="Q20" s="43" t="s">
        <v>814</v>
      </c>
      <c r="R20" s="43" t="s">
        <v>754</v>
      </c>
      <c r="S20" s="62" t="s">
        <v>677</v>
      </c>
      <c r="T20" s="62" t="s">
        <v>678</v>
      </c>
      <c r="U20" s="62" t="s">
        <v>269</v>
      </c>
      <c r="V20" s="62" t="s">
        <v>679</v>
      </c>
      <c r="W20" s="62" t="s">
        <v>680</v>
      </c>
      <c r="X20" s="43" t="s">
        <v>681</v>
      </c>
      <c r="Y20" s="62" t="s">
        <v>690</v>
      </c>
    </row>
    <row r="21" spans="1:25" ht="42.6" customHeight="1">
      <c r="A21" s="60">
        <v>20</v>
      </c>
      <c r="B21" s="39" t="s">
        <v>5</v>
      </c>
      <c r="C21" s="31" t="s">
        <v>943</v>
      </c>
      <c r="D21" s="36" t="s">
        <v>331</v>
      </c>
      <c r="E21" s="33" t="s">
        <v>250</v>
      </c>
      <c r="F21" s="34" t="s">
        <v>259</v>
      </c>
      <c r="G21" s="49" t="s">
        <v>155</v>
      </c>
      <c r="H21" s="49" t="s">
        <v>40</v>
      </c>
      <c r="I21" s="60">
        <v>98</v>
      </c>
      <c r="J21" s="60">
        <v>66</v>
      </c>
      <c r="K21" s="60">
        <v>72</v>
      </c>
      <c r="L21" s="61">
        <v>99</v>
      </c>
      <c r="M21" s="60">
        <f t="shared" si="0"/>
        <v>335</v>
      </c>
      <c r="N21" s="49" t="s">
        <v>170</v>
      </c>
      <c r="O21" s="49"/>
      <c r="P21" s="43" t="s">
        <v>819</v>
      </c>
      <c r="Q21" s="48" t="s">
        <v>821</v>
      </c>
      <c r="R21" s="48" t="s">
        <v>822</v>
      </c>
      <c r="S21" s="43" t="s">
        <v>825</v>
      </c>
      <c r="T21" s="43" t="s">
        <v>824</v>
      </c>
      <c r="U21" s="43" t="s">
        <v>764</v>
      </c>
      <c r="V21" s="43" t="s">
        <v>765</v>
      </c>
      <c r="W21" s="43" t="s">
        <v>738</v>
      </c>
      <c r="X21" s="43" t="s">
        <v>820</v>
      </c>
      <c r="Y21" s="43" t="s">
        <v>823</v>
      </c>
    </row>
    <row r="22" spans="1:25" s="62" customFormat="1" ht="42.6" customHeight="1">
      <c r="A22" s="62">
        <v>21</v>
      </c>
      <c r="B22" s="65" t="s">
        <v>6</v>
      </c>
      <c r="C22" s="31" t="s">
        <v>943</v>
      </c>
      <c r="D22" s="64" t="s">
        <v>311</v>
      </c>
      <c r="E22" s="64" t="s">
        <v>165</v>
      </c>
      <c r="F22" s="38" t="s">
        <v>259</v>
      </c>
      <c r="G22" s="43" t="s">
        <v>155</v>
      </c>
      <c r="H22" s="43" t="s">
        <v>42</v>
      </c>
      <c r="I22" s="63">
        <v>95</v>
      </c>
      <c r="J22" s="62">
        <v>89</v>
      </c>
      <c r="K22" s="62">
        <v>80</v>
      </c>
      <c r="L22" s="62">
        <v>95</v>
      </c>
      <c r="M22" s="62">
        <f t="shared" si="0"/>
        <v>359</v>
      </c>
      <c r="N22" s="43" t="s">
        <v>174</v>
      </c>
      <c r="O22" s="43" t="s">
        <v>175</v>
      </c>
      <c r="P22" s="43" t="s">
        <v>675</v>
      </c>
      <c r="Q22" s="43" t="s">
        <v>443</v>
      </c>
      <c r="R22" s="43" t="s">
        <v>436</v>
      </c>
      <c r="S22" s="43" t="s">
        <v>432</v>
      </c>
      <c r="T22" s="43" t="s">
        <v>442</v>
      </c>
      <c r="U22" s="62" t="s">
        <v>270</v>
      </c>
      <c r="V22" s="43" t="s">
        <v>762</v>
      </c>
      <c r="W22" s="43" t="s">
        <v>761</v>
      </c>
      <c r="X22" s="43" t="s">
        <v>808</v>
      </c>
      <c r="Y22" s="43" t="s">
        <v>763</v>
      </c>
    </row>
    <row r="23" spans="1:25" ht="42.6" customHeight="1">
      <c r="A23" s="60">
        <v>22</v>
      </c>
      <c r="B23" s="31" t="s">
        <v>48</v>
      </c>
      <c r="C23" s="31" t="s">
        <v>943</v>
      </c>
      <c r="D23" s="36" t="s">
        <v>306</v>
      </c>
      <c r="E23" s="33" t="s">
        <v>167</v>
      </c>
      <c r="F23" s="34" t="s">
        <v>259</v>
      </c>
      <c r="G23" s="49" t="s">
        <v>155</v>
      </c>
      <c r="H23" s="49" t="s">
        <v>42</v>
      </c>
      <c r="I23" s="61"/>
      <c r="N23" s="49" t="s">
        <v>175</v>
      </c>
      <c r="P23" s="43" t="s">
        <v>806</v>
      </c>
      <c r="Q23" s="48" t="s">
        <v>805</v>
      </c>
      <c r="R23" s="48" t="s">
        <v>803</v>
      </c>
      <c r="S23" s="43" t="s">
        <v>801</v>
      </c>
      <c r="T23" s="43" t="s">
        <v>804</v>
      </c>
      <c r="U23" s="43" t="s">
        <v>802</v>
      </c>
      <c r="V23" s="43" t="s">
        <v>725</v>
      </c>
      <c r="W23" s="43" t="s">
        <v>770</v>
      </c>
      <c r="X23" s="43" t="s">
        <v>885</v>
      </c>
      <c r="Y23" s="43" t="s">
        <v>807</v>
      </c>
    </row>
    <row r="24" spans="1:25" ht="42.6" customHeight="1">
      <c r="A24" s="60">
        <v>23</v>
      </c>
      <c r="B24" s="72" t="s">
        <v>49</v>
      </c>
      <c r="C24" s="31" t="s">
        <v>943</v>
      </c>
      <c r="D24" s="40" t="s">
        <v>319</v>
      </c>
      <c r="E24" s="33" t="s">
        <v>321</v>
      </c>
      <c r="F24" s="34" t="s">
        <v>259</v>
      </c>
      <c r="G24" s="49" t="s">
        <v>155</v>
      </c>
      <c r="H24" s="49" t="s">
        <v>179</v>
      </c>
      <c r="K24" s="61"/>
      <c r="N24" s="49" t="s">
        <v>176</v>
      </c>
      <c r="O24" s="49" t="s">
        <v>174</v>
      </c>
      <c r="P24" s="43" t="s">
        <v>800</v>
      </c>
      <c r="Q24" s="48" t="s">
        <v>796</v>
      </c>
      <c r="R24" s="71" t="s">
        <v>754</v>
      </c>
      <c r="S24" s="43" t="s">
        <v>797</v>
      </c>
      <c r="T24" s="43" t="s">
        <v>795</v>
      </c>
      <c r="U24" s="62" t="s">
        <v>798</v>
      </c>
      <c r="V24" s="43" t="s">
        <v>660</v>
      </c>
      <c r="W24" s="43" t="s">
        <v>778</v>
      </c>
      <c r="X24" s="43" t="s">
        <v>772</v>
      </c>
      <c r="Y24" s="43" t="s">
        <v>799</v>
      </c>
    </row>
    <row r="25" spans="1:25" s="62" customFormat="1" ht="42.6" customHeight="1">
      <c r="A25" s="62">
        <v>24</v>
      </c>
      <c r="B25" s="32" t="s">
        <v>50</v>
      </c>
      <c r="C25" s="31" t="s">
        <v>943</v>
      </c>
      <c r="D25" s="37" t="s">
        <v>309</v>
      </c>
      <c r="E25" s="37" t="s">
        <v>166</v>
      </c>
      <c r="F25" s="38" t="s">
        <v>259</v>
      </c>
      <c r="G25" s="43" t="s">
        <v>155</v>
      </c>
      <c r="H25" s="43" t="s">
        <v>181</v>
      </c>
      <c r="J25" s="63"/>
      <c r="N25" s="43" t="s">
        <v>173</v>
      </c>
      <c r="O25" s="43" t="s">
        <v>713</v>
      </c>
      <c r="P25" s="43" t="s">
        <v>766</v>
      </c>
      <c r="Q25" s="43" t="s">
        <v>769</v>
      </c>
      <c r="R25" s="43" t="s">
        <v>740</v>
      </c>
      <c r="S25" s="62" t="s">
        <v>767</v>
      </c>
      <c r="T25" s="43" t="s">
        <v>770</v>
      </c>
      <c r="U25" s="43" t="s">
        <v>809</v>
      </c>
      <c r="V25" s="43" t="s">
        <v>773</v>
      </c>
      <c r="W25" s="43" t="s">
        <v>768</v>
      </c>
      <c r="X25" s="43" t="s">
        <v>738</v>
      </c>
      <c r="Y25" s="43" t="s">
        <v>771</v>
      </c>
    </row>
    <row r="26" spans="1:25" s="62" customFormat="1" ht="42.6" hidden="1" customHeight="1">
      <c r="A26" s="62">
        <v>25</v>
      </c>
      <c r="B26" s="35" t="s">
        <v>45</v>
      </c>
      <c r="C26" s="35"/>
      <c r="D26" s="36" t="s">
        <v>322</v>
      </c>
      <c r="E26" s="66" t="s">
        <v>192</v>
      </c>
      <c r="F26" s="38" t="s">
        <v>260</v>
      </c>
      <c r="G26" s="43" t="s">
        <v>155</v>
      </c>
      <c r="H26" s="43" t="s">
        <v>177</v>
      </c>
      <c r="L26" s="63"/>
      <c r="M26" s="62">
        <f>SUM(I26:L26)</f>
        <v>0</v>
      </c>
      <c r="N26" s="43" t="s">
        <v>172</v>
      </c>
      <c r="P26" s="43" t="s">
        <v>445</v>
      </c>
      <c r="Q26" s="43" t="s">
        <v>446</v>
      </c>
      <c r="R26" s="43" t="s">
        <v>447</v>
      </c>
      <c r="S26" s="62" t="s">
        <v>448</v>
      </c>
      <c r="T26" s="43" t="s">
        <v>449</v>
      </c>
      <c r="U26" s="62" t="s">
        <v>262</v>
      </c>
      <c r="V26" s="43" t="s">
        <v>450</v>
      </c>
      <c r="W26" s="43" t="s">
        <v>452</v>
      </c>
      <c r="X26" s="43" t="s">
        <v>451</v>
      </c>
      <c r="Y26" s="43" t="s">
        <v>453</v>
      </c>
    </row>
    <row r="27" spans="1:25" s="62" customFormat="1" ht="42.6" hidden="1" customHeight="1">
      <c r="A27" s="62">
        <v>26</v>
      </c>
      <c r="B27" s="32" t="s">
        <v>51</v>
      </c>
      <c r="C27" s="32"/>
      <c r="D27" s="44" t="s">
        <v>325</v>
      </c>
      <c r="E27" s="64" t="s">
        <v>165</v>
      </c>
      <c r="F27" s="38" t="s">
        <v>260</v>
      </c>
      <c r="G27" s="43" t="s">
        <v>155</v>
      </c>
      <c r="H27" s="43" t="s">
        <v>179</v>
      </c>
      <c r="K27" s="63"/>
      <c r="M27" s="62">
        <f>SUM(I27:L27)</f>
        <v>0</v>
      </c>
      <c r="N27" s="43" t="s">
        <v>175</v>
      </c>
      <c r="O27" s="43" t="s">
        <v>176</v>
      </c>
      <c r="P27" s="43" t="s">
        <v>441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</row>
    <row r="28" spans="1:25" s="62" customFormat="1" ht="42.6" hidden="1" customHeight="1">
      <c r="A28" s="62">
        <v>27</v>
      </c>
      <c r="B28" s="35" t="s">
        <v>52</v>
      </c>
      <c r="C28" s="35"/>
      <c r="D28" s="36" t="s">
        <v>307</v>
      </c>
      <c r="E28" s="64" t="s">
        <v>165</v>
      </c>
      <c r="F28" s="38" t="s">
        <v>260</v>
      </c>
      <c r="G28" s="43" t="s">
        <v>155</v>
      </c>
      <c r="H28" s="43" t="s">
        <v>177</v>
      </c>
      <c r="L28" s="63"/>
      <c r="M28" s="62">
        <f>SUM(I28:L28)</f>
        <v>0</v>
      </c>
      <c r="N28" s="43" t="s">
        <v>172</v>
      </c>
      <c r="P28" s="43" t="s">
        <v>445</v>
      </c>
      <c r="Q28" s="43" t="s">
        <v>446</v>
      </c>
      <c r="R28" s="43" t="s">
        <v>447</v>
      </c>
      <c r="S28" s="62" t="s">
        <v>448</v>
      </c>
      <c r="T28" s="43" t="s">
        <v>449</v>
      </c>
      <c r="U28" s="62" t="s">
        <v>262</v>
      </c>
      <c r="V28" s="43" t="s">
        <v>450</v>
      </c>
      <c r="W28" s="43" t="s">
        <v>452</v>
      </c>
      <c r="X28" s="43" t="s">
        <v>451</v>
      </c>
      <c r="Y28" s="43" t="s">
        <v>453</v>
      </c>
    </row>
    <row r="29" spans="1:25" s="62" customFormat="1" ht="42.6" hidden="1" customHeight="1">
      <c r="A29" s="62">
        <v>28</v>
      </c>
      <c r="B29" s="35" t="s">
        <v>53</v>
      </c>
      <c r="C29" s="35"/>
      <c r="D29" s="36" t="s">
        <v>334</v>
      </c>
      <c r="E29" s="37" t="s">
        <v>166</v>
      </c>
      <c r="F29" s="38" t="s">
        <v>260</v>
      </c>
      <c r="G29" s="43" t="s">
        <v>155</v>
      </c>
      <c r="H29" s="43" t="s">
        <v>181</v>
      </c>
      <c r="J29" s="63"/>
      <c r="N29" s="43" t="s">
        <v>173</v>
      </c>
      <c r="P29" s="43" t="s">
        <v>445</v>
      </c>
      <c r="Q29" s="43" t="s">
        <v>446</v>
      </c>
      <c r="R29" s="43" t="s">
        <v>447</v>
      </c>
      <c r="S29" s="62" t="s">
        <v>448</v>
      </c>
      <c r="T29" s="43" t="s">
        <v>449</v>
      </c>
      <c r="U29" s="62" t="s">
        <v>262</v>
      </c>
      <c r="V29" s="43" t="s">
        <v>450</v>
      </c>
      <c r="W29" s="43" t="s">
        <v>452</v>
      </c>
      <c r="X29" s="43" t="s">
        <v>451</v>
      </c>
      <c r="Y29" s="43" t="s">
        <v>453</v>
      </c>
    </row>
    <row r="30" spans="1:25" ht="42.6" hidden="1" customHeight="1">
      <c r="A30" s="60">
        <v>29</v>
      </c>
      <c r="B30" s="39" t="s">
        <v>56</v>
      </c>
      <c r="C30" s="39"/>
      <c r="D30" s="42" t="s">
        <v>324</v>
      </c>
      <c r="E30" s="33" t="s">
        <v>167</v>
      </c>
      <c r="F30" s="34" t="s">
        <v>260</v>
      </c>
      <c r="G30" s="49" t="s">
        <v>155</v>
      </c>
      <c r="H30" s="49" t="s">
        <v>181</v>
      </c>
      <c r="J30" s="61"/>
      <c r="N30" s="49" t="s">
        <v>173</v>
      </c>
      <c r="P30" s="43" t="s">
        <v>445</v>
      </c>
      <c r="Q30" s="43" t="s">
        <v>446</v>
      </c>
      <c r="R30" s="43" t="s">
        <v>447</v>
      </c>
      <c r="S30" s="62" t="s">
        <v>448</v>
      </c>
      <c r="T30" s="43" t="s">
        <v>449</v>
      </c>
      <c r="U30" s="62" t="s">
        <v>262</v>
      </c>
      <c r="V30" s="43" t="s">
        <v>450</v>
      </c>
      <c r="W30" s="43" t="s">
        <v>452</v>
      </c>
      <c r="X30" s="43" t="s">
        <v>451</v>
      </c>
      <c r="Y30" s="43" t="s">
        <v>453</v>
      </c>
    </row>
    <row r="31" spans="1:25" s="62" customFormat="1" ht="42.6" hidden="1" customHeight="1">
      <c r="A31" s="62">
        <v>30</v>
      </c>
      <c r="B31" s="35" t="s">
        <v>59</v>
      </c>
      <c r="C31" s="35"/>
      <c r="D31" s="36" t="s">
        <v>330</v>
      </c>
      <c r="E31" s="64" t="s">
        <v>317</v>
      </c>
      <c r="F31" s="38" t="s">
        <v>260</v>
      </c>
      <c r="G31" s="43" t="s">
        <v>155</v>
      </c>
      <c r="H31" s="43" t="s">
        <v>42</v>
      </c>
      <c r="I31" s="63"/>
      <c r="M31" s="62">
        <f>SUM(I31:L31)</f>
        <v>0</v>
      </c>
      <c r="N31" s="43" t="s">
        <v>170</v>
      </c>
      <c r="O31" s="43" t="s">
        <v>174</v>
      </c>
      <c r="P31" s="43" t="s">
        <v>445</v>
      </c>
      <c r="Q31" s="43" t="s">
        <v>446</v>
      </c>
      <c r="R31" s="43" t="s">
        <v>447</v>
      </c>
      <c r="S31" s="62" t="s">
        <v>448</v>
      </c>
      <c r="T31" s="43" t="s">
        <v>449</v>
      </c>
      <c r="U31" s="62" t="s">
        <v>262</v>
      </c>
      <c r="V31" s="43" t="s">
        <v>450</v>
      </c>
      <c r="W31" s="43" t="s">
        <v>452</v>
      </c>
      <c r="X31" s="43" t="s">
        <v>451</v>
      </c>
      <c r="Y31" s="43" t="s">
        <v>453</v>
      </c>
    </row>
    <row r="32" spans="1:25" s="62" customFormat="1" ht="42.6" hidden="1" customHeight="1">
      <c r="A32" s="62">
        <v>31</v>
      </c>
      <c r="B32" s="35" t="s">
        <v>61</v>
      </c>
      <c r="C32" s="35"/>
      <c r="D32" s="41" t="s">
        <v>332</v>
      </c>
      <c r="E32" s="42" t="s">
        <v>167</v>
      </c>
      <c r="F32" s="38" t="s">
        <v>260</v>
      </c>
      <c r="G32" s="43" t="s">
        <v>155</v>
      </c>
      <c r="H32" s="43" t="s">
        <v>179</v>
      </c>
      <c r="K32" s="63"/>
      <c r="N32" s="43" t="s">
        <v>172</v>
      </c>
      <c r="O32" s="43" t="s">
        <v>176</v>
      </c>
      <c r="P32" s="43" t="s">
        <v>445</v>
      </c>
      <c r="Q32" s="43" t="s">
        <v>446</v>
      </c>
      <c r="R32" s="43" t="s">
        <v>447</v>
      </c>
      <c r="S32" s="62" t="s">
        <v>448</v>
      </c>
      <c r="T32" s="43" t="s">
        <v>449</v>
      </c>
      <c r="U32" s="62" t="s">
        <v>262</v>
      </c>
      <c r="V32" s="43" t="s">
        <v>450</v>
      </c>
      <c r="W32" s="43" t="s">
        <v>452</v>
      </c>
      <c r="X32" s="43" t="s">
        <v>451</v>
      </c>
      <c r="Y32" s="43" t="s">
        <v>453</v>
      </c>
    </row>
    <row r="33" spans="1:25" s="62" customFormat="1" ht="42.6" hidden="1" customHeight="1">
      <c r="A33" s="62">
        <v>32</v>
      </c>
      <c r="B33" s="35" t="s">
        <v>64</v>
      </c>
      <c r="C33" s="35"/>
      <c r="D33" s="36" t="s">
        <v>333</v>
      </c>
      <c r="E33" s="37" t="s">
        <v>166</v>
      </c>
      <c r="F33" s="38" t="s">
        <v>260</v>
      </c>
      <c r="G33" s="43" t="s">
        <v>155</v>
      </c>
      <c r="H33" s="43" t="s">
        <v>179</v>
      </c>
      <c r="K33" s="63"/>
      <c r="N33" s="43" t="s">
        <v>173</v>
      </c>
      <c r="O33" s="43" t="s">
        <v>713</v>
      </c>
      <c r="P33" s="43" t="s">
        <v>445</v>
      </c>
      <c r="Q33" s="43" t="s">
        <v>446</v>
      </c>
      <c r="R33" s="43" t="s">
        <v>447</v>
      </c>
      <c r="S33" s="62" t="s">
        <v>448</v>
      </c>
      <c r="T33" s="43" t="s">
        <v>449</v>
      </c>
      <c r="U33" s="62" t="s">
        <v>262</v>
      </c>
      <c r="V33" s="43" t="s">
        <v>450</v>
      </c>
      <c r="W33" s="43" t="s">
        <v>452</v>
      </c>
      <c r="X33" s="43" t="s">
        <v>451</v>
      </c>
      <c r="Y33" s="43" t="s">
        <v>453</v>
      </c>
    </row>
    <row r="34" spans="1:25" s="62" customFormat="1" ht="42.6" customHeight="1">
      <c r="A34" s="62">
        <v>33</v>
      </c>
      <c r="B34" s="65" t="s">
        <v>11</v>
      </c>
      <c r="C34" s="31" t="s">
        <v>943</v>
      </c>
      <c r="D34" s="40" t="s">
        <v>344</v>
      </c>
      <c r="E34" s="64" t="s">
        <v>165</v>
      </c>
      <c r="F34" s="38" t="s">
        <v>258</v>
      </c>
      <c r="G34" s="43" t="s">
        <v>156</v>
      </c>
      <c r="H34" s="43" t="s">
        <v>43</v>
      </c>
      <c r="I34" s="62">
        <v>94</v>
      </c>
      <c r="J34" s="62">
        <v>86</v>
      </c>
      <c r="K34" s="63">
        <v>100</v>
      </c>
      <c r="L34" s="62">
        <v>90</v>
      </c>
      <c r="M34" s="62">
        <f t="shared" ref="M34:M39" si="1">SUM(I34:L34)</f>
        <v>370</v>
      </c>
      <c r="N34" s="43" t="s">
        <v>175</v>
      </c>
      <c r="O34" s="43" t="s">
        <v>172</v>
      </c>
      <c r="P34" s="43" t="s">
        <v>608</v>
      </c>
      <c r="Q34" s="43" t="s">
        <v>605</v>
      </c>
      <c r="R34" s="43" t="s">
        <v>606</v>
      </c>
      <c r="S34" s="43" t="s">
        <v>611</v>
      </c>
      <c r="T34" s="43" t="s">
        <v>609</v>
      </c>
      <c r="U34" s="69" t="s">
        <v>604</v>
      </c>
      <c r="V34" s="43" t="s">
        <v>612</v>
      </c>
      <c r="W34" s="43" t="s">
        <v>893</v>
      </c>
      <c r="X34" s="43" t="s">
        <v>688</v>
      </c>
      <c r="Y34" s="43" t="s">
        <v>739</v>
      </c>
    </row>
    <row r="35" spans="1:25" s="62" customFormat="1" ht="42.6" customHeight="1">
      <c r="A35" s="62">
        <v>34</v>
      </c>
      <c r="B35" s="32" t="s">
        <v>12</v>
      </c>
      <c r="C35" s="31" t="s">
        <v>943</v>
      </c>
      <c r="D35" s="36" t="s">
        <v>335</v>
      </c>
      <c r="E35" s="37" t="s">
        <v>166</v>
      </c>
      <c r="F35" s="38" t="s">
        <v>258</v>
      </c>
      <c r="G35" s="43" t="s">
        <v>156</v>
      </c>
      <c r="H35" s="43" t="s">
        <v>41</v>
      </c>
      <c r="I35" s="62">
        <v>66</v>
      </c>
      <c r="J35" s="63">
        <v>100</v>
      </c>
      <c r="K35" s="62">
        <v>90</v>
      </c>
      <c r="L35" s="62">
        <v>78</v>
      </c>
      <c r="M35" s="62">
        <f t="shared" si="1"/>
        <v>334</v>
      </c>
      <c r="N35" s="43" t="s">
        <v>173</v>
      </c>
      <c r="P35" s="43" t="s">
        <v>630</v>
      </c>
      <c r="Q35" s="43" t="s">
        <v>446</v>
      </c>
      <c r="R35" s="43" t="s">
        <v>447</v>
      </c>
      <c r="S35" s="43" t="s">
        <v>632</v>
      </c>
      <c r="T35" s="62" t="s">
        <v>601</v>
      </c>
      <c r="U35" s="43" t="s">
        <v>620</v>
      </c>
      <c r="V35" s="43" t="s">
        <v>631</v>
      </c>
      <c r="W35" s="43" t="s">
        <v>607</v>
      </c>
      <c r="X35" s="43" t="s">
        <v>640</v>
      </c>
      <c r="Y35" s="43" t="s">
        <v>629</v>
      </c>
    </row>
    <row r="36" spans="1:25" s="62" customFormat="1" ht="42.6" customHeight="1">
      <c r="A36" s="62">
        <v>35</v>
      </c>
      <c r="B36" s="32" t="s">
        <v>7</v>
      </c>
      <c r="C36" s="31" t="s">
        <v>943</v>
      </c>
      <c r="D36" s="36" t="s">
        <v>329</v>
      </c>
      <c r="E36" s="64" t="s">
        <v>165</v>
      </c>
      <c r="F36" s="38" t="s">
        <v>259</v>
      </c>
      <c r="G36" s="43" t="s">
        <v>156</v>
      </c>
      <c r="H36" s="43" t="s">
        <v>42</v>
      </c>
      <c r="I36" s="63">
        <v>96</v>
      </c>
      <c r="J36" s="62">
        <v>88</v>
      </c>
      <c r="K36" s="62">
        <v>85</v>
      </c>
      <c r="L36" s="62">
        <v>90</v>
      </c>
      <c r="M36" s="62">
        <f t="shared" si="1"/>
        <v>359</v>
      </c>
      <c r="N36" s="43" t="s">
        <v>174</v>
      </c>
      <c r="P36" s="62" t="s">
        <v>371</v>
      </c>
      <c r="Q36" s="43" t="s">
        <v>654</v>
      </c>
      <c r="R36" s="43" t="s">
        <v>655</v>
      </c>
      <c r="S36" s="43" t="s">
        <v>656</v>
      </c>
      <c r="T36" s="62" t="s">
        <v>691</v>
      </c>
      <c r="U36" s="62" t="s">
        <v>274</v>
      </c>
      <c r="V36" s="62" t="s">
        <v>275</v>
      </c>
      <c r="W36" s="62" t="s">
        <v>657</v>
      </c>
      <c r="X36" s="62" t="s">
        <v>369</v>
      </c>
      <c r="Y36" s="62" t="s">
        <v>276</v>
      </c>
    </row>
    <row r="37" spans="1:25" ht="42.6" customHeight="1">
      <c r="A37" s="60">
        <v>36</v>
      </c>
      <c r="B37" s="31" t="s">
        <v>8</v>
      </c>
      <c r="C37" s="31" t="s">
        <v>943</v>
      </c>
      <c r="D37" s="36" t="s">
        <v>328</v>
      </c>
      <c r="E37" s="33" t="s">
        <v>167</v>
      </c>
      <c r="F37" s="34" t="s">
        <v>259</v>
      </c>
      <c r="G37" s="49" t="s">
        <v>160</v>
      </c>
      <c r="H37" s="49" t="s">
        <v>43</v>
      </c>
      <c r="I37" s="60">
        <v>92</v>
      </c>
      <c r="J37" s="60">
        <v>67</v>
      </c>
      <c r="K37" s="61">
        <v>99</v>
      </c>
      <c r="L37" s="60">
        <v>88</v>
      </c>
      <c r="M37" s="60">
        <f t="shared" si="1"/>
        <v>346</v>
      </c>
      <c r="N37" s="49" t="s">
        <v>175</v>
      </c>
      <c r="P37" s="43" t="s">
        <v>687</v>
      </c>
      <c r="Q37" s="48" t="s">
        <v>646</v>
      </c>
      <c r="R37" s="48" t="s">
        <v>647</v>
      </c>
      <c r="S37" s="43" t="s">
        <v>685</v>
      </c>
      <c r="T37" s="62" t="s">
        <v>277</v>
      </c>
      <c r="U37" s="62" t="s">
        <v>278</v>
      </c>
      <c r="V37" s="49" t="s">
        <v>689</v>
      </c>
      <c r="W37" s="49" t="s">
        <v>692</v>
      </c>
      <c r="X37" s="49" t="s">
        <v>686</v>
      </c>
      <c r="Y37" s="43" t="s">
        <v>694</v>
      </c>
    </row>
    <row r="38" spans="1:25" s="62" customFormat="1" ht="42.6" customHeight="1">
      <c r="A38" s="62">
        <v>37</v>
      </c>
      <c r="B38" s="32" t="s">
        <v>9</v>
      </c>
      <c r="C38" s="31" t="s">
        <v>943</v>
      </c>
      <c r="D38" s="41" t="s">
        <v>343</v>
      </c>
      <c r="E38" s="37" t="s">
        <v>166</v>
      </c>
      <c r="F38" s="38" t="s">
        <v>259</v>
      </c>
      <c r="G38" s="43" t="s">
        <v>156</v>
      </c>
      <c r="H38" s="43" t="s">
        <v>41</v>
      </c>
      <c r="I38" s="62">
        <v>72</v>
      </c>
      <c r="J38" s="63">
        <v>97</v>
      </c>
      <c r="K38" s="62">
        <v>80</v>
      </c>
      <c r="L38" s="62">
        <v>90</v>
      </c>
      <c r="M38" s="62">
        <f t="shared" si="1"/>
        <v>339</v>
      </c>
      <c r="N38" s="43" t="s">
        <v>173</v>
      </c>
      <c r="P38" s="43" t="s">
        <v>736</v>
      </c>
      <c r="Q38" s="43" t="s">
        <v>693</v>
      </c>
      <c r="R38" s="43" t="s">
        <v>696</v>
      </c>
      <c r="S38" s="43" t="s">
        <v>711</v>
      </c>
      <c r="T38" s="43" t="s">
        <v>737</v>
      </c>
      <c r="U38" s="62" t="s">
        <v>708</v>
      </c>
      <c r="V38" s="43" t="s">
        <v>709</v>
      </c>
      <c r="W38" s="43" t="s">
        <v>738</v>
      </c>
      <c r="X38" s="43" t="s">
        <v>752</v>
      </c>
      <c r="Y38" s="43" t="s">
        <v>735</v>
      </c>
    </row>
    <row r="39" spans="1:25" ht="42.6" customHeight="1">
      <c r="A39" s="60">
        <v>38</v>
      </c>
      <c r="B39" s="31" t="s">
        <v>10</v>
      </c>
      <c r="C39" s="31" t="s">
        <v>943</v>
      </c>
      <c r="D39" s="44" t="s">
        <v>337</v>
      </c>
      <c r="E39" s="33" t="s">
        <v>167</v>
      </c>
      <c r="F39" s="34" t="s">
        <v>259</v>
      </c>
      <c r="G39" s="49" t="s">
        <v>156</v>
      </c>
      <c r="H39" s="49" t="s">
        <v>42</v>
      </c>
      <c r="I39" s="61">
        <v>99</v>
      </c>
      <c r="J39" s="60">
        <v>75</v>
      </c>
      <c r="K39" s="60">
        <v>83</v>
      </c>
      <c r="L39" s="60">
        <v>96</v>
      </c>
      <c r="M39" s="60">
        <f t="shared" si="1"/>
        <v>353</v>
      </c>
      <c r="N39" s="49" t="s">
        <v>175</v>
      </c>
      <c r="O39" s="49"/>
      <c r="P39" s="43" t="s">
        <v>703</v>
      </c>
      <c r="Q39" s="48" t="s">
        <v>658</v>
      </c>
      <c r="R39" s="48" t="s">
        <v>662</v>
      </c>
      <c r="S39" s="62" t="s">
        <v>704</v>
      </c>
      <c r="T39" s="43" t="s">
        <v>710</v>
      </c>
      <c r="U39" s="62" t="s">
        <v>705</v>
      </c>
      <c r="V39" s="49" t="s">
        <v>784</v>
      </c>
      <c r="W39" s="49" t="s">
        <v>686</v>
      </c>
      <c r="X39" s="49" t="s">
        <v>706</v>
      </c>
      <c r="Y39" s="60" t="s">
        <v>707</v>
      </c>
    </row>
    <row r="40" spans="1:25" s="62" customFormat="1" ht="42.6" customHeight="1">
      <c r="A40" s="62">
        <v>39</v>
      </c>
      <c r="B40" s="32" t="s">
        <v>65</v>
      </c>
      <c r="C40" s="31" t="s">
        <v>943</v>
      </c>
      <c r="D40" s="36" t="s">
        <v>342</v>
      </c>
      <c r="E40" s="42" t="s">
        <v>167</v>
      </c>
      <c r="F40" s="38" t="s">
        <v>259</v>
      </c>
      <c r="G40" s="43" t="s">
        <v>156</v>
      </c>
      <c r="H40" s="43" t="s">
        <v>179</v>
      </c>
      <c r="K40" s="63"/>
      <c r="N40" s="43" t="s">
        <v>176</v>
      </c>
      <c r="O40" s="43" t="s">
        <v>174</v>
      </c>
      <c r="P40" s="43" t="s">
        <v>793</v>
      </c>
      <c r="Q40" s="48" t="s">
        <v>787</v>
      </c>
      <c r="R40" s="48" t="s">
        <v>789</v>
      </c>
      <c r="S40" s="43" t="s">
        <v>776</v>
      </c>
      <c r="T40" s="43" t="s">
        <v>785</v>
      </c>
      <c r="U40" s="43" t="s">
        <v>794</v>
      </c>
      <c r="V40" s="43" t="s">
        <v>790</v>
      </c>
      <c r="W40" s="43" t="s">
        <v>782</v>
      </c>
      <c r="X40" s="43" t="s">
        <v>786</v>
      </c>
      <c r="Y40" s="43" t="s">
        <v>792</v>
      </c>
    </row>
    <row r="41" spans="1:25" s="62" customFormat="1" ht="42.6" customHeight="1">
      <c r="A41" s="62">
        <v>40</v>
      </c>
      <c r="B41" s="65" t="s">
        <v>70</v>
      </c>
      <c r="C41" s="31" t="s">
        <v>943</v>
      </c>
      <c r="D41" s="43" t="s">
        <v>354</v>
      </c>
      <c r="E41" s="37" t="s">
        <v>166</v>
      </c>
      <c r="F41" s="38" t="s">
        <v>259</v>
      </c>
      <c r="G41" s="43" t="s">
        <v>156</v>
      </c>
      <c r="H41" s="43" t="s">
        <v>179</v>
      </c>
      <c r="K41" s="63"/>
      <c r="N41" s="43" t="s">
        <v>175</v>
      </c>
      <c r="O41" s="43" t="s">
        <v>173</v>
      </c>
      <c r="P41" s="43" t="s">
        <v>812</v>
      </c>
      <c r="Q41" s="43" t="s">
        <v>815</v>
      </c>
      <c r="R41" s="43" t="s">
        <v>816</v>
      </c>
      <c r="S41" s="43" t="s">
        <v>818</v>
      </c>
      <c r="T41" s="43" t="s">
        <v>788</v>
      </c>
      <c r="U41" s="43" t="s">
        <v>817</v>
      </c>
      <c r="V41" s="43" t="s">
        <v>811</v>
      </c>
      <c r="W41" s="43" t="s">
        <v>814</v>
      </c>
      <c r="X41" s="43" t="s">
        <v>813</v>
      </c>
      <c r="Y41" s="43" t="s">
        <v>810</v>
      </c>
    </row>
    <row r="42" spans="1:25" ht="42.6" hidden="1" customHeight="1">
      <c r="A42" s="60">
        <v>41</v>
      </c>
      <c r="B42" s="46" t="s">
        <v>71</v>
      </c>
      <c r="C42" s="46"/>
      <c r="D42" s="36" t="s">
        <v>350</v>
      </c>
      <c r="E42" s="33" t="s">
        <v>167</v>
      </c>
      <c r="F42" s="34" t="s">
        <v>260</v>
      </c>
      <c r="G42" s="49" t="s">
        <v>156</v>
      </c>
      <c r="H42" s="49" t="s">
        <v>42</v>
      </c>
      <c r="I42" s="61"/>
      <c r="N42" s="49" t="s">
        <v>174</v>
      </c>
      <c r="P42" s="43" t="s">
        <v>445</v>
      </c>
      <c r="Q42" s="62" t="s">
        <v>271</v>
      </c>
      <c r="R42" s="62" t="s">
        <v>272</v>
      </c>
      <c r="S42" s="62" t="s">
        <v>273</v>
      </c>
      <c r="T42" s="43" t="s">
        <v>449</v>
      </c>
      <c r="U42" s="62" t="s">
        <v>262</v>
      </c>
      <c r="V42" s="43" t="s">
        <v>450</v>
      </c>
      <c r="W42" s="43" t="s">
        <v>452</v>
      </c>
      <c r="X42" s="43" t="s">
        <v>451</v>
      </c>
      <c r="Y42" s="43" t="s">
        <v>453</v>
      </c>
    </row>
    <row r="43" spans="1:25" ht="42.6" hidden="1" customHeight="1">
      <c r="A43" s="60">
        <v>42</v>
      </c>
      <c r="B43" s="39" t="s">
        <v>72</v>
      </c>
      <c r="C43" s="39"/>
      <c r="D43" s="36" t="s">
        <v>351</v>
      </c>
      <c r="E43" s="33" t="s">
        <v>167</v>
      </c>
      <c r="F43" s="34" t="s">
        <v>260</v>
      </c>
      <c r="G43" s="49" t="s">
        <v>156</v>
      </c>
      <c r="H43" s="49" t="s">
        <v>177</v>
      </c>
      <c r="L43" s="61"/>
      <c r="N43" s="49" t="s">
        <v>174</v>
      </c>
      <c r="P43" s="43" t="s">
        <v>445</v>
      </c>
      <c r="Q43" s="62" t="s">
        <v>271</v>
      </c>
      <c r="R43" s="62" t="s">
        <v>272</v>
      </c>
      <c r="S43" s="62" t="s">
        <v>273</v>
      </c>
      <c r="T43" s="43" t="s">
        <v>449</v>
      </c>
      <c r="U43" s="62" t="s">
        <v>262</v>
      </c>
      <c r="V43" s="43" t="s">
        <v>450</v>
      </c>
      <c r="W43" s="43" t="s">
        <v>452</v>
      </c>
      <c r="X43" s="43" t="s">
        <v>451</v>
      </c>
      <c r="Y43" s="43" t="s">
        <v>453</v>
      </c>
    </row>
    <row r="44" spans="1:25" s="62" customFormat="1" ht="42.6" hidden="1" customHeight="1">
      <c r="A44" s="62">
        <v>43</v>
      </c>
      <c r="B44" s="35" t="s">
        <v>74</v>
      </c>
      <c r="C44" s="35"/>
      <c r="D44" s="37" t="s">
        <v>349</v>
      </c>
      <c r="E44" s="37" t="s">
        <v>166</v>
      </c>
      <c r="F44" s="38" t="s">
        <v>260</v>
      </c>
      <c r="G44" s="43" t="s">
        <v>156</v>
      </c>
      <c r="H44" s="43" t="s">
        <v>181</v>
      </c>
      <c r="J44" s="63"/>
      <c r="N44" s="43" t="s">
        <v>173</v>
      </c>
      <c r="O44" s="43" t="s">
        <v>713</v>
      </c>
      <c r="P44" s="43" t="s">
        <v>445</v>
      </c>
      <c r="Q44" s="62" t="s">
        <v>271</v>
      </c>
      <c r="R44" s="62" t="s">
        <v>272</v>
      </c>
      <c r="S44" s="62" t="s">
        <v>273</v>
      </c>
      <c r="T44" s="43" t="s">
        <v>449</v>
      </c>
      <c r="U44" s="62" t="s">
        <v>262</v>
      </c>
      <c r="V44" s="43" t="s">
        <v>450</v>
      </c>
      <c r="W44" s="43" t="s">
        <v>452</v>
      </c>
      <c r="X44" s="43" t="s">
        <v>451</v>
      </c>
      <c r="Y44" s="43" t="s">
        <v>453</v>
      </c>
    </row>
    <row r="45" spans="1:25" s="62" customFormat="1" ht="42.6" hidden="1" customHeight="1">
      <c r="A45" s="62">
        <v>44</v>
      </c>
      <c r="B45" s="35" t="s">
        <v>77</v>
      </c>
      <c r="C45" s="35"/>
      <c r="D45" s="64" t="s">
        <v>352</v>
      </c>
      <c r="E45" s="64" t="s">
        <v>165</v>
      </c>
      <c r="F45" s="38" t="s">
        <v>260</v>
      </c>
      <c r="G45" s="43" t="s">
        <v>156</v>
      </c>
      <c r="H45" s="43" t="s">
        <v>179</v>
      </c>
      <c r="K45" s="63"/>
      <c r="M45" s="62">
        <f>SUM(I45:L45)</f>
        <v>0</v>
      </c>
      <c r="N45" s="43" t="s">
        <v>172</v>
      </c>
      <c r="O45" s="43" t="s">
        <v>713</v>
      </c>
      <c r="P45" s="43" t="s">
        <v>445</v>
      </c>
      <c r="Q45" s="62" t="s">
        <v>271</v>
      </c>
      <c r="R45" s="62" t="s">
        <v>272</v>
      </c>
      <c r="S45" s="62" t="s">
        <v>273</v>
      </c>
      <c r="T45" s="43" t="s">
        <v>449</v>
      </c>
      <c r="U45" s="62" t="s">
        <v>262</v>
      </c>
      <c r="V45" s="43" t="s">
        <v>450</v>
      </c>
      <c r="W45" s="43" t="s">
        <v>452</v>
      </c>
      <c r="X45" s="43" t="s">
        <v>451</v>
      </c>
      <c r="Y45" s="43" t="s">
        <v>453</v>
      </c>
    </row>
    <row r="46" spans="1:25" s="62" customFormat="1" ht="42.6" hidden="1" customHeight="1">
      <c r="A46" s="62">
        <v>45</v>
      </c>
      <c r="B46" s="45" t="s">
        <v>79</v>
      </c>
      <c r="C46" s="45"/>
      <c r="D46" s="36" t="s">
        <v>355</v>
      </c>
      <c r="E46" s="42" t="s">
        <v>314</v>
      </c>
      <c r="F46" s="38" t="s">
        <v>260</v>
      </c>
      <c r="G46" s="43" t="s">
        <v>156</v>
      </c>
      <c r="H46" s="43" t="s">
        <v>177</v>
      </c>
      <c r="L46" s="63"/>
      <c r="N46" s="43" t="s">
        <v>715</v>
      </c>
      <c r="P46" s="43" t="s">
        <v>445</v>
      </c>
      <c r="Q46" s="62" t="s">
        <v>271</v>
      </c>
      <c r="R46" s="62" t="s">
        <v>272</v>
      </c>
      <c r="S46" s="62" t="s">
        <v>273</v>
      </c>
      <c r="T46" s="43" t="s">
        <v>449</v>
      </c>
      <c r="U46" s="62" t="s">
        <v>262</v>
      </c>
      <c r="V46" s="43" t="s">
        <v>450</v>
      </c>
      <c r="W46" s="43" t="s">
        <v>452</v>
      </c>
      <c r="X46" s="43" t="s">
        <v>451</v>
      </c>
      <c r="Y46" s="43" t="s">
        <v>453</v>
      </c>
    </row>
    <row r="47" spans="1:25" s="62" customFormat="1" ht="42.6" hidden="1" customHeight="1">
      <c r="A47" s="62">
        <v>46</v>
      </c>
      <c r="B47" s="35" t="s">
        <v>80</v>
      </c>
      <c r="C47" s="35"/>
      <c r="D47" s="36" t="s">
        <v>353</v>
      </c>
      <c r="E47" s="37" t="s">
        <v>313</v>
      </c>
      <c r="F47" s="38" t="s">
        <v>260</v>
      </c>
      <c r="G47" s="43" t="s">
        <v>156</v>
      </c>
      <c r="H47" s="43" t="s">
        <v>181</v>
      </c>
      <c r="J47" s="63"/>
      <c r="N47" s="43" t="s">
        <v>716</v>
      </c>
      <c r="O47" s="43" t="s">
        <v>717</v>
      </c>
      <c r="P47" s="43" t="s">
        <v>445</v>
      </c>
      <c r="Q47" s="62" t="s">
        <v>271</v>
      </c>
      <c r="R47" s="62" t="s">
        <v>272</v>
      </c>
      <c r="S47" s="62" t="s">
        <v>273</v>
      </c>
      <c r="T47" s="43" t="s">
        <v>449</v>
      </c>
      <c r="U47" s="62" t="s">
        <v>262</v>
      </c>
      <c r="V47" s="43" t="s">
        <v>450</v>
      </c>
      <c r="W47" s="43" t="s">
        <v>452</v>
      </c>
      <c r="X47" s="43" t="s">
        <v>451</v>
      </c>
      <c r="Y47" s="43" t="s">
        <v>453</v>
      </c>
    </row>
    <row r="48" spans="1:25" s="62" customFormat="1" ht="42.6" hidden="1" customHeight="1">
      <c r="A48" s="62">
        <v>47</v>
      </c>
      <c r="B48" s="35" t="s">
        <v>78</v>
      </c>
      <c r="C48" s="35"/>
      <c r="D48" s="36" t="s">
        <v>356</v>
      </c>
      <c r="E48" s="64" t="s">
        <v>315</v>
      </c>
      <c r="F48" s="38" t="s">
        <v>260</v>
      </c>
      <c r="G48" s="43" t="s">
        <v>156</v>
      </c>
      <c r="H48" s="43" t="s">
        <v>177</v>
      </c>
      <c r="L48" s="63"/>
      <c r="M48" s="62">
        <f>SUM(I48:L48)</f>
        <v>0</v>
      </c>
      <c r="N48" s="43" t="s">
        <v>172</v>
      </c>
      <c r="P48" s="43" t="s">
        <v>445</v>
      </c>
      <c r="Q48" s="62" t="s">
        <v>271</v>
      </c>
      <c r="R48" s="62" t="s">
        <v>272</v>
      </c>
      <c r="S48" s="62" t="s">
        <v>273</v>
      </c>
      <c r="T48" s="43" t="s">
        <v>449</v>
      </c>
      <c r="U48" s="62" t="s">
        <v>262</v>
      </c>
      <c r="V48" s="43" t="s">
        <v>450</v>
      </c>
      <c r="W48" s="43" t="s">
        <v>452</v>
      </c>
      <c r="X48" s="43" t="s">
        <v>451</v>
      </c>
      <c r="Y48" s="43" t="s">
        <v>453</v>
      </c>
    </row>
    <row r="49" spans="1:25" s="62" customFormat="1" ht="42.6" hidden="1" customHeight="1">
      <c r="A49" s="62">
        <v>48</v>
      </c>
      <c r="B49" s="47" t="s">
        <v>257</v>
      </c>
      <c r="C49" s="47"/>
      <c r="D49" s="42" t="s">
        <v>323</v>
      </c>
      <c r="E49" s="42" t="s">
        <v>314</v>
      </c>
      <c r="F49" s="36" t="s">
        <v>260</v>
      </c>
      <c r="G49" s="48" t="s">
        <v>156</v>
      </c>
      <c r="H49" s="48" t="s">
        <v>734</v>
      </c>
      <c r="I49" s="67"/>
      <c r="J49" s="67"/>
      <c r="K49" s="67"/>
      <c r="L49" s="67"/>
      <c r="M49" s="67"/>
      <c r="N49" s="48" t="s">
        <v>714</v>
      </c>
      <c r="O49" s="67"/>
      <c r="P49" s="43" t="s">
        <v>445</v>
      </c>
      <c r="Q49" s="62" t="s">
        <v>271</v>
      </c>
      <c r="R49" s="62" t="s">
        <v>272</v>
      </c>
      <c r="S49" s="62" t="s">
        <v>273</v>
      </c>
      <c r="T49" s="43" t="s">
        <v>449</v>
      </c>
      <c r="U49" s="62" t="s">
        <v>262</v>
      </c>
      <c r="V49" s="43" t="s">
        <v>450</v>
      </c>
      <c r="W49" s="43" t="s">
        <v>452</v>
      </c>
      <c r="X49" s="43" t="s">
        <v>451</v>
      </c>
      <c r="Y49" s="43" t="s">
        <v>453</v>
      </c>
    </row>
    <row r="50" spans="1:25" s="62" customFormat="1" ht="42.6" customHeight="1">
      <c r="A50" s="62">
        <v>49</v>
      </c>
      <c r="B50" s="32" t="s">
        <v>20</v>
      </c>
      <c r="C50" s="31" t="s">
        <v>943</v>
      </c>
      <c r="D50" s="40" t="s">
        <v>361</v>
      </c>
      <c r="E50" s="64" t="s">
        <v>338</v>
      </c>
      <c r="F50" s="38" t="s">
        <v>258</v>
      </c>
      <c r="G50" s="43" t="s">
        <v>158</v>
      </c>
      <c r="H50" s="43" t="s">
        <v>42</v>
      </c>
      <c r="I50" s="63">
        <v>100</v>
      </c>
      <c r="J50" s="62">
        <v>62</v>
      </c>
      <c r="K50" s="62">
        <v>95</v>
      </c>
      <c r="L50" s="62">
        <v>100</v>
      </c>
      <c r="M50" s="62">
        <f t="shared" ref="M50:M57" si="2">SUM(I50:L50)</f>
        <v>357</v>
      </c>
      <c r="N50" s="43" t="s">
        <v>174</v>
      </c>
      <c r="O50" s="43" t="s">
        <v>176</v>
      </c>
      <c r="P50" s="43" t="s">
        <v>650</v>
      </c>
      <c r="Q50" s="43" t="s">
        <v>605</v>
      </c>
      <c r="R50" s="43" t="s">
        <v>613</v>
      </c>
      <c r="S50" s="43" t="s">
        <v>615</v>
      </c>
      <c r="T50" s="43" t="s">
        <v>614</v>
      </c>
      <c r="U50" s="69" t="s">
        <v>603</v>
      </c>
      <c r="V50" s="43" t="s">
        <v>619</v>
      </c>
      <c r="W50" s="43" t="s">
        <v>617</v>
      </c>
      <c r="X50" s="43" t="s">
        <v>616</v>
      </c>
      <c r="Y50" s="43" t="s">
        <v>618</v>
      </c>
    </row>
    <row r="51" spans="1:25" s="62" customFormat="1" ht="42.6" customHeight="1">
      <c r="A51" s="62">
        <v>50</v>
      </c>
      <c r="B51" s="32" t="s">
        <v>24</v>
      </c>
      <c r="C51" s="31" t="s">
        <v>943</v>
      </c>
      <c r="D51" s="37" t="s">
        <v>366</v>
      </c>
      <c r="E51" s="37" t="s">
        <v>166</v>
      </c>
      <c r="F51" s="38" t="s">
        <v>258</v>
      </c>
      <c r="G51" s="43" t="s">
        <v>158</v>
      </c>
      <c r="H51" s="43" t="s">
        <v>41</v>
      </c>
      <c r="I51" s="62">
        <v>77</v>
      </c>
      <c r="J51" s="63">
        <v>99</v>
      </c>
      <c r="K51" s="62">
        <v>99</v>
      </c>
      <c r="L51" s="62">
        <v>77</v>
      </c>
      <c r="M51" s="62">
        <f t="shared" si="2"/>
        <v>352</v>
      </c>
      <c r="N51" s="43" t="s">
        <v>173</v>
      </c>
      <c r="P51" s="43" t="s">
        <v>637</v>
      </c>
      <c r="Q51" s="43" t="s">
        <v>634</v>
      </c>
      <c r="R51" s="43" t="s">
        <v>635</v>
      </c>
      <c r="S51" s="43" t="s">
        <v>638</v>
      </c>
      <c r="T51" s="43" t="s">
        <v>643</v>
      </c>
      <c r="U51" s="43" t="s">
        <v>633</v>
      </c>
      <c r="V51" s="43" t="s">
        <v>636</v>
      </c>
      <c r="W51" s="43" t="s">
        <v>642</v>
      </c>
      <c r="X51" s="43" t="s">
        <v>641</v>
      </c>
      <c r="Y51" s="43" t="s">
        <v>639</v>
      </c>
    </row>
    <row r="52" spans="1:25" s="62" customFormat="1" ht="42.6" customHeight="1">
      <c r="A52" s="62">
        <v>51</v>
      </c>
      <c r="B52" s="32" t="s">
        <v>3</v>
      </c>
      <c r="C52" s="31" t="s">
        <v>943</v>
      </c>
      <c r="D52" s="36" t="s">
        <v>339</v>
      </c>
      <c r="E52" s="64" t="s">
        <v>165</v>
      </c>
      <c r="F52" s="38" t="s">
        <v>259</v>
      </c>
      <c r="G52" s="43" t="s">
        <v>256</v>
      </c>
      <c r="H52" s="43" t="s">
        <v>41</v>
      </c>
      <c r="I52" s="62">
        <v>72</v>
      </c>
      <c r="J52" s="63">
        <v>97</v>
      </c>
      <c r="K52" s="62">
        <v>75</v>
      </c>
      <c r="L52" s="62">
        <v>92</v>
      </c>
      <c r="M52" s="62">
        <f t="shared" si="2"/>
        <v>336</v>
      </c>
      <c r="N52" s="43" t="s">
        <v>173</v>
      </c>
      <c r="O52" s="43"/>
      <c r="P52" s="62" t="s">
        <v>372</v>
      </c>
      <c r="Q52" s="43" t="s">
        <v>683</v>
      </c>
      <c r="R52" s="43" t="s">
        <v>684</v>
      </c>
      <c r="S52" s="62" t="s">
        <v>373</v>
      </c>
      <c r="T52" s="62" t="s">
        <v>280</v>
      </c>
      <c r="U52" s="62" t="s">
        <v>281</v>
      </c>
      <c r="V52" s="62" t="s">
        <v>282</v>
      </c>
      <c r="W52" s="62" t="s">
        <v>283</v>
      </c>
      <c r="X52" s="62" t="s">
        <v>284</v>
      </c>
      <c r="Y52" s="62" t="s">
        <v>285</v>
      </c>
    </row>
    <row r="53" spans="1:25" s="62" customFormat="1" ht="42.6" customHeight="1">
      <c r="A53" s="62">
        <v>52</v>
      </c>
      <c r="B53" s="65" t="s">
        <v>19</v>
      </c>
      <c r="C53" s="31" t="s">
        <v>944</v>
      </c>
      <c r="D53" s="37" t="s">
        <v>365</v>
      </c>
      <c r="E53" s="37" t="s">
        <v>166</v>
      </c>
      <c r="F53" s="38" t="s">
        <v>259</v>
      </c>
      <c r="G53" s="43" t="s">
        <v>158</v>
      </c>
      <c r="H53" s="43" t="s">
        <v>43</v>
      </c>
      <c r="I53" s="62">
        <v>67</v>
      </c>
      <c r="J53" s="62">
        <v>91</v>
      </c>
      <c r="K53" s="63">
        <v>98</v>
      </c>
      <c r="L53" s="62">
        <v>80</v>
      </c>
      <c r="M53" s="62">
        <f t="shared" si="2"/>
        <v>336</v>
      </c>
      <c r="N53" s="43" t="s">
        <v>173</v>
      </c>
      <c r="P53" s="43" t="s">
        <v>758</v>
      </c>
      <c r="Q53" s="43" t="s">
        <v>751</v>
      </c>
      <c r="R53" s="43" t="s">
        <v>754</v>
      </c>
      <c r="S53" s="43" t="s">
        <v>759</v>
      </c>
      <c r="T53" s="43" t="s">
        <v>760</v>
      </c>
      <c r="U53" s="43" t="s">
        <v>757</v>
      </c>
      <c r="V53" s="43" t="s">
        <v>756</v>
      </c>
      <c r="W53" s="43" t="s">
        <v>753</v>
      </c>
      <c r="X53" s="43" t="s">
        <v>750</v>
      </c>
      <c r="Y53" s="43" t="s">
        <v>749</v>
      </c>
    </row>
    <row r="54" spans="1:25" s="62" customFormat="1" ht="42.6" customHeight="1">
      <c r="A54" s="62">
        <v>53</v>
      </c>
      <c r="B54" s="32" t="s">
        <v>22</v>
      </c>
      <c r="C54" s="31" t="s">
        <v>943</v>
      </c>
      <c r="D54" s="44" t="s">
        <v>362</v>
      </c>
      <c r="E54" s="37" t="s">
        <v>316</v>
      </c>
      <c r="F54" s="38" t="s">
        <v>259</v>
      </c>
      <c r="G54" s="43" t="s">
        <v>158</v>
      </c>
      <c r="H54" s="43" t="s">
        <v>41</v>
      </c>
      <c r="I54" s="62">
        <v>71</v>
      </c>
      <c r="J54" s="63">
        <v>92</v>
      </c>
      <c r="K54" s="62">
        <v>90</v>
      </c>
      <c r="L54" s="62">
        <v>82</v>
      </c>
      <c r="M54" s="62">
        <f t="shared" si="2"/>
        <v>335</v>
      </c>
      <c r="N54" s="43" t="s">
        <v>173</v>
      </c>
      <c r="O54" s="43" t="s">
        <v>713</v>
      </c>
      <c r="P54" s="43" t="s">
        <v>745</v>
      </c>
      <c r="Q54" s="43" t="s">
        <v>740</v>
      </c>
      <c r="R54" s="43" t="s">
        <v>741</v>
      </c>
      <c r="S54" s="62" t="s">
        <v>744</v>
      </c>
      <c r="T54" s="43" t="s">
        <v>742</v>
      </c>
      <c r="U54" s="43" t="s">
        <v>748</v>
      </c>
      <c r="V54" s="43" t="s">
        <v>747</v>
      </c>
      <c r="W54" s="43" t="s">
        <v>746</v>
      </c>
      <c r="X54" s="43" t="s">
        <v>743</v>
      </c>
      <c r="Y54" s="43" t="s">
        <v>682</v>
      </c>
    </row>
    <row r="55" spans="1:25" s="62" customFormat="1" ht="42.6" customHeight="1">
      <c r="A55" s="62">
        <v>54</v>
      </c>
      <c r="B55" s="32" t="s">
        <v>23</v>
      </c>
      <c r="C55" s="31" t="s">
        <v>943</v>
      </c>
      <c r="D55" s="36" t="s">
        <v>357</v>
      </c>
      <c r="E55" s="37" t="s">
        <v>166</v>
      </c>
      <c r="F55" s="38" t="s">
        <v>259</v>
      </c>
      <c r="G55" s="43" t="s">
        <v>158</v>
      </c>
      <c r="H55" s="43" t="s">
        <v>43</v>
      </c>
      <c r="I55" s="62">
        <v>76</v>
      </c>
      <c r="J55" s="62">
        <v>88</v>
      </c>
      <c r="K55" s="63">
        <v>94</v>
      </c>
      <c r="L55" s="62">
        <v>87</v>
      </c>
      <c r="M55" s="62">
        <f t="shared" si="2"/>
        <v>345</v>
      </c>
      <c r="N55" s="43" t="s">
        <v>173</v>
      </c>
      <c r="O55" s="43" t="s">
        <v>172</v>
      </c>
      <c r="P55" s="43" t="s">
        <v>645</v>
      </c>
      <c r="Q55" s="43" t="s">
        <v>646</v>
      </c>
      <c r="R55" s="43" t="s">
        <v>647</v>
      </c>
      <c r="S55" s="43" t="s">
        <v>652</v>
      </c>
      <c r="T55" s="62" t="s">
        <v>648</v>
      </c>
      <c r="U55" s="43" t="s">
        <v>755</v>
      </c>
      <c r="V55" s="62" t="s">
        <v>651</v>
      </c>
      <c r="W55" s="43" t="s">
        <v>644</v>
      </c>
      <c r="X55" s="43" t="s">
        <v>381</v>
      </c>
      <c r="Y55" s="43" t="s">
        <v>649</v>
      </c>
    </row>
    <row r="56" spans="1:25" s="62" customFormat="1" ht="42.6" customHeight="1">
      <c r="A56" s="60">
        <v>58</v>
      </c>
      <c r="B56" s="31" t="s">
        <v>110</v>
      </c>
      <c r="C56" s="31" t="s">
        <v>943</v>
      </c>
      <c r="D56" s="36" t="s">
        <v>364</v>
      </c>
      <c r="E56" s="33" t="s">
        <v>167</v>
      </c>
      <c r="F56" s="34" t="s">
        <v>591</v>
      </c>
      <c r="G56" s="49" t="s">
        <v>158</v>
      </c>
      <c r="H56" s="49" t="s">
        <v>42</v>
      </c>
      <c r="I56" s="61">
        <v>96</v>
      </c>
      <c r="J56" s="62">
        <v>67</v>
      </c>
      <c r="K56" s="60">
        <v>82</v>
      </c>
      <c r="L56" s="60">
        <v>92</v>
      </c>
      <c r="M56" s="60">
        <f t="shared" si="2"/>
        <v>337</v>
      </c>
      <c r="N56" s="49" t="s">
        <v>175</v>
      </c>
      <c r="O56" s="49" t="s">
        <v>170</v>
      </c>
      <c r="P56" s="43" t="s">
        <v>673</v>
      </c>
      <c r="Q56" s="48" t="s">
        <v>658</v>
      </c>
      <c r="R56" s="48" t="s">
        <v>656</v>
      </c>
      <c r="S56" s="43" t="s">
        <v>671</v>
      </c>
      <c r="T56" s="43" t="s">
        <v>672</v>
      </c>
      <c r="U56" s="62" t="s">
        <v>666</v>
      </c>
      <c r="V56" s="43" t="s">
        <v>661</v>
      </c>
      <c r="W56" s="43" t="s">
        <v>667</v>
      </c>
      <c r="X56" s="43" t="s">
        <v>662</v>
      </c>
      <c r="Y56" s="43" t="s">
        <v>669</v>
      </c>
    </row>
    <row r="57" spans="1:25" s="62" customFormat="1" ht="42.6" customHeight="1">
      <c r="A57" s="62">
        <v>59</v>
      </c>
      <c r="B57" s="32" t="s">
        <v>111</v>
      </c>
      <c r="C57" s="31" t="s">
        <v>943</v>
      </c>
      <c r="D57" s="42" t="s">
        <v>367</v>
      </c>
      <c r="E57" s="42" t="s">
        <v>167</v>
      </c>
      <c r="F57" s="38" t="s">
        <v>591</v>
      </c>
      <c r="G57" s="43" t="s">
        <v>158</v>
      </c>
      <c r="H57" s="43" t="s">
        <v>42</v>
      </c>
      <c r="I57" s="63">
        <v>95</v>
      </c>
      <c r="J57" s="62">
        <v>68</v>
      </c>
      <c r="K57" s="62">
        <v>90</v>
      </c>
      <c r="L57" s="62">
        <v>90</v>
      </c>
      <c r="M57" s="62">
        <f t="shared" si="2"/>
        <v>343</v>
      </c>
      <c r="N57" s="43" t="s">
        <v>174</v>
      </c>
      <c r="O57" s="43" t="s">
        <v>170</v>
      </c>
      <c r="P57" s="43" t="s">
        <v>674</v>
      </c>
      <c r="Q57" s="48" t="s">
        <v>659</v>
      </c>
      <c r="R57" s="48" t="s">
        <v>646</v>
      </c>
      <c r="S57" s="43" t="s">
        <v>670</v>
      </c>
      <c r="T57" s="43" t="s">
        <v>844</v>
      </c>
      <c r="U57" s="62" t="s">
        <v>665</v>
      </c>
      <c r="V57" s="43" t="s">
        <v>660</v>
      </c>
      <c r="W57" s="43" t="s">
        <v>664</v>
      </c>
      <c r="X57" s="43" t="s">
        <v>663</v>
      </c>
      <c r="Y57" s="43" t="s">
        <v>668</v>
      </c>
    </row>
    <row r="58" spans="1:25" s="62" customFormat="1" ht="42.6" hidden="1" customHeight="1">
      <c r="A58" s="62">
        <v>55</v>
      </c>
      <c r="B58" s="35" t="s">
        <v>104</v>
      </c>
      <c r="C58" s="35"/>
      <c r="D58" s="36" t="s">
        <v>360</v>
      </c>
      <c r="E58" s="37" t="s">
        <v>166</v>
      </c>
      <c r="F58" s="38" t="s">
        <v>260</v>
      </c>
      <c r="G58" s="43" t="s">
        <v>158</v>
      </c>
      <c r="H58" s="43" t="s">
        <v>181</v>
      </c>
      <c r="J58" s="63"/>
      <c r="N58" s="43" t="s">
        <v>173</v>
      </c>
      <c r="O58" s="43" t="s">
        <v>172</v>
      </c>
      <c r="P58" s="43" t="s">
        <v>445</v>
      </c>
      <c r="Q58" s="62" t="s">
        <v>263</v>
      </c>
      <c r="R58" s="62" t="s">
        <v>279</v>
      </c>
      <c r="S58" s="62" t="s">
        <v>454</v>
      </c>
      <c r="T58" s="43" t="s">
        <v>449</v>
      </c>
      <c r="U58" s="62" t="s">
        <v>262</v>
      </c>
      <c r="V58" s="43" t="s">
        <v>450</v>
      </c>
      <c r="W58" s="43" t="s">
        <v>452</v>
      </c>
      <c r="X58" s="43" t="s">
        <v>451</v>
      </c>
      <c r="Y58" s="43" t="s">
        <v>453</v>
      </c>
    </row>
    <row r="59" spans="1:25" ht="42.6" hidden="1" customHeight="1">
      <c r="A59" s="62">
        <v>56</v>
      </c>
      <c r="B59" s="35" t="s">
        <v>105</v>
      </c>
      <c r="C59" s="35"/>
      <c r="D59" s="36" t="s">
        <v>318</v>
      </c>
      <c r="E59" s="37" t="s">
        <v>166</v>
      </c>
      <c r="F59" s="38" t="s">
        <v>260</v>
      </c>
      <c r="G59" s="43" t="s">
        <v>158</v>
      </c>
      <c r="H59" s="43" t="s">
        <v>184</v>
      </c>
      <c r="I59" s="62"/>
      <c r="J59" s="63"/>
      <c r="K59" s="62"/>
      <c r="L59" s="62"/>
      <c r="M59" s="62"/>
      <c r="N59" s="43" t="s">
        <v>318</v>
      </c>
      <c r="O59" s="62"/>
      <c r="P59" s="43" t="s">
        <v>445</v>
      </c>
      <c r="Q59" s="62" t="s">
        <v>263</v>
      </c>
      <c r="R59" s="62" t="s">
        <v>279</v>
      </c>
      <c r="S59" s="62" t="s">
        <v>455</v>
      </c>
      <c r="T59" s="43" t="s">
        <v>449</v>
      </c>
      <c r="U59" s="62" t="s">
        <v>262</v>
      </c>
      <c r="V59" s="43" t="s">
        <v>450</v>
      </c>
      <c r="W59" s="43" t="s">
        <v>452</v>
      </c>
      <c r="X59" s="43" t="s">
        <v>451</v>
      </c>
      <c r="Y59" s="43" t="s">
        <v>453</v>
      </c>
    </row>
    <row r="60" spans="1:25" s="62" customFormat="1" ht="42.6" hidden="1" customHeight="1">
      <c r="A60" s="62">
        <v>57</v>
      </c>
      <c r="B60" s="35" t="s">
        <v>106</v>
      </c>
      <c r="C60" s="35"/>
      <c r="D60" s="36" t="s">
        <v>363</v>
      </c>
      <c r="E60" s="64" t="s">
        <v>165</v>
      </c>
      <c r="F60" s="38" t="s">
        <v>260</v>
      </c>
      <c r="G60" s="43" t="s">
        <v>158</v>
      </c>
      <c r="H60" s="43" t="s">
        <v>177</v>
      </c>
      <c r="L60" s="63"/>
      <c r="M60" s="62">
        <f>SUM(I60:L60)</f>
        <v>0</v>
      </c>
      <c r="N60" s="43" t="s">
        <v>170</v>
      </c>
      <c r="O60" s="43" t="s">
        <v>174</v>
      </c>
      <c r="P60" s="43" t="s">
        <v>445</v>
      </c>
      <c r="Q60" s="62" t="s">
        <v>263</v>
      </c>
      <c r="R60" s="62" t="s">
        <v>279</v>
      </c>
      <c r="S60" s="62" t="s">
        <v>456</v>
      </c>
      <c r="T60" s="43" t="s">
        <v>449</v>
      </c>
      <c r="U60" s="62" t="s">
        <v>262</v>
      </c>
      <c r="V60" s="43" t="s">
        <v>450</v>
      </c>
      <c r="W60" s="43" t="s">
        <v>452</v>
      </c>
      <c r="X60" s="43" t="s">
        <v>451</v>
      </c>
      <c r="Y60" s="43" t="s">
        <v>453</v>
      </c>
    </row>
    <row r="61" spans="1:25" s="62" customFormat="1" ht="42.6" hidden="1" customHeight="1">
      <c r="A61" s="62">
        <v>60</v>
      </c>
      <c r="B61" s="35" t="s">
        <v>112</v>
      </c>
      <c r="C61" s="35"/>
      <c r="D61" s="36" t="s">
        <v>341</v>
      </c>
      <c r="E61" s="64" t="s">
        <v>165</v>
      </c>
      <c r="F61" s="38" t="s">
        <v>260</v>
      </c>
      <c r="G61" s="43" t="s">
        <v>158</v>
      </c>
      <c r="H61" s="43" t="s">
        <v>179</v>
      </c>
      <c r="K61" s="63"/>
      <c r="M61" s="62">
        <f>SUM(I61:L61)</f>
        <v>0</v>
      </c>
      <c r="N61" s="43" t="s">
        <v>176</v>
      </c>
      <c r="O61" s="43" t="s">
        <v>172</v>
      </c>
      <c r="P61" s="43" t="s">
        <v>445</v>
      </c>
      <c r="Q61" s="62" t="s">
        <v>263</v>
      </c>
      <c r="R61" s="62" t="s">
        <v>279</v>
      </c>
      <c r="S61" s="62" t="s">
        <v>457</v>
      </c>
      <c r="T61" s="43" t="s">
        <v>449</v>
      </c>
      <c r="U61" s="62" t="s">
        <v>262</v>
      </c>
      <c r="V61" s="43" t="s">
        <v>450</v>
      </c>
      <c r="W61" s="43" t="s">
        <v>452</v>
      </c>
      <c r="X61" s="43" t="s">
        <v>451</v>
      </c>
      <c r="Y61" s="43" t="s">
        <v>453</v>
      </c>
    </row>
    <row r="62" spans="1:25" s="62" customFormat="1" ht="42.6" hidden="1" customHeight="1">
      <c r="A62" s="62">
        <v>61</v>
      </c>
      <c r="B62" s="35" t="s">
        <v>114</v>
      </c>
      <c r="C62" s="35"/>
      <c r="D62" s="36" t="s">
        <v>368</v>
      </c>
      <c r="E62" s="37" t="s">
        <v>313</v>
      </c>
      <c r="F62" s="38" t="s">
        <v>260</v>
      </c>
      <c r="G62" s="43" t="s">
        <v>158</v>
      </c>
      <c r="H62" s="43" t="s">
        <v>181</v>
      </c>
      <c r="J62" s="63"/>
      <c r="N62" s="43" t="s">
        <v>713</v>
      </c>
      <c r="P62" s="43" t="s">
        <v>445</v>
      </c>
      <c r="Q62" s="62" t="s">
        <v>263</v>
      </c>
      <c r="R62" s="62" t="s">
        <v>279</v>
      </c>
      <c r="S62" s="62" t="s">
        <v>458</v>
      </c>
      <c r="T62" s="43" t="s">
        <v>449</v>
      </c>
      <c r="U62" s="62" t="s">
        <v>262</v>
      </c>
      <c r="V62" s="43" t="s">
        <v>450</v>
      </c>
      <c r="W62" s="43" t="s">
        <v>452</v>
      </c>
      <c r="X62" s="43" t="s">
        <v>451</v>
      </c>
      <c r="Y62" s="43" t="s">
        <v>453</v>
      </c>
    </row>
    <row r="63" spans="1:25" s="62" customFormat="1" ht="42.6" hidden="1" customHeight="1">
      <c r="A63" s="62">
        <v>62</v>
      </c>
      <c r="B63" s="35" t="s">
        <v>115</v>
      </c>
      <c r="C63" s="35"/>
      <c r="D63" s="36" t="s">
        <v>340</v>
      </c>
      <c r="E63" s="42" t="s">
        <v>314</v>
      </c>
      <c r="F63" s="38" t="s">
        <v>260</v>
      </c>
      <c r="G63" s="43" t="s">
        <v>158</v>
      </c>
      <c r="H63" s="43" t="s">
        <v>177</v>
      </c>
      <c r="L63" s="63"/>
      <c r="N63" s="43" t="s">
        <v>716</v>
      </c>
      <c r="O63" s="43" t="s">
        <v>715</v>
      </c>
      <c r="P63" s="43" t="s">
        <v>445</v>
      </c>
      <c r="Q63" s="62" t="s">
        <v>263</v>
      </c>
      <c r="R63" s="62" t="s">
        <v>279</v>
      </c>
      <c r="S63" s="62" t="s">
        <v>459</v>
      </c>
      <c r="T63" s="43" t="s">
        <v>449</v>
      </c>
      <c r="U63" s="62" t="s">
        <v>262</v>
      </c>
      <c r="V63" s="43" t="s">
        <v>450</v>
      </c>
      <c r="W63" s="43" t="s">
        <v>452</v>
      </c>
      <c r="X63" s="43" t="s">
        <v>451</v>
      </c>
      <c r="Y63" s="43" t="s">
        <v>453</v>
      </c>
    </row>
    <row r="64" spans="1:25" s="62" customFormat="1" ht="42.6" hidden="1" customHeight="1">
      <c r="A64" s="62">
        <v>63</v>
      </c>
      <c r="B64" s="35" t="s">
        <v>117</v>
      </c>
      <c r="C64" s="35"/>
      <c r="D64" s="64" t="s">
        <v>359</v>
      </c>
      <c r="E64" s="64" t="s">
        <v>315</v>
      </c>
      <c r="F64" s="38" t="s">
        <v>260</v>
      </c>
      <c r="G64" s="43" t="s">
        <v>158</v>
      </c>
      <c r="H64" s="43" t="s">
        <v>177</v>
      </c>
      <c r="L64" s="63"/>
      <c r="M64" s="62">
        <f>SUM(I64:L64)</f>
        <v>0</v>
      </c>
      <c r="N64" s="43" t="s">
        <v>718</v>
      </c>
      <c r="P64" s="43" t="s">
        <v>445</v>
      </c>
      <c r="Q64" s="62" t="s">
        <v>263</v>
      </c>
      <c r="R64" s="62" t="s">
        <v>279</v>
      </c>
      <c r="S64" s="62" t="s">
        <v>460</v>
      </c>
      <c r="T64" s="43" t="s">
        <v>449</v>
      </c>
      <c r="U64" s="62" t="s">
        <v>262</v>
      </c>
      <c r="V64" s="43" t="s">
        <v>450</v>
      </c>
      <c r="W64" s="43" t="s">
        <v>452</v>
      </c>
      <c r="X64" s="43" t="s">
        <v>451</v>
      </c>
      <c r="Y64" s="43" t="s">
        <v>453</v>
      </c>
    </row>
    <row r="65" spans="1:25" s="62" customFormat="1" ht="42.6" hidden="1" customHeight="1">
      <c r="A65" s="62">
        <v>64</v>
      </c>
      <c r="B65" s="35" t="s">
        <v>122</v>
      </c>
      <c r="C65" s="35"/>
      <c r="D65" s="36" t="s">
        <v>358</v>
      </c>
      <c r="E65" s="42" t="s">
        <v>314</v>
      </c>
      <c r="F65" s="38" t="s">
        <v>260</v>
      </c>
      <c r="G65" s="43" t="s">
        <v>158</v>
      </c>
      <c r="H65" s="43" t="s">
        <v>179</v>
      </c>
      <c r="K65" s="63"/>
      <c r="N65" s="43" t="s">
        <v>717</v>
      </c>
      <c r="P65" s="43" t="s">
        <v>445</v>
      </c>
      <c r="Q65" s="62" t="s">
        <v>263</v>
      </c>
      <c r="R65" s="62" t="s">
        <v>279</v>
      </c>
      <c r="S65" s="62" t="s">
        <v>461</v>
      </c>
      <c r="T65" s="43" t="s">
        <v>449</v>
      </c>
      <c r="U65" s="62" t="s">
        <v>262</v>
      </c>
      <c r="V65" s="43" t="s">
        <v>450</v>
      </c>
      <c r="W65" s="43" t="s">
        <v>452</v>
      </c>
      <c r="X65" s="43" t="s">
        <v>451</v>
      </c>
      <c r="Y65" s="43" t="s">
        <v>453</v>
      </c>
    </row>
  </sheetData>
  <autoFilter ref="A1:Y65">
    <filterColumn colId="2"/>
    <filterColumn colId="5">
      <filters>
        <filter val="6星"/>
        <filter val="7星"/>
      </filters>
    </filterColumn>
    <sortState ref="A2:Y65">
      <sortCondition descending="1" ref="G1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topLeftCell="S1" zoomScaleNormal="100" workbookViewId="0">
      <selection activeCell="AH2" sqref="AH2"/>
    </sheetView>
  </sheetViews>
  <sheetFormatPr defaultRowHeight="14.25"/>
  <cols>
    <col min="1" max="1" width="9" style="77"/>
    <col min="2" max="4" width="9" style="78"/>
    <col min="7" max="7" width="12.25" style="79" customWidth="1"/>
    <col min="8" max="8" width="12.25" customWidth="1"/>
    <col min="10" max="10" width="9.125" style="78" customWidth="1"/>
    <col min="12" max="12" width="9" style="74"/>
    <col min="13" max="13" width="15" customWidth="1"/>
    <col min="18" max="18" width="19.625" customWidth="1"/>
    <col min="21" max="21" width="11.5" customWidth="1"/>
    <col min="24" max="24" width="9" customWidth="1"/>
    <col min="27" max="27" width="15.625" customWidth="1"/>
    <col min="28" max="28" width="12.75" customWidth="1"/>
    <col min="29" max="29" width="21.625" customWidth="1"/>
    <col min="34" max="34" width="14.5" customWidth="1"/>
    <col min="35" max="35" width="10.625" customWidth="1"/>
    <col min="36" max="36" width="19.625" customWidth="1"/>
  </cols>
  <sheetData>
    <row r="1" spans="1:36" ht="15.75" thickTop="1" thickBot="1">
      <c r="A1" s="77" t="s">
        <v>906</v>
      </c>
      <c r="B1" s="78" t="s">
        <v>907</v>
      </c>
      <c r="C1" s="78" t="s">
        <v>908</v>
      </c>
      <c r="D1" s="78" t="s">
        <v>909</v>
      </c>
      <c r="E1" t="s">
        <v>910</v>
      </c>
      <c r="F1" t="s">
        <v>911</v>
      </c>
      <c r="G1" s="79" t="s">
        <v>912</v>
      </c>
      <c r="H1" t="s">
        <v>914</v>
      </c>
      <c r="I1" t="s">
        <v>915</v>
      </c>
      <c r="J1" s="78" t="s">
        <v>921</v>
      </c>
      <c r="K1" t="s">
        <v>913</v>
      </c>
      <c r="L1" s="74" t="s">
        <v>922</v>
      </c>
      <c r="M1" t="s">
        <v>916</v>
      </c>
      <c r="N1" t="s">
        <v>917</v>
      </c>
      <c r="O1" t="s">
        <v>918</v>
      </c>
      <c r="P1" t="s">
        <v>919</v>
      </c>
      <c r="Q1" t="s">
        <v>920</v>
      </c>
      <c r="R1" t="s">
        <v>923</v>
      </c>
      <c r="S1" t="s">
        <v>924</v>
      </c>
      <c r="T1" t="s">
        <v>925</v>
      </c>
      <c r="U1" t="s">
        <v>926</v>
      </c>
      <c r="V1" t="s">
        <v>927</v>
      </c>
      <c r="W1" t="s">
        <v>928</v>
      </c>
      <c r="X1" t="s">
        <v>929</v>
      </c>
      <c r="Y1" t="s">
        <v>930</v>
      </c>
      <c r="Z1" t="s">
        <v>931</v>
      </c>
      <c r="AA1" t="s">
        <v>932</v>
      </c>
      <c r="AB1" t="s">
        <v>933</v>
      </c>
      <c r="AC1" t="s">
        <v>934</v>
      </c>
      <c r="AD1" t="s">
        <v>935</v>
      </c>
      <c r="AE1" t="s">
        <v>936</v>
      </c>
      <c r="AF1" t="s">
        <v>937</v>
      </c>
      <c r="AG1" t="s">
        <v>938</v>
      </c>
      <c r="AH1" t="s">
        <v>939</v>
      </c>
      <c r="AI1" t="s">
        <v>940</v>
      </c>
      <c r="AJ1" s="80" t="s">
        <v>941</v>
      </c>
    </row>
    <row r="2" spans="1:36" ht="15" thickTop="1">
      <c r="B2" s="31" t="s">
        <v>16</v>
      </c>
      <c r="G2" s="31">
        <f>IF(VLOOKUP(B2,一阶段!$B:$O,4,0)="七杀",3,IF(VLOOKUP(B2,一阶段!$B:$O,4,0)="破军",1,IF(VLOOKUP(B2,一阶段!$B:$O,4,0)="贪狼",2,0)))</f>
        <v>3</v>
      </c>
      <c r="H2" s="31">
        <f>IF(VLOOKUP(B2,一阶段!$B:$O,6,0)="魏",1,IF(VLOOKUP(B2,一阶段!$B:$O,6,0)="蜀",2,IF(VLOOKUP(B2,一阶段!$B:$O,6,0)="吴",3,IF(VLOOKUP(B2,一阶段!$B:$O,6,0)="群",4,0))))</f>
        <v>3</v>
      </c>
      <c r="I2">
        <f>IF(VLOOKUP(B2,一阶段!$B:$N,5,0)="7星",4,IF(VLOOKUP(B2,一阶段!$B:$N,5,0)="6星",3,IF(VLOOKUP(B2,一阶段!$B:$N,5,0)="5星",3,IF(VLOOKUP(B2,一阶段!$B:$N,5,0)="4星",2,IF(VLOOKUP(B2,一阶段!$B:$N,5,0)="3星",1,0)))))</f>
        <v>4</v>
      </c>
      <c r="J2" s="78">
        <f>IF(VLOOKUP(B2,一阶段!$B:$N,2,0)="男",1,IF(VLOOKUP(B2,一阶段!$B:$N,2,0)="女",2,0))</f>
        <v>1</v>
      </c>
      <c r="K2">
        <f>INT(LEFT(VLOOKUP(B2,一阶段!$B:$N,5,0),1))</f>
        <v>7</v>
      </c>
      <c r="L2" s="74">
        <v>1</v>
      </c>
      <c r="M2">
        <f>IF(VLOOKUP(B2,一阶段!$B:$O,7,0)="力量",0,IF(VLOOKUP(B2,一阶段!$B:$O,7,0)="智力",1,IF(VLOOKUP(B2,一阶段!$B:$O,7,0)="敏捷",2,IF(VLOOKUP(B2,一阶段!$B:$O,7,0)="体质",3,""))))</f>
        <v>0</v>
      </c>
      <c r="N2">
        <f>VLOOKUP(B2,一阶段!$B:$O,8,0)</f>
        <v>96</v>
      </c>
      <c r="O2">
        <f>VLOOKUP(B2,一阶段!$B:$O,9,0)</f>
        <v>76</v>
      </c>
      <c r="P2">
        <f>VLOOKUP(B2,一阶段!$B:$O,10,0)</f>
        <v>94</v>
      </c>
      <c r="Q2">
        <f>VLOOKUP(B2,一阶段!$B:$O,11,0)</f>
        <v>88</v>
      </c>
      <c r="R2" t="str">
        <f>IF(VLOOKUP(B2,一阶段!$B:$O,13,0)="穿刺",0,IF(VLOOKUP(B2,一阶段!$B:$O,13,0)="法术",1,IF(VLOOKUP(B2,一阶段!$B:$O,13,0)="粉碎",2,IF(VLOOKUP(B2,一阶段!$B:$O,13,0)="横扫",3,IF(VLOOKUP(B2,一阶段!$B:$O,13,0)="短兵",4,IF(VLOOKUP(B2,一阶段!$B:$O,13,0)="远射",5,6))))))&amp;IF(VLOOKUP(B2,一阶段!$B:$O,14,0)="","",IF(VLOOKUP(B2,一阶段!$B:$O,14,0)="穿刺",",0",IF(VLOOKUP(B2,一阶段!$B:$O,14,0)="法术",",1",IF(VLOOKUP(B2,一阶段!$B:$O,14,0)="粉碎",",2",IF(VLOOKUP(B2,一阶段!$B:$O,14,0)="横扫",",3",IF(VLOOKUP(B2,一阶段!$B:$O,14,0)="短兵",",4",IF(VLOOKUP(B2,一阶段!$B:$O,14,0)="远射",",5",",6")))))))</f>
        <v>0,4</v>
      </c>
      <c r="S2">
        <f>INT(IF(K2=7,375,IF(K2=6,325,IF(K2=5,300,250))))</f>
        <v>375</v>
      </c>
      <c r="T2">
        <f>INT(IF(K2=7,125,IF(K2=6,115,IF(K2=5,100,80))))</f>
        <v>125</v>
      </c>
      <c r="U2">
        <f>INT(IF(K2=7,80,IF(K2=6,75,IF(K2=5,70,56))))</f>
        <v>80</v>
      </c>
      <c r="V2">
        <f>INT(IF(K2=7,80,IF(K2=6,75,IF(K2=5,70,56))))</f>
        <v>80</v>
      </c>
      <c r="W2">
        <v>100</v>
      </c>
      <c r="X2">
        <v>1</v>
      </c>
      <c r="Y2">
        <v>0.05</v>
      </c>
      <c r="Z2">
        <v>0.1</v>
      </c>
      <c r="AA2">
        <v>0</v>
      </c>
      <c r="AB2">
        <v>1.5</v>
      </c>
      <c r="AC2">
        <v>0</v>
      </c>
      <c r="AD2">
        <v>0</v>
      </c>
      <c r="AE2">
        <v>0</v>
      </c>
      <c r="AF2">
        <v>0.1</v>
      </c>
      <c r="AG2">
        <v>0</v>
      </c>
    </row>
    <row r="3" spans="1:36">
      <c r="B3" s="32" t="s">
        <v>18</v>
      </c>
      <c r="G3" s="31">
        <f>IF(VLOOKUP(B3,一阶段!$B:$O,4,0)="七杀",3,IF(VLOOKUP(B3,一阶段!$B:$O,4,0)="破军",1,IF(VLOOKUP(B3,一阶段!$B:$O,4,0)="贪狼",2,0)))</f>
        <v>2</v>
      </c>
      <c r="H3" s="31">
        <f>IF(VLOOKUP(B3,一阶段!$B:$O,6,0)="魏",1,IF(VLOOKUP(B3,一阶段!$B:$O,6,0)="蜀",2,IF(VLOOKUP(B3,一阶段!$B:$O,6,0)="吴",3,IF(VLOOKUP(B3,一阶段!$B:$O,6,0)="群",4,0))))</f>
        <v>3</v>
      </c>
      <c r="I3" s="76">
        <f>IF(VLOOKUP(B3,一阶段!$B:$N,5,0)="7星",4,IF(VLOOKUP(B3,一阶段!$B:$N,5,0)="6星",3,IF(VLOOKUP(B3,一阶段!$B:$N,5,0)="5星",3,IF(VLOOKUP(B3,一阶段!$B:$N,5,0)="4星",2,IF(VLOOKUP(B3,一阶段!$B:$N,5,0)="3星",1,0)))))</f>
        <v>4</v>
      </c>
      <c r="J3" s="78">
        <f>IF(VLOOKUP(B3,一阶段!$B:$N,2,0)="男",1,IF(VLOOKUP(B3,一阶段!$B:$N,2,0)="女",2,0))</f>
        <v>1</v>
      </c>
      <c r="K3" s="76">
        <f>INT(LEFT(VLOOKUP(B3,一阶段!$B:$N,5,0),1))</f>
        <v>7</v>
      </c>
      <c r="L3" s="76">
        <v>1</v>
      </c>
      <c r="M3" s="76">
        <f>IF(VLOOKUP(B3,一阶段!$B:$O,7,0)="力量",0,IF(VLOOKUP(B3,一阶段!$B:$O,7,0)="智力",1,IF(VLOOKUP(B3,一阶段!$B:$O,7,0)="敏捷",2,IF(VLOOKUP(B3,一阶段!$B:$O,7,0)="体质",3,""))))</f>
        <v>1</v>
      </c>
      <c r="N3" s="76">
        <f>VLOOKUP(B3,一阶段!$B:$O,8,0)</f>
        <v>84</v>
      </c>
      <c r="O3" s="76">
        <f>VLOOKUP(B3,一阶段!$B:$O,9,0)</f>
        <v>98</v>
      </c>
      <c r="P3" s="76">
        <f>VLOOKUP(B3,一阶段!$B:$O,10,0)</f>
        <v>89</v>
      </c>
      <c r="Q3" s="76">
        <f>VLOOKUP(B3,一阶段!$B:$O,11,0)</f>
        <v>82</v>
      </c>
      <c r="R3" s="76" t="str">
        <f>IF(VLOOKUP(B3,一阶段!$B:$O,13,0)="穿刺",0,IF(VLOOKUP(B3,一阶段!$B:$O,13,0)="法术",1,IF(VLOOKUP(B3,一阶段!$B:$O,13,0)="粉碎",2,IF(VLOOKUP(B3,一阶段!$B:$O,13,0)="横扫",3,IF(VLOOKUP(B3,一阶段!$B:$O,13,0)="短兵",4,IF(VLOOKUP(B3,一阶段!$B:$O,13,0)="远射",5,6))))))&amp;IF(VLOOKUP(B3,一阶段!$B:$O,14,0)="","",IF(VLOOKUP(B3,一阶段!$B:$O,14,0)="穿刺",",0",IF(VLOOKUP(B3,一阶段!$B:$O,14,0)="法术",",1",IF(VLOOKUP(B3,一阶段!$B:$O,14,0)="粉碎",",2",IF(VLOOKUP(B3,一阶段!$B:$O,14,0)="横扫",",3",IF(VLOOKUP(B3,一阶段!$B:$O,14,0)="短兵",",4",IF(VLOOKUP(B3,一阶段!$B:$O,14,0)="远射",",5",",6")))))))</f>
        <v>1,4</v>
      </c>
      <c r="S3" s="76">
        <f t="shared" ref="S3:S33" si="0">INT(IF(K3=7,375,IF(K3=6,325,IF(K3=5,300,250))))</f>
        <v>375</v>
      </c>
      <c r="T3" s="76">
        <f t="shared" ref="T3:T33" si="1">INT(IF(K3=7,125,IF(K3=6,115,IF(K3=5,100,80))))</f>
        <v>125</v>
      </c>
      <c r="U3" s="76">
        <f t="shared" ref="U3:U33" si="2">INT(IF(K3=7,80,IF(K3=6,75,IF(K3=5,70,56))))</f>
        <v>80</v>
      </c>
      <c r="V3" s="76">
        <f t="shared" ref="V3:V33" si="3">INT(IF(K3=7,80,IF(K3=6,75,IF(K3=5,70,56))))</f>
        <v>80</v>
      </c>
      <c r="W3" s="76">
        <v>100</v>
      </c>
      <c r="X3" s="76">
        <v>1</v>
      </c>
      <c r="Y3" s="76">
        <v>0.05</v>
      </c>
      <c r="Z3" s="76">
        <v>0.1</v>
      </c>
      <c r="AA3" s="76">
        <v>0</v>
      </c>
      <c r="AB3" s="76">
        <v>1.5</v>
      </c>
      <c r="AC3" s="76">
        <v>0</v>
      </c>
      <c r="AD3" s="76">
        <v>0</v>
      </c>
      <c r="AE3" s="76">
        <v>0</v>
      </c>
      <c r="AF3" s="76">
        <v>0.1</v>
      </c>
      <c r="AG3" s="76">
        <v>0</v>
      </c>
    </row>
    <row r="4" spans="1:36">
      <c r="B4" s="31" t="s">
        <v>13</v>
      </c>
      <c r="G4" s="31">
        <f>IF(VLOOKUP(B4,一阶段!$B:$O,4,0)="七杀",3,IF(VLOOKUP(B4,一阶段!$B:$O,4,0)="破军",1,IF(VLOOKUP(B4,一阶段!$B:$O,4,0)="贪狼",2,0)))</f>
        <v>3</v>
      </c>
      <c r="H4" s="31">
        <f>IF(VLOOKUP(B4,一阶段!$B:$O,6,0)="魏",1,IF(VLOOKUP(B4,一阶段!$B:$O,6,0)="蜀",2,IF(VLOOKUP(B4,一阶段!$B:$O,6,0)="吴",3,IF(VLOOKUP(B4,一阶段!$B:$O,6,0)="群",4,0))))</f>
        <v>3</v>
      </c>
      <c r="I4" s="76">
        <f>IF(VLOOKUP(B4,一阶段!$B:$N,5,0)="7星",4,IF(VLOOKUP(B4,一阶段!$B:$N,5,0)="6星",3,IF(VLOOKUP(B4,一阶段!$B:$N,5,0)="5星",3,IF(VLOOKUP(B4,一阶段!$B:$N,5,0)="4星",2,IF(VLOOKUP(B4,一阶段!$B:$N,5,0)="3星",1,0)))))</f>
        <v>3</v>
      </c>
      <c r="J4" s="78">
        <f>IF(VLOOKUP(B4,一阶段!$B:$N,2,0)="男",1,IF(VLOOKUP(B4,一阶段!$B:$N,2,0)="女",2,0))</f>
        <v>1</v>
      </c>
      <c r="K4" s="76">
        <f>INT(LEFT(VLOOKUP(B4,一阶段!$B:$N,5,0),1))</f>
        <v>6</v>
      </c>
      <c r="L4" s="76">
        <v>1</v>
      </c>
      <c r="M4" s="76">
        <f>IF(VLOOKUP(B4,一阶段!$B:$O,7,0)="力量",0,IF(VLOOKUP(B4,一阶段!$B:$O,7,0)="智力",1,IF(VLOOKUP(B4,一阶段!$B:$O,7,0)="敏捷",2,IF(VLOOKUP(B4,一阶段!$B:$O,7,0)="体质",3,""))))</f>
        <v>3</v>
      </c>
      <c r="N4" s="76">
        <f>VLOOKUP(B4,一阶段!$B:$O,8,0)</f>
        <v>96</v>
      </c>
      <c r="O4" s="76">
        <f>VLOOKUP(B4,一阶段!$B:$O,9,0)</f>
        <v>82</v>
      </c>
      <c r="P4" s="76">
        <f>VLOOKUP(B4,一阶段!$B:$O,10,0)</f>
        <v>92</v>
      </c>
      <c r="Q4" s="76">
        <f>VLOOKUP(B4,一阶段!$B:$O,11,0)</f>
        <v>94</v>
      </c>
      <c r="R4" s="76" t="str">
        <f>IF(VLOOKUP(B4,一阶段!$B:$O,13,0)="穿刺",0,IF(VLOOKUP(B4,一阶段!$B:$O,13,0)="法术",1,IF(VLOOKUP(B4,一阶段!$B:$O,13,0)="粉碎",2,IF(VLOOKUP(B4,一阶段!$B:$O,13,0)="横扫",3,IF(VLOOKUP(B4,一阶段!$B:$O,13,0)="短兵",4,IF(VLOOKUP(B4,一阶段!$B:$O,13,0)="远射",5,6))))))&amp;IF(VLOOKUP(B4,一阶段!$B:$O,14,0)="","",IF(VLOOKUP(B4,一阶段!$B:$O,14,0)="穿刺",",0",IF(VLOOKUP(B4,一阶段!$B:$O,14,0)="法术",",1",IF(VLOOKUP(B4,一阶段!$B:$O,14,0)="粉碎",",2",IF(VLOOKUP(B4,一阶段!$B:$O,14,0)="横扫",",3",IF(VLOOKUP(B4,一阶段!$B:$O,14,0)="短兵",",4",IF(VLOOKUP(B4,一阶段!$B:$O,14,0)="远射",",5",",6")))))))</f>
        <v>4,5</v>
      </c>
      <c r="S4" s="76">
        <f t="shared" si="0"/>
        <v>325</v>
      </c>
      <c r="T4" s="76">
        <f t="shared" si="1"/>
        <v>115</v>
      </c>
      <c r="U4" s="76">
        <f t="shared" si="2"/>
        <v>75</v>
      </c>
      <c r="V4" s="76">
        <f t="shared" si="3"/>
        <v>75</v>
      </c>
      <c r="W4" s="76">
        <v>100</v>
      </c>
      <c r="X4" s="76">
        <v>1</v>
      </c>
      <c r="Y4" s="76">
        <v>0.05</v>
      </c>
      <c r="Z4" s="76">
        <v>0.1</v>
      </c>
      <c r="AA4" s="76">
        <v>0</v>
      </c>
      <c r="AB4" s="76">
        <v>1.5</v>
      </c>
      <c r="AC4" s="76">
        <v>0</v>
      </c>
      <c r="AD4" s="76">
        <v>0</v>
      </c>
      <c r="AE4" s="76">
        <v>0</v>
      </c>
      <c r="AF4" s="76">
        <v>0.1</v>
      </c>
      <c r="AG4" s="76">
        <v>0</v>
      </c>
    </row>
    <row r="5" spans="1:36">
      <c r="B5" s="32" t="s">
        <v>14</v>
      </c>
      <c r="G5" s="31">
        <f>IF(VLOOKUP(B5,一阶段!$B:$O,4,0)="七杀",3,IF(VLOOKUP(B5,一阶段!$B:$O,4,0)="破军",1,IF(VLOOKUP(B5,一阶段!$B:$O,4,0)="贪狼",2,0)))</f>
        <v>2</v>
      </c>
      <c r="H5" s="31">
        <f>IF(VLOOKUP(B5,一阶段!$B:$O,6,0)="魏",1,IF(VLOOKUP(B5,一阶段!$B:$O,6,0)="蜀",2,IF(VLOOKUP(B5,一阶段!$B:$O,6,0)="吴",3,IF(VLOOKUP(B5,一阶段!$B:$O,6,0)="群",4,0))))</f>
        <v>3</v>
      </c>
      <c r="I5" s="76">
        <f>IF(VLOOKUP(B5,一阶段!$B:$N,5,0)="7星",4,IF(VLOOKUP(B5,一阶段!$B:$N,5,0)="6星",3,IF(VLOOKUP(B5,一阶段!$B:$N,5,0)="5星",3,IF(VLOOKUP(B5,一阶段!$B:$N,5,0)="4星",2,IF(VLOOKUP(B5,一阶段!$B:$N,5,0)="3星",1,0)))))</f>
        <v>3</v>
      </c>
      <c r="J5" s="78">
        <f>IF(VLOOKUP(B5,一阶段!$B:$N,2,0)="男",1,IF(VLOOKUP(B5,一阶段!$B:$N,2,0)="女",2,0))</f>
        <v>1</v>
      </c>
      <c r="K5" s="76">
        <f>INT(LEFT(VLOOKUP(B5,一阶段!$B:$N,5,0),1))</f>
        <v>6</v>
      </c>
      <c r="L5" s="76">
        <v>1</v>
      </c>
      <c r="M5" s="76">
        <f>IF(VLOOKUP(B5,一阶段!$B:$O,7,0)="力量",0,IF(VLOOKUP(B5,一阶段!$B:$O,7,0)="智力",1,IF(VLOOKUP(B5,一阶段!$B:$O,7,0)="敏捷",2,IF(VLOOKUP(B5,一阶段!$B:$O,7,0)="体质",3,""))))</f>
        <v>1</v>
      </c>
      <c r="N5" s="76">
        <f>VLOOKUP(B5,一阶段!$B:$O,8,0)</f>
        <v>72</v>
      </c>
      <c r="O5" s="76">
        <f>VLOOKUP(B5,一阶段!$B:$O,9,0)</f>
        <v>97</v>
      </c>
      <c r="P5" s="76">
        <f>VLOOKUP(B5,一阶段!$B:$O,10,0)</f>
        <v>93</v>
      </c>
      <c r="Q5" s="76">
        <f>VLOOKUP(B5,一阶段!$B:$O,11,0)</f>
        <v>88</v>
      </c>
      <c r="R5" s="76" t="str">
        <f>IF(VLOOKUP(B5,一阶段!$B:$O,13,0)="穿刺",0,IF(VLOOKUP(B5,一阶段!$B:$O,13,0)="法术",1,IF(VLOOKUP(B5,一阶段!$B:$O,13,0)="粉碎",2,IF(VLOOKUP(B5,一阶段!$B:$O,13,0)="横扫",3,IF(VLOOKUP(B5,一阶段!$B:$O,13,0)="短兵",4,IF(VLOOKUP(B5,一阶段!$B:$O,13,0)="远射",5,6))))))&amp;IF(VLOOKUP(B5,一阶段!$B:$O,14,0)="","",IF(VLOOKUP(B5,一阶段!$B:$O,14,0)="穿刺",",0",IF(VLOOKUP(B5,一阶段!$B:$O,14,0)="法术",",1",IF(VLOOKUP(B5,一阶段!$B:$O,14,0)="粉碎",",2",IF(VLOOKUP(B5,一阶段!$B:$O,14,0)="横扫",",3",IF(VLOOKUP(B5,一阶段!$B:$O,14,0)="短兵",",4",IF(VLOOKUP(B5,一阶段!$B:$O,14,0)="远射",",5",",6")))))))</f>
        <v>1,4</v>
      </c>
      <c r="S5" s="76">
        <f t="shared" si="0"/>
        <v>325</v>
      </c>
      <c r="T5" s="76">
        <f t="shared" si="1"/>
        <v>115</v>
      </c>
      <c r="U5" s="76">
        <f t="shared" si="2"/>
        <v>75</v>
      </c>
      <c r="V5" s="76">
        <f t="shared" si="3"/>
        <v>75</v>
      </c>
      <c r="W5" s="76">
        <v>100</v>
      </c>
      <c r="X5" s="76">
        <v>1</v>
      </c>
      <c r="Y5" s="76">
        <v>0.05</v>
      </c>
      <c r="Z5" s="76">
        <v>0.1</v>
      </c>
      <c r="AA5" s="76">
        <v>0</v>
      </c>
      <c r="AB5" s="76">
        <v>1.5</v>
      </c>
      <c r="AC5" s="76">
        <v>0</v>
      </c>
      <c r="AD5" s="76">
        <v>0</v>
      </c>
      <c r="AE5" s="76">
        <v>0</v>
      </c>
      <c r="AF5" s="76">
        <v>0.1</v>
      </c>
      <c r="AG5" s="76">
        <v>0</v>
      </c>
    </row>
    <row r="6" spans="1:36">
      <c r="B6" s="32" t="s">
        <v>15</v>
      </c>
      <c r="G6" s="31">
        <f>IF(VLOOKUP(B6,一阶段!$B:$O,4,0)="七杀",3,IF(VLOOKUP(B6,一阶段!$B:$O,4,0)="破军",1,IF(VLOOKUP(B6,一阶段!$B:$O,4,0)="贪狼",2,0)))</f>
        <v>1</v>
      </c>
      <c r="H6" s="31">
        <f>IF(VLOOKUP(B6,一阶段!$B:$O,6,0)="魏",1,IF(VLOOKUP(B6,一阶段!$B:$O,6,0)="蜀",2,IF(VLOOKUP(B6,一阶段!$B:$O,6,0)="吴",3,IF(VLOOKUP(B6,一阶段!$B:$O,6,0)="群",4,0))))</f>
        <v>3</v>
      </c>
      <c r="I6" s="76">
        <f>IF(VLOOKUP(B6,一阶段!$B:$N,5,0)="7星",4,IF(VLOOKUP(B6,一阶段!$B:$N,5,0)="6星",3,IF(VLOOKUP(B6,一阶段!$B:$N,5,0)="5星",3,IF(VLOOKUP(B6,一阶段!$B:$N,5,0)="4星",2,IF(VLOOKUP(B6,一阶段!$B:$N,5,0)="3星",1,0)))))</f>
        <v>3</v>
      </c>
      <c r="J6" s="78">
        <f>IF(VLOOKUP(B6,一阶段!$B:$N,2,0)="男",1,IF(VLOOKUP(B6,一阶段!$B:$N,2,0)="女",2,0))</f>
        <v>1</v>
      </c>
      <c r="K6" s="76">
        <f>INT(LEFT(VLOOKUP(B6,一阶段!$B:$N,5,0),1))</f>
        <v>6</v>
      </c>
      <c r="L6" s="76">
        <v>1</v>
      </c>
      <c r="M6" s="76">
        <f>IF(VLOOKUP(B6,一阶段!$B:$O,7,0)="力量",0,IF(VLOOKUP(B6,一阶段!$B:$O,7,0)="智力",1,IF(VLOOKUP(B6,一阶段!$B:$O,7,0)="敏捷",2,IF(VLOOKUP(B6,一阶段!$B:$O,7,0)="体质",3,""))))</f>
        <v>2</v>
      </c>
      <c r="N6" s="76">
        <f>VLOOKUP(B6,一阶段!$B:$O,8,0)</f>
        <v>90</v>
      </c>
      <c r="O6" s="76">
        <f>VLOOKUP(B6,一阶段!$B:$O,9,0)</f>
        <v>90</v>
      </c>
      <c r="P6" s="76">
        <f>VLOOKUP(B6,一阶段!$B:$O,10,0)</f>
        <v>90</v>
      </c>
      <c r="Q6" s="76">
        <f>VLOOKUP(B6,一阶段!$B:$O,11,0)</f>
        <v>90</v>
      </c>
      <c r="R6" s="76" t="str">
        <f>IF(VLOOKUP(B6,一阶段!$B:$O,13,0)="穿刺",0,IF(VLOOKUP(B6,一阶段!$B:$O,13,0)="法术",1,IF(VLOOKUP(B6,一阶段!$B:$O,13,0)="粉碎",2,IF(VLOOKUP(B6,一阶段!$B:$O,13,0)="横扫",3,IF(VLOOKUP(B6,一阶段!$B:$O,13,0)="短兵",4,IF(VLOOKUP(B6,一阶段!$B:$O,13,0)="远射",5,6))))))&amp;IF(VLOOKUP(B6,一阶段!$B:$O,14,0)="","",IF(VLOOKUP(B6,一阶段!$B:$O,14,0)="穿刺",",0",IF(VLOOKUP(B6,一阶段!$B:$O,14,0)="法术",",1",IF(VLOOKUP(B6,一阶段!$B:$O,14,0)="粉碎",",2",IF(VLOOKUP(B6,一阶段!$B:$O,14,0)="横扫",",3",IF(VLOOKUP(B6,一阶段!$B:$O,14,0)="短兵",",4",IF(VLOOKUP(B6,一阶段!$B:$O,14,0)="远射",",5",",6")))))))</f>
        <v>1,4</v>
      </c>
      <c r="S6" s="76">
        <f t="shared" si="0"/>
        <v>325</v>
      </c>
      <c r="T6" s="76">
        <f t="shared" si="1"/>
        <v>115</v>
      </c>
      <c r="U6" s="76">
        <f t="shared" si="2"/>
        <v>75</v>
      </c>
      <c r="V6" s="76">
        <f t="shared" si="3"/>
        <v>75</v>
      </c>
      <c r="W6" s="76">
        <v>100</v>
      </c>
      <c r="X6" s="76">
        <v>1</v>
      </c>
      <c r="Y6" s="76">
        <v>0.05</v>
      </c>
      <c r="Z6" s="76">
        <v>0.1</v>
      </c>
      <c r="AA6" s="76">
        <v>0</v>
      </c>
      <c r="AB6" s="76">
        <v>1.5</v>
      </c>
      <c r="AC6" s="76">
        <v>0</v>
      </c>
      <c r="AD6" s="76">
        <v>0</v>
      </c>
      <c r="AE6" s="76">
        <v>0</v>
      </c>
      <c r="AF6" s="76">
        <v>0.1</v>
      </c>
      <c r="AG6" s="76">
        <v>0</v>
      </c>
    </row>
    <row r="7" spans="1:36">
      <c r="B7" s="31" t="s">
        <v>88</v>
      </c>
      <c r="G7" s="31">
        <f>IF(VLOOKUP(B7,一阶段!$B:$O,4,0)="七杀",3,IF(VLOOKUP(B7,一阶段!$B:$O,4,0)="破军",1,IF(VLOOKUP(B7,一阶段!$B:$O,4,0)="贪狼",2,0)))</f>
        <v>3</v>
      </c>
      <c r="H7" s="31">
        <f>IF(VLOOKUP(B7,一阶段!$B:$O,6,0)="魏",1,IF(VLOOKUP(B7,一阶段!$B:$O,6,0)="蜀",2,IF(VLOOKUP(B7,一阶段!$B:$O,6,0)="吴",3,IF(VLOOKUP(B7,一阶段!$B:$O,6,0)="群",4,0))))</f>
        <v>3</v>
      </c>
      <c r="I7" s="76">
        <f>IF(VLOOKUP(B7,一阶段!$B:$N,5,0)="7星",4,IF(VLOOKUP(B7,一阶段!$B:$N,5,0)="6星",3,IF(VLOOKUP(B7,一阶段!$B:$N,5,0)="5星",3,IF(VLOOKUP(B7,一阶段!$B:$N,5,0)="4星",2,IF(VLOOKUP(B7,一阶段!$B:$N,5,0)="3星",1,0)))))</f>
        <v>3</v>
      </c>
      <c r="J7" s="78">
        <f>IF(VLOOKUP(B7,一阶段!$B:$N,2,0)="男",1,IF(VLOOKUP(B7,一阶段!$B:$N,2,0)="女",2,0))</f>
        <v>1</v>
      </c>
      <c r="K7" s="76">
        <f>INT(LEFT(VLOOKUP(B7,一阶段!$B:$N,5,0),1))</f>
        <v>6</v>
      </c>
      <c r="L7" s="76">
        <v>1</v>
      </c>
      <c r="M7" s="76">
        <f>IF(VLOOKUP(B7,一阶段!$B:$O,7,0)="力量",0,IF(VLOOKUP(B7,一阶段!$B:$O,7,0)="智力",1,IF(VLOOKUP(B7,一阶段!$B:$O,7,0)="敏捷",2,IF(VLOOKUP(B7,一阶段!$B:$O,7,0)="体质",3,""))))</f>
        <v>2</v>
      </c>
      <c r="N7" s="76">
        <f>VLOOKUP(B7,一阶段!$B:$O,8,0)</f>
        <v>0</v>
      </c>
      <c r="O7" s="76">
        <f>VLOOKUP(B7,一阶段!$B:$O,9,0)</f>
        <v>0</v>
      </c>
      <c r="P7" s="76">
        <f>VLOOKUP(B7,一阶段!$B:$O,10,0)</f>
        <v>0</v>
      </c>
      <c r="Q7" s="76">
        <f>VLOOKUP(B7,一阶段!$B:$O,11,0)</f>
        <v>0</v>
      </c>
      <c r="R7" s="76" t="str">
        <f>IF(VLOOKUP(B7,一阶段!$B:$O,13,0)="穿刺",0,IF(VLOOKUP(B7,一阶段!$B:$O,13,0)="法术",1,IF(VLOOKUP(B7,一阶段!$B:$O,13,0)="粉碎",2,IF(VLOOKUP(B7,一阶段!$B:$O,13,0)="横扫",3,IF(VLOOKUP(B7,一阶段!$B:$O,13,0)="短兵",4,IF(VLOOKUP(B7,一阶段!$B:$O,13,0)="远射",5,6))))))&amp;IF(VLOOKUP(B7,一阶段!$B:$O,14,0)="","",IF(VLOOKUP(B7,一阶段!$B:$O,14,0)="穿刺",",0",IF(VLOOKUP(B7,一阶段!$B:$O,14,0)="法术",",1",IF(VLOOKUP(B7,一阶段!$B:$O,14,0)="粉碎",",2",IF(VLOOKUP(B7,一阶段!$B:$O,14,0)="横扫",",3",IF(VLOOKUP(B7,一阶段!$B:$O,14,0)="短兵",",4",IF(VLOOKUP(B7,一阶段!$B:$O,14,0)="远射",",5",",6")))))))</f>
        <v>5,4</v>
      </c>
      <c r="S7" s="76">
        <f t="shared" si="0"/>
        <v>325</v>
      </c>
      <c r="T7" s="76">
        <f t="shared" si="1"/>
        <v>115</v>
      </c>
      <c r="U7" s="76">
        <f t="shared" si="2"/>
        <v>75</v>
      </c>
      <c r="V7" s="76">
        <f t="shared" si="3"/>
        <v>75</v>
      </c>
      <c r="W7" s="76">
        <v>100</v>
      </c>
      <c r="X7" s="76">
        <v>1</v>
      </c>
      <c r="Y7" s="76">
        <v>0.05</v>
      </c>
      <c r="Z7" s="76">
        <v>0.1</v>
      </c>
      <c r="AA7" s="76">
        <v>0</v>
      </c>
      <c r="AB7" s="76">
        <v>1.5</v>
      </c>
      <c r="AC7" s="76">
        <v>0</v>
      </c>
      <c r="AD7" s="76">
        <v>0</v>
      </c>
      <c r="AE7" s="76">
        <v>0</v>
      </c>
      <c r="AF7" s="76">
        <v>0.1</v>
      </c>
      <c r="AG7" s="76">
        <v>0</v>
      </c>
    </row>
    <row r="8" spans="1:36">
      <c r="B8" s="32" t="s">
        <v>90</v>
      </c>
      <c r="G8" s="31">
        <f>IF(VLOOKUP(B8,一阶段!$B:$O,4,0)="七杀",3,IF(VLOOKUP(B8,一阶段!$B:$O,4,0)="破军",1,IF(VLOOKUP(B8,一阶段!$B:$O,4,0)="贪狼",2,0)))</f>
        <v>1</v>
      </c>
      <c r="H8" s="31">
        <f>IF(VLOOKUP(B8,一阶段!$B:$O,6,0)="魏",1,IF(VLOOKUP(B8,一阶段!$B:$O,6,0)="蜀",2,IF(VLOOKUP(B8,一阶段!$B:$O,6,0)="吴",3,IF(VLOOKUP(B8,一阶段!$B:$O,6,0)="群",4,0))))</f>
        <v>3</v>
      </c>
      <c r="I8" s="76">
        <f>IF(VLOOKUP(B8,一阶段!$B:$N,5,0)="7星",4,IF(VLOOKUP(B8,一阶段!$B:$N,5,0)="6星",3,IF(VLOOKUP(B8,一阶段!$B:$N,5,0)="5星",3,IF(VLOOKUP(B8,一阶段!$B:$N,5,0)="4星",2,IF(VLOOKUP(B8,一阶段!$B:$N,5,0)="3星",1,0)))))</f>
        <v>3</v>
      </c>
      <c r="J8" s="78">
        <f>IF(VLOOKUP(B8,一阶段!$B:$N,2,0)="男",1,IF(VLOOKUP(B8,一阶段!$B:$N,2,0)="女",2,0))</f>
        <v>1</v>
      </c>
      <c r="K8" s="76">
        <f>INT(LEFT(VLOOKUP(B8,一阶段!$B:$N,5,0),1))</f>
        <v>6</v>
      </c>
      <c r="L8" s="76">
        <v>1</v>
      </c>
      <c r="M8" s="76">
        <f>IF(VLOOKUP(B8,一阶段!$B:$O,7,0)="力量",0,IF(VLOOKUP(B8,一阶段!$B:$O,7,0)="智力",1,IF(VLOOKUP(B8,一阶段!$B:$O,7,0)="敏捷",2,IF(VLOOKUP(B8,一阶段!$B:$O,7,0)="体质",3,""))))</f>
        <v>3</v>
      </c>
      <c r="N8" s="76">
        <f>VLOOKUP(B8,一阶段!$B:$O,8,0)</f>
        <v>92</v>
      </c>
      <c r="O8" s="76">
        <f>VLOOKUP(B8,一阶段!$B:$O,9,0)</f>
        <v>70</v>
      </c>
      <c r="P8" s="76">
        <f>VLOOKUP(B8,一阶段!$B:$O,10,0)</f>
        <v>80</v>
      </c>
      <c r="Q8" s="76">
        <f>VLOOKUP(B8,一阶段!$B:$O,11,0)</f>
        <v>98</v>
      </c>
      <c r="R8" s="76" t="str">
        <f>IF(VLOOKUP(B8,一阶段!$B:$O,13,0)="穿刺",0,IF(VLOOKUP(B8,一阶段!$B:$O,13,0)="法术",1,IF(VLOOKUP(B8,一阶段!$B:$O,13,0)="粉碎",2,IF(VLOOKUP(B8,一阶段!$B:$O,13,0)="横扫",3,IF(VLOOKUP(B8,一阶段!$B:$O,13,0)="短兵",4,IF(VLOOKUP(B8,一阶段!$B:$O,13,0)="远射",5,6))))))&amp;IF(VLOOKUP(B8,一阶段!$B:$O,14,0)="","",IF(VLOOKUP(B8,一阶段!$B:$O,14,0)="穿刺",",0",IF(VLOOKUP(B8,一阶段!$B:$O,14,0)="法术",",1",IF(VLOOKUP(B8,一阶段!$B:$O,14,0)="粉碎",",2",IF(VLOOKUP(B8,一阶段!$B:$O,14,0)="横扫",",3",IF(VLOOKUP(B8,一阶段!$B:$O,14,0)="短兵",",4",IF(VLOOKUP(B8,一阶段!$B:$O,14,0)="远射",",5",",6")))))))</f>
        <v>2,0</v>
      </c>
      <c r="S8" s="76">
        <f t="shared" si="0"/>
        <v>325</v>
      </c>
      <c r="T8" s="76">
        <f t="shared" si="1"/>
        <v>115</v>
      </c>
      <c r="U8" s="76">
        <f t="shared" si="2"/>
        <v>75</v>
      </c>
      <c r="V8" s="76">
        <f t="shared" si="3"/>
        <v>75</v>
      </c>
      <c r="W8" s="76">
        <v>100</v>
      </c>
      <c r="X8" s="76">
        <v>1</v>
      </c>
      <c r="Y8" s="76">
        <v>0.05</v>
      </c>
      <c r="Z8" s="76">
        <v>0.1</v>
      </c>
      <c r="AA8" s="76">
        <v>0</v>
      </c>
      <c r="AB8" s="76">
        <v>1.5</v>
      </c>
      <c r="AC8" s="76">
        <v>0</v>
      </c>
      <c r="AD8" s="76">
        <v>0</v>
      </c>
      <c r="AE8" s="76">
        <v>0</v>
      </c>
      <c r="AF8" s="76">
        <v>0.1</v>
      </c>
      <c r="AG8" s="76">
        <v>0</v>
      </c>
    </row>
    <row r="9" spans="1:36">
      <c r="B9" s="32" t="s">
        <v>92</v>
      </c>
      <c r="G9" s="31">
        <f>IF(VLOOKUP(B9,一阶段!$B:$O,4,0)="七杀",3,IF(VLOOKUP(B9,一阶段!$B:$O,4,0)="破军",1,IF(VLOOKUP(B9,一阶段!$B:$O,4,0)="贪狼",2,0)))</f>
        <v>1</v>
      </c>
      <c r="H9" s="31">
        <f>IF(VLOOKUP(B9,一阶段!$B:$O,6,0)="魏",1,IF(VLOOKUP(B9,一阶段!$B:$O,6,0)="蜀",2,IF(VLOOKUP(B9,一阶段!$B:$O,6,0)="吴",3,IF(VLOOKUP(B9,一阶段!$B:$O,6,0)="群",4,0))))</f>
        <v>3</v>
      </c>
      <c r="I9" s="76">
        <f>IF(VLOOKUP(B9,一阶段!$B:$N,5,0)="7星",4,IF(VLOOKUP(B9,一阶段!$B:$N,5,0)="6星",3,IF(VLOOKUP(B9,一阶段!$B:$N,5,0)="5星",3,IF(VLOOKUP(B9,一阶段!$B:$N,5,0)="4星",2,IF(VLOOKUP(B9,一阶段!$B:$N,5,0)="3星",1,0)))))</f>
        <v>3</v>
      </c>
      <c r="J9" s="78">
        <f>IF(VLOOKUP(B9,一阶段!$B:$N,2,0)="男",1,IF(VLOOKUP(B9,一阶段!$B:$N,2,0)="女",2,0))</f>
        <v>1</v>
      </c>
      <c r="K9" s="76">
        <f>INT(LEFT(VLOOKUP(B9,一阶段!$B:$N,5,0),1))</f>
        <v>6</v>
      </c>
      <c r="L9" s="76">
        <v>1</v>
      </c>
      <c r="M9" s="76">
        <f>IF(VLOOKUP(B9,一阶段!$B:$O,7,0)="力量",0,IF(VLOOKUP(B9,一阶段!$B:$O,7,0)="智力",1,IF(VLOOKUP(B9,一阶段!$B:$O,7,0)="敏捷",2,IF(VLOOKUP(B9,一阶段!$B:$O,7,0)="体质",3,""))))</f>
        <v>2</v>
      </c>
      <c r="N9" s="76">
        <f>VLOOKUP(B9,一阶段!$B:$O,8,0)</f>
        <v>0</v>
      </c>
      <c r="O9" s="76">
        <f>VLOOKUP(B9,一阶段!$B:$O,9,0)</f>
        <v>0</v>
      </c>
      <c r="P9" s="76">
        <f>VLOOKUP(B9,一阶段!$B:$O,10,0)</f>
        <v>0</v>
      </c>
      <c r="Q9" s="76">
        <f>VLOOKUP(B9,一阶段!$B:$O,11,0)</f>
        <v>0</v>
      </c>
      <c r="R9" s="76" t="str">
        <f>IF(VLOOKUP(B9,一阶段!$B:$O,13,0)="穿刺",0,IF(VLOOKUP(B9,一阶段!$B:$O,13,0)="法术",1,IF(VLOOKUP(B9,一阶段!$B:$O,13,0)="粉碎",2,IF(VLOOKUP(B9,一阶段!$B:$O,13,0)="横扫",3,IF(VLOOKUP(B9,一阶段!$B:$O,13,0)="短兵",4,IF(VLOOKUP(B9,一阶段!$B:$O,13,0)="远射",5,6))))))&amp;IF(VLOOKUP(B9,一阶段!$B:$O,14,0)="","",IF(VLOOKUP(B9,一阶段!$B:$O,14,0)="穿刺",",0",IF(VLOOKUP(B9,一阶段!$B:$O,14,0)="法术",",1",IF(VLOOKUP(B9,一阶段!$B:$O,14,0)="粉碎",",2",IF(VLOOKUP(B9,一阶段!$B:$O,14,0)="横扫",",3",IF(VLOOKUP(B9,一阶段!$B:$O,14,0)="短兵",",4",IF(VLOOKUP(B9,一阶段!$B:$O,14,0)="远射",",5",",6")))))))</f>
        <v>5</v>
      </c>
      <c r="S9" s="76">
        <f t="shared" si="0"/>
        <v>325</v>
      </c>
      <c r="T9" s="76">
        <f t="shared" si="1"/>
        <v>115</v>
      </c>
      <c r="U9" s="76">
        <f t="shared" si="2"/>
        <v>75</v>
      </c>
      <c r="V9" s="76">
        <f t="shared" si="3"/>
        <v>75</v>
      </c>
      <c r="W9" s="76">
        <v>100</v>
      </c>
      <c r="X9" s="76">
        <v>1</v>
      </c>
      <c r="Y9" s="76">
        <v>0.05</v>
      </c>
      <c r="Z9" s="76">
        <v>0.1</v>
      </c>
      <c r="AA9" s="76">
        <v>0</v>
      </c>
      <c r="AB9" s="76">
        <v>1.5</v>
      </c>
      <c r="AC9" s="76">
        <v>0</v>
      </c>
      <c r="AD9" s="76">
        <v>0</v>
      </c>
      <c r="AE9" s="76">
        <v>0</v>
      </c>
      <c r="AF9" s="76">
        <v>0.1</v>
      </c>
      <c r="AG9" s="76">
        <v>0</v>
      </c>
    </row>
    <row r="10" spans="1:36">
      <c r="B10" s="32" t="s">
        <v>1</v>
      </c>
      <c r="G10" s="31">
        <f>IF(VLOOKUP(B10,一阶段!$B:$O,4,0)="七杀",3,IF(VLOOKUP(B10,一阶段!$B:$O,4,0)="破军",1,IF(VLOOKUP(B10,一阶段!$B:$O,4,0)="贪狼",2,0)))</f>
        <v>1</v>
      </c>
      <c r="H10" s="31">
        <f>IF(VLOOKUP(B10,一阶段!$B:$O,6,0)="魏",1,IF(VLOOKUP(B10,一阶段!$B:$O,6,0)="蜀",2,IF(VLOOKUP(B10,一阶段!$B:$O,6,0)="吴",3,IF(VLOOKUP(B10,一阶段!$B:$O,6,0)="群",4,0))))</f>
        <v>1</v>
      </c>
      <c r="I10" s="76">
        <f>IF(VLOOKUP(B10,一阶段!$B:$N,5,0)="7星",4,IF(VLOOKUP(B10,一阶段!$B:$N,5,0)="6星",3,IF(VLOOKUP(B10,一阶段!$B:$N,5,0)="5星",3,IF(VLOOKUP(B10,一阶段!$B:$N,5,0)="4星",2,IF(VLOOKUP(B10,一阶段!$B:$N,5,0)="3星",1,0)))))</f>
        <v>4</v>
      </c>
      <c r="J10" s="78">
        <f>IF(VLOOKUP(B10,一阶段!$B:$N,2,0)="男",1,IF(VLOOKUP(B10,一阶段!$B:$N,2,0)="女",2,0))</f>
        <v>1</v>
      </c>
      <c r="K10" s="76">
        <f>INT(LEFT(VLOOKUP(B10,一阶段!$B:$N,5,0),1))</f>
        <v>7</v>
      </c>
      <c r="L10" s="76">
        <v>1</v>
      </c>
      <c r="M10" s="76">
        <f>IF(VLOOKUP(B10,一阶段!$B:$O,7,0)="力量",0,IF(VLOOKUP(B10,一阶段!$B:$O,7,0)="智力",1,IF(VLOOKUP(B10,一阶段!$B:$O,7,0)="敏捷",2,IF(VLOOKUP(B10,一阶段!$B:$O,7,0)="体质",3,""))))</f>
        <v>3</v>
      </c>
      <c r="N10" s="76">
        <f>VLOOKUP(B10,一阶段!$B:$O,8,0)</f>
        <v>99</v>
      </c>
      <c r="O10" s="76">
        <f>VLOOKUP(B10,一阶段!$B:$O,9,0)</f>
        <v>75</v>
      </c>
      <c r="P10" s="76">
        <f>VLOOKUP(B10,一阶段!$B:$O,10,0)</f>
        <v>87</v>
      </c>
      <c r="Q10" s="76">
        <f>VLOOKUP(B10,一阶段!$B:$O,11,0)</f>
        <v>100</v>
      </c>
      <c r="R10" s="76" t="str">
        <f>IF(VLOOKUP(B10,一阶段!$B:$O,13,0)="穿刺",0,IF(VLOOKUP(B10,一阶段!$B:$O,13,0)="法术",1,IF(VLOOKUP(B10,一阶段!$B:$O,13,0)="粉碎",2,IF(VLOOKUP(B10,一阶段!$B:$O,13,0)="横扫",3,IF(VLOOKUP(B10,一阶段!$B:$O,13,0)="短兵",4,IF(VLOOKUP(B10,一阶段!$B:$O,13,0)="远射",5,6))))))&amp;IF(VLOOKUP(B10,一阶段!$B:$O,14,0)="","",IF(VLOOKUP(B10,一阶段!$B:$O,14,0)="穿刺",",0",IF(VLOOKUP(B10,一阶段!$B:$O,14,0)="法术",",1",IF(VLOOKUP(B10,一阶段!$B:$O,14,0)="粉碎",",2",IF(VLOOKUP(B10,一阶段!$B:$O,14,0)="横扫",",3",IF(VLOOKUP(B10,一阶段!$B:$O,14,0)="短兵",",4",IF(VLOOKUP(B10,一阶段!$B:$O,14,0)="远射",",5",",6")))))))</f>
        <v>2,4</v>
      </c>
      <c r="S10" s="76">
        <f t="shared" si="0"/>
        <v>375</v>
      </c>
      <c r="T10" s="76">
        <f t="shared" si="1"/>
        <v>125</v>
      </c>
      <c r="U10" s="76">
        <f t="shared" si="2"/>
        <v>80</v>
      </c>
      <c r="V10" s="76">
        <f t="shared" si="3"/>
        <v>80</v>
      </c>
      <c r="W10" s="76">
        <v>100</v>
      </c>
      <c r="X10" s="76">
        <v>1</v>
      </c>
      <c r="Y10" s="76">
        <v>0.05</v>
      </c>
      <c r="Z10" s="76">
        <v>0.1</v>
      </c>
      <c r="AA10" s="76">
        <v>0</v>
      </c>
      <c r="AB10" s="76">
        <v>1.5</v>
      </c>
      <c r="AC10" s="76">
        <v>0</v>
      </c>
      <c r="AD10" s="76">
        <v>0</v>
      </c>
      <c r="AE10" s="76">
        <v>0</v>
      </c>
      <c r="AF10" s="76">
        <v>0.1</v>
      </c>
      <c r="AG10" s="76">
        <v>0</v>
      </c>
    </row>
    <row r="11" spans="1:36">
      <c r="B11" s="32" t="s">
        <v>4</v>
      </c>
      <c r="G11" s="31">
        <f>IF(VLOOKUP(B11,一阶段!$B:$O,4,0)="七杀",3,IF(VLOOKUP(B11,一阶段!$B:$O,4,0)="破军",1,IF(VLOOKUP(B11,一阶段!$B:$O,4,0)="贪狼",2,0)))</f>
        <v>2</v>
      </c>
      <c r="H11" s="31">
        <f>IF(VLOOKUP(B11,一阶段!$B:$O,6,0)="魏",1,IF(VLOOKUP(B11,一阶段!$B:$O,6,0)="蜀",2,IF(VLOOKUP(B11,一阶段!$B:$O,6,0)="吴",3,IF(VLOOKUP(B11,一阶段!$B:$O,6,0)="群",4,0))))</f>
        <v>1</v>
      </c>
      <c r="I11" s="76">
        <f>IF(VLOOKUP(B11,一阶段!$B:$N,5,0)="7星",4,IF(VLOOKUP(B11,一阶段!$B:$N,5,0)="6星",3,IF(VLOOKUP(B11,一阶段!$B:$N,5,0)="5星",3,IF(VLOOKUP(B11,一阶段!$B:$N,5,0)="4星",2,IF(VLOOKUP(B11,一阶段!$B:$N,5,0)="3星",1,0)))))</f>
        <v>4</v>
      </c>
      <c r="J11" s="78">
        <f>IF(VLOOKUP(B11,一阶段!$B:$N,2,0)="男",1,IF(VLOOKUP(B11,一阶段!$B:$N,2,0)="女",2,0))</f>
        <v>1</v>
      </c>
      <c r="K11" s="76">
        <f>INT(LEFT(VLOOKUP(B11,一阶段!$B:$N,5,0),1))</f>
        <v>7</v>
      </c>
      <c r="L11" s="76">
        <v>1</v>
      </c>
      <c r="M11" s="76">
        <f>IF(VLOOKUP(B11,一阶段!$B:$O,7,0)="力量",0,IF(VLOOKUP(B11,一阶段!$B:$O,7,0)="智力",1,IF(VLOOKUP(B11,一阶段!$B:$O,7,0)="敏捷",2,IF(VLOOKUP(B11,一阶段!$B:$O,7,0)="体质",3,""))))</f>
        <v>1</v>
      </c>
      <c r="N11" s="76">
        <f>VLOOKUP(B11,一阶段!$B:$O,8,0)</f>
        <v>72</v>
      </c>
      <c r="O11" s="76">
        <f>VLOOKUP(B11,一阶段!$B:$O,9,0)</f>
        <v>100</v>
      </c>
      <c r="P11" s="76">
        <f>VLOOKUP(B11,一阶段!$B:$O,10,0)</f>
        <v>92</v>
      </c>
      <c r="Q11" s="76">
        <f>VLOOKUP(B11,一阶段!$B:$O,11,0)</f>
        <v>95</v>
      </c>
      <c r="R11" s="76" t="str">
        <f>IF(VLOOKUP(B11,一阶段!$B:$O,13,0)="穿刺",0,IF(VLOOKUP(B11,一阶段!$B:$O,13,0)="法术",1,IF(VLOOKUP(B11,一阶段!$B:$O,13,0)="粉碎",2,IF(VLOOKUP(B11,一阶段!$B:$O,13,0)="横扫",3,IF(VLOOKUP(B11,一阶段!$B:$O,13,0)="短兵",4,IF(VLOOKUP(B11,一阶段!$B:$O,13,0)="远射",5,6))))))&amp;IF(VLOOKUP(B11,一阶段!$B:$O,14,0)="","",IF(VLOOKUP(B11,一阶段!$B:$O,14,0)="穿刺",",0",IF(VLOOKUP(B11,一阶段!$B:$O,14,0)="法术",",1",IF(VLOOKUP(B11,一阶段!$B:$O,14,0)="粉碎",",2",IF(VLOOKUP(B11,一阶段!$B:$O,14,0)="横扫",",3",IF(VLOOKUP(B11,一阶段!$B:$O,14,0)="短兵",",4",IF(VLOOKUP(B11,一阶段!$B:$O,14,0)="远射",",5",",6")))))))</f>
        <v>1,4</v>
      </c>
      <c r="S11" s="76">
        <f t="shared" si="0"/>
        <v>375</v>
      </c>
      <c r="T11" s="76">
        <f t="shared" si="1"/>
        <v>125</v>
      </c>
      <c r="U11" s="76">
        <f t="shared" si="2"/>
        <v>80</v>
      </c>
      <c r="V11" s="76">
        <f t="shared" si="3"/>
        <v>80</v>
      </c>
      <c r="W11" s="76">
        <v>100</v>
      </c>
      <c r="X11" s="76">
        <v>1</v>
      </c>
      <c r="Y11" s="76">
        <v>0.05</v>
      </c>
      <c r="Z11" s="76">
        <v>0.1</v>
      </c>
      <c r="AA11" s="76">
        <v>0</v>
      </c>
      <c r="AB11" s="76">
        <v>1.5</v>
      </c>
      <c r="AC11" s="76">
        <v>0</v>
      </c>
      <c r="AD11" s="76">
        <v>0</v>
      </c>
      <c r="AE11" s="76">
        <v>0</v>
      </c>
      <c r="AF11" s="76">
        <v>0.1</v>
      </c>
      <c r="AG11" s="76">
        <v>0</v>
      </c>
    </row>
    <row r="12" spans="1:36">
      <c r="B12" s="32" t="s">
        <v>2</v>
      </c>
      <c r="G12" s="31">
        <f>IF(VLOOKUP(B12,一阶段!$B:$O,4,0)="七杀",3,IF(VLOOKUP(B12,一阶段!$B:$O,4,0)="破军",1,IF(VLOOKUP(B12,一阶段!$B:$O,4,0)="贪狼",2,0)))</f>
        <v>2</v>
      </c>
      <c r="H12" s="31">
        <f>IF(VLOOKUP(B12,一阶段!$B:$O,6,0)="魏",1,IF(VLOOKUP(B12,一阶段!$B:$O,6,0)="蜀",2,IF(VLOOKUP(B12,一阶段!$B:$O,6,0)="吴",3,IF(VLOOKUP(B12,一阶段!$B:$O,6,0)="群",4,0))))</f>
        <v>1</v>
      </c>
      <c r="I12" s="76">
        <f>IF(VLOOKUP(B12,一阶段!$B:$N,5,0)="7星",4,IF(VLOOKUP(B12,一阶段!$B:$N,5,0)="6星",3,IF(VLOOKUP(B12,一阶段!$B:$N,5,0)="5星",3,IF(VLOOKUP(B12,一阶段!$B:$N,5,0)="4星",2,IF(VLOOKUP(B12,一阶段!$B:$N,5,0)="3星",1,0)))))</f>
        <v>3</v>
      </c>
      <c r="J12" s="78">
        <f>IF(VLOOKUP(B12,一阶段!$B:$N,2,0)="男",1,IF(VLOOKUP(B12,一阶段!$B:$N,2,0)="女",2,0))</f>
        <v>1</v>
      </c>
      <c r="K12" s="76">
        <f>INT(LEFT(VLOOKUP(B12,一阶段!$B:$N,5,0),1))</f>
        <v>6</v>
      </c>
      <c r="L12" s="76">
        <v>1</v>
      </c>
      <c r="M12" s="76">
        <f>IF(VLOOKUP(B12,一阶段!$B:$O,7,0)="力量",0,IF(VLOOKUP(B12,一阶段!$B:$O,7,0)="智力",1,IF(VLOOKUP(B12,一阶段!$B:$O,7,0)="敏捷",2,IF(VLOOKUP(B12,一阶段!$B:$O,7,0)="体质",3,""))))</f>
        <v>1</v>
      </c>
      <c r="N12" s="76">
        <f>VLOOKUP(B12,一阶段!$B:$O,8,0)</f>
        <v>70</v>
      </c>
      <c r="O12" s="76">
        <f>VLOOKUP(B12,一阶段!$B:$O,9,0)</f>
        <v>99</v>
      </c>
      <c r="P12" s="76">
        <f>VLOOKUP(B12,一阶段!$B:$O,10,0)</f>
        <v>94</v>
      </c>
      <c r="Q12" s="76">
        <f>VLOOKUP(B12,一阶段!$B:$O,11,0)</f>
        <v>68</v>
      </c>
      <c r="R12" s="76" t="str">
        <f>IF(VLOOKUP(B12,一阶段!$B:$O,13,0)="穿刺",0,IF(VLOOKUP(B12,一阶段!$B:$O,13,0)="法术",1,IF(VLOOKUP(B12,一阶段!$B:$O,13,0)="粉碎",2,IF(VLOOKUP(B12,一阶段!$B:$O,13,0)="横扫",3,IF(VLOOKUP(B12,一阶段!$B:$O,13,0)="短兵",4,IF(VLOOKUP(B12,一阶段!$B:$O,13,0)="远射",5,6))))))&amp;IF(VLOOKUP(B12,一阶段!$B:$O,14,0)="","",IF(VLOOKUP(B12,一阶段!$B:$O,14,0)="穿刺",",0",IF(VLOOKUP(B12,一阶段!$B:$O,14,0)="法术",",1",IF(VLOOKUP(B12,一阶段!$B:$O,14,0)="粉碎",",2",IF(VLOOKUP(B12,一阶段!$B:$O,14,0)="横扫",",3",IF(VLOOKUP(B12,一阶段!$B:$O,14,0)="短兵",",4",IF(VLOOKUP(B12,一阶段!$B:$O,14,0)="远射",",5",",6")))))))</f>
        <v>1</v>
      </c>
      <c r="S12" s="76">
        <f t="shared" si="0"/>
        <v>325</v>
      </c>
      <c r="T12" s="76">
        <f t="shared" si="1"/>
        <v>115</v>
      </c>
      <c r="U12" s="76">
        <f t="shared" si="2"/>
        <v>75</v>
      </c>
      <c r="V12" s="76">
        <f t="shared" si="3"/>
        <v>75</v>
      </c>
      <c r="W12" s="76">
        <v>100</v>
      </c>
      <c r="X12" s="76">
        <v>1</v>
      </c>
      <c r="Y12" s="76">
        <v>0.05</v>
      </c>
      <c r="Z12" s="76">
        <v>0.1</v>
      </c>
      <c r="AA12" s="76">
        <v>0</v>
      </c>
      <c r="AB12" s="76">
        <v>1.5</v>
      </c>
      <c r="AC12" s="76">
        <v>0</v>
      </c>
      <c r="AD12" s="76">
        <v>0</v>
      </c>
      <c r="AE12" s="76">
        <v>0</v>
      </c>
      <c r="AF12" s="76">
        <v>0.1</v>
      </c>
      <c r="AG12" s="76">
        <v>0</v>
      </c>
    </row>
    <row r="13" spans="1:36">
      <c r="B13" s="31" t="s">
        <v>5</v>
      </c>
      <c r="G13" s="31">
        <f>IF(VLOOKUP(B13,一阶段!$B:$O,4,0)="七杀",3,IF(VLOOKUP(B13,一阶段!$B:$O,4,0)="破军",1,IF(VLOOKUP(B13,一阶段!$B:$O,4,0)="贪狼",2,0)))</f>
        <v>3</v>
      </c>
      <c r="H13" s="31">
        <f>IF(VLOOKUP(B13,一阶段!$B:$O,6,0)="魏",1,IF(VLOOKUP(B13,一阶段!$B:$O,6,0)="蜀",2,IF(VLOOKUP(B13,一阶段!$B:$O,6,0)="吴",3,IF(VLOOKUP(B13,一阶段!$B:$O,6,0)="群",4,0))))</f>
        <v>1</v>
      </c>
      <c r="I13" s="76">
        <f>IF(VLOOKUP(B13,一阶段!$B:$N,5,0)="7星",4,IF(VLOOKUP(B13,一阶段!$B:$N,5,0)="6星",3,IF(VLOOKUP(B13,一阶段!$B:$N,5,0)="5星",3,IF(VLOOKUP(B13,一阶段!$B:$N,5,0)="4星",2,IF(VLOOKUP(B13,一阶段!$B:$N,5,0)="3星",1,0)))))</f>
        <v>3</v>
      </c>
      <c r="J13" s="78">
        <f>IF(VLOOKUP(B13,一阶段!$B:$N,2,0)="男",1,IF(VLOOKUP(B13,一阶段!$B:$N,2,0)="女",2,0))</f>
        <v>1</v>
      </c>
      <c r="K13" s="76">
        <f>INT(LEFT(VLOOKUP(B13,一阶段!$B:$N,5,0),1))</f>
        <v>6</v>
      </c>
      <c r="L13" s="76">
        <v>1</v>
      </c>
      <c r="M13" s="76">
        <f>IF(VLOOKUP(B13,一阶段!$B:$O,7,0)="力量",0,IF(VLOOKUP(B13,一阶段!$B:$O,7,0)="智力",1,IF(VLOOKUP(B13,一阶段!$B:$O,7,0)="敏捷",2,IF(VLOOKUP(B13,一阶段!$B:$O,7,0)="体质",3,""))))</f>
        <v>3</v>
      </c>
      <c r="N13" s="76">
        <f>VLOOKUP(B13,一阶段!$B:$O,8,0)</f>
        <v>98</v>
      </c>
      <c r="O13" s="76">
        <f>VLOOKUP(B13,一阶段!$B:$O,9,0)</f>
        <v>66</v>
      </c>
      <c r="P13" s="76">
        <f>VLOOKUP(B13,一阶段!$B:$O,10,0)</f>
        <v>72</v>
      </c>
      <c r="Q13" s="76">
        <f>VLOOKUP(B13,一阶段!$B:$O,11,0)</f>
        <v>99</v>
      </c>
      <c r="R13" s="76" t="str">
        <f>IF(VLOOKUP(B13,一阶段!$B:$O,13,0)="穿刺",0,IF(VLOOKUP(B13,一阶段!$B:$O,13,0)="法术",1,IF(VLOOKUP(B13,一阶段!$B:$O,13,0)="粉碎",2,IF(VLOOKUP(B13,一阶段!$B:$O,13,0)="横扫",3,IF(VLOOKUP(B13,一阶段!$B:$O,13,0)="短兵",4,IF(VLOOKUP(B13,一阶段!$B:$O,13,0)="远射",5,6))))))&amp;IF(VLOOKUP(B13,一阶段!$B:$O,14,0)="","",IF(VLOOKUP(B13,一阶段!$B:$O,14,0)="穿刺",",0",IF(VLOOKUP(B13,一阶段!$B:$O,14,0)="法术",",1",IF(VLOOKUP(B13,一阶段!$B:$O,14,0)="粉碎",",2",IF(VLOOKUP(B13,一阶段!$B:$O,14,0)="横扫",",3",IF(VLOOKUP(B13,一阶段!$B:$O,14,0)="短兵",",4",IF(VLOOKUP(B13,一阶段!$B:$O,14,0)="远射",",5",",6")))))))</f>
        <v>2</v>
      </c>
      <c r="S13" s="76">
        <f t="shared" si="0"/>
        <v>325</v>
      </c>
      <c r="T13" s="76">
        <f t="shared" si="1"/>
        <v>115</v>
      </c>
      <c r="U13" s="76">
        <f t="shared" si="2"/>
        <v>75</v>
      </c>
      <c r="V13" s="76">
        <f t="shared" si="3"/>
        <v>75</v>
      </c>
      <c r="W13" s="76">
        <v>100</v>
      </c>
      <c r="X13" s="76">
        <v>1</v>
      </c>
      <c r="Y13" s="76">
        <v>0.05</v>
      </c>
      <c r="Z13" s="76">
        <v>0.1</v>
      </c>
      <c r="AA13" s="76">
        <v>0</v>
      </c>
      <c r="AB13" s="76">
        <v>1.5</v>
      </c>
      <c r="AC13" s="76">
        <v>0</v>
      </c>
      <c r="AD13" s="76">
        <v>0</v>
      </c>
      <c r="AE13" s="76">
        <v>0</v>
      </c>
      <c r="AF13" s="76">
        <v>0.1</v>
      </c>
      <c r="AG13" s="76">
        <v>0</v>
      </c>
    </row>
    <row r="14" spans="1:36">
      <c r="B14" s="65" t="s">
        <v>6</v>
      </c>
      <c r="G14" s="31">
        <f>IF(VLOOKUP(B14,一阶段!$B:$O,4,0)="七杀",3,IF(VLOOKUP(B14,一阶段!$B:$O,4,0)="破军",1,IF(VLOOKUP(B14,一阶段!$B:$O,4,0)="贪狼",2,0)))</f>
        <v>1</v>
      </c>
      <c r="H14" s="31">
        <f>IF(VLOOKUP(B14,一阶段!$B:$O,6,0)="魏",1,IF(VLOOKUP(B14,一阶段!$B:$O,6,0)="蜀",2,IF(VLOOKUP(B14,一阶段!$B:$O,6,0)="吴",3,IF(VLOOKUP(B14,一阶段!$B:$O,6,0)="群",4,0))))</f>
        <v>1</v>
      </c>
      <c r="I14" s="76">
        <f>IF(VLOOKUP(B14,一阶段!$B:$N,5,0)="7星",4,IF(VLOOKUP(B14,一阶段!$B:$N,5,0)="6星",3,IF(VLOOKUP(B14,一阶段!$B:$N,5,0)="5星",3,IF(VLOOKUP(B14,一阶段!$B:$N,5,0)="4星",2,IF(VLOOKUP(B14,一阶段!$B:$N,5,0)="3星",1,0)))))</f>
        <v>3</v>
      </c>
      <c r="J14" s="78">
        <f>IF(VLOOKUP(B14,一阶段!$B:$N,2,0)="男",1,IF(VLOOKUP(B14,一阶段!$B:$N,2,0)="女",2,0))</f>
        <v>1</v>
      </c>
      <c r="K14" s="76">
        <f>INT(LEFT(VLOOKUP(B14,一阶段!$B:$N,5,0),1))</f>
        <v>6</v>
      </c>
      <c r="L14" s="76">
        <v>1</v>
      </c>
      <c r="M14" s="76">
        <f>IF(VLOOKUP(B14,一阶段!$B:$O,7,0)="力量",0,IF(VLOOKUP(B14,一阶段!$B:$O,7,0)="智力",1,IF(VLOOKUP(B14,一阶段!$B:$O,7,0)="敏捷",2,IF(VLOOKUP(B14,一阶段!$B:$O,7,0)="体质",3,""))))</f>
        <v>0</v>
      </c>
      <c r="N14" s="76">
        <f>VLOOKUP(B14,一阶段!$B:$O,8,0)</f>
        <v>95</v>
      </c>
      <c r="O14" s="76">
        <f>VLOOKUP(B14,一阶段!$B:$O,9,0)</f>
        <v>89</v>
      </c>
      <c r="P14" s="76">
        <f>VLOOKUP(B14,一阶段!$B:$O,10,0)</f>
        <v>80</v>
      </c>
      <c r="Q14" s="76">
        <f>VLOOKUP(B14,一阶段!$B:$O,11,0)</f>
        <v>95</v>
      </c>
      <c r="R14" s="76" t="str">
        <f>IF(VLOOKUP(B14,一阶段!$B:$O,13,0)="穿刺",0,IF(VLOOKUP(B14,一阶段!$B:$O,13,0)="法术",1,IF(VLOOKUP(B14,一阶段!$B:$O,13,0)="粉碎",2,IF(VLOOKUP(B14,一阶段!$B:$O,13,0)="横扫",3,IF(VLOOKUP(B14,一阶段!$B:$O,13,0)="短兵",4,IF(VLOOKUP(B14,一阶段!$B:$O,13,0)="远射",5,6))))))&amp;IF(VLOOKUP(B14,一阶段!$B:$O,14,0)="","",IF(VLOOKUP(B14,一阶段!$B:$O,14,0)="穿刺",",0",IF(VLOOKUP(B14,一阶段!$B:$O,14,0)="法术",",1",IF(VLOOKUP(B14,一阶段!$B:$O,14,0)="粉碎",",2",IF(VLOOKUP(B14,一阶段!$B:$O,14,0)="横扫",",3",IF(VLOOKUP(B14,一阶段!$B:$O,14,0)="短兵",",4",IF(VLOOKUP(B14,一阶段!$B:$O,14,0)="远射",",5",",6")))))))</f>
        <v>3,0</v>
      </c>
      <c r="S14" s="76">
        <f t="shared" si="0"/>
        <v>325</v>
      </c>
      <c r="T14" s="76">
        <f t="shared" si="1"/>
        <v>115</v>
      </c>
      <c r="U14" s="76">
        <f t="shared" si="2"/>
        <v>75</v>
      </c>
      <c r="V14" s="76">
        <f t="shared" si="3"/>
        <v>75</v>
      </c>
      <c r="W14" s="76">
        <v>100</v>
      </c>
      <c r="X14" s="76">
        <v>1</v>
      </c>
      <c r="Y14" s="76">
        <v>0.05</v>
      </c>
      <c r="Z14" s="76">
        <v>0.1</v>
      </c>
      <c r="AA14" s="76">
        <v>0</v>
      </c>
      <c r="AB14" s="76">
        <v>1.5</v>
      </c>
      <c r="AC14" s="76">
        <v>0</v>
      </c>
      <c r="AD14" s="76">
        <v>0</v>
      </c>
      <c r="AE14" s="76">
        <v>0</v>
      </c>
      <c r="AF14" s="76">
        <v>0.1</v>
      </c>
      <c r="AG14" s="76">
        <v>0</v>
      </c>
    </row>
    <row r="15" spans="1:36">
      <c r="B15" s="31" t="s">
        <v>48</v>
      </c>
      <c r="G15" s="31">
        <f>IF(VLOOKUP(B15,一阶段!$B:$O,4,0)="七杀",3,IF(VLOOKUP(B15,一阶段!$B:$O,4,0)="破军",1,IF(VLOOKUP(B15,一阶段!$B:$O,4,0)="贪狼",2,0)))</f>
        <v>3</v>
      </c>
      <c r="H15" s="31">
        <f>IF(VLOOKUP(B15,一阶段!$B:$O,6,0)="魏",1,IF(VLOOKUP(B15,一阶段!$B:$O,6,0)="蜀",2,IF(VLOOKUP(B15,一阶段!$B:$O,6,0)="吴",3,IF(VLOOKUP(B15,一阶段!$B:$O,6,0)="群",4,0))))</f>
        <v>1</v>
      </c>
      <c r="I15" s="76">
        <f>IF(VLOOKUP(B15,一阶段!$B:$N,5,0)="7星",4,IF(VLOOKUP(B15,一阶段!$B:$N,5,0)="6星",3,IF(VLOOKUP(B15,一阶段!$B:$N,5,0)="5星",3,IF(VLOOKUP(B15,一阶段!$B:$N,5,0)="4星",2,IF(VLOOKUP(B15,一阶段!$B:$N,5,0)="3星",1,0)))))</f>
        <v>3</v>
      </c>
      <c r="J15" s="78">
        <f>IF(VLOOKUP(B15,一阶段!$B:$N,2,0)="男",1,IF(VLOOKUP(B15,一阶段!$B:$N,2,0)="女",2,0))</f>
        <v>1</v>
      </c>
      <c r="K15" s="76">
        <f>INT(LEFT(VLOOKUP(B15,一阶段!$B:$N,5,0),1))</f>
        <v>6</v>
      </c>
      <c r="L15" s="76">
        <v>1</v>
      </c>
      <c r="M15" s="76">
        <f>IF(VLOOKUP(B15,一阶段!$B:$O,7,0)="力量",0,IF(VLOOKUP(B15,一阶段!$B:$O,7,0)="智力",1,IF(VLOOKUP(B15,一阶段!$B:$O,7,0)="敏捷",2,IF(VLOOKUP(B15,一阶段!$B:$O,7,0)="体质",3,""))))</f>
        <v>0</v>
      </c>
      <c r="N15" s="76">
        <f>VLOOKUP(B15,一阶段!$B:$O,8,0)</f>
        <v>0</v>
      </c>
      <c r="O15" s="76">
        <f>VLOOKUP(B15,一阶段!$B:$O,9,0)</f>
        <v>0</v>
      </c>
      <c r="P15" s="76">
        <f>VLOOKUP(B15,一阶段!$B:$O,10,0)</f>
        <v>0</v>
      </c>
      <c r="Q15" s="76">
        <f>VLOOKUP(B15,一阶段!$B:$O,11,0)</f>
        <v>0</v>
      </c>
      <c r="R15" s="76" t="str">
        <f>IF(VLOOKUP(B15,一阶段!$B:$O,13,0)="穿刺",0,IF(VLOOKUP(B15,一阶段!$B:$O,13,0)="法术",1,IF(VLOOKUP(B15,一阶段!$B:$O,13,0)="粉碎",2,IF(VLOOKUP(B15,一阶段!$B:$O,13,0)="横扫",3,IF(VLOOKUP(B15,一阶段!$B:$O,13,0)="短兵",4,IF(VLOOKUP(B15,一阶段!$B:$O,13,0)="远射",5,6))))))&amp;IF(VLOOKUP(B15,一阶段!$B:$O,14,0)="","",IF(VLOOKUP(B15,一阶段!$B:$O,14,0)="穿刺",",0",IF(VLOOKUP(B15,一阶段!$B:$O,14,0)="法术",",1",IF(VLOOKUP(B15,一阶段!$B:$O,14,0)="粉碎",",2",IF(VLOOKUP(B15,一阶段!$B:$O,14,0)="横扫",",3",IF(VLOOKUP(B15,一阶段!$B:$O,14,0)="短兵",",4",IF(VLOOKUP(B15,一阶段!$B:$O,14,0)="远射",",5",",6")))))))</f>
        <v>0</v>
      </c>
      <c r="S15" s="76">
        <f t="shared" si="0"/>
        <v>325</v>
      </c>
      <c r="T15" s="76">
        <f t="shared" si="1"/>
        <v>115</v>
      </c>
      <c r="U15" s="76">
        <f t="shared" si="2"/>
        <v>75</v>
      </c>
      <c r="V15" s="76">
        <f t="shared" si="3"/>
        <v>75</v>
      </c>
      <c r="W15" s="76">
        <v>100</v>
      </c>
      <c r="X15" s="76">
        <v>1</v>
      </c>
      <c r="Y15" s="76">
        <v>0.05</v>
      </c>
      <c r="Z15" s="76">
        <v>0.1</v>
      </c>
      <c r="AA15" s="76">
        <v>0</v>
      </c>
      <c r="AB15" s="76">
        <v>1.5</v>
      </c>
      <c r="AC15" s="76">
        <v>0</v>
      </c>
      <c r="AD15" s="76">
        <v>0</v>
      </c>
      <c r="AE15" s="76">
        <v>0</v>
      </c>
      <c r="AF15" s="76">
        <v>0.1</v>
      </c>
      <c r="AG15" s="76">
        <v>0</v>
      </c>
    </row>
    <row r="16" spans="1:36">
      <c r="B16" s="72" t="s">
        <v>49</v>
      </c>
      <c r="G16" s="31">
        <f>IF(VLOOKUP(B16,一阶段!$B:$O,4,0)="七杀",3,IF(VLOOKUP(B16,一阶段!$B:$O,4,0)="破军",1,IF(VLOOKUP(B16,一阶段!$B:$O,4,0)="贪狼",2,0)))</f>
        <v>3</v>
      </c>
      <c r="H16" s="31">
        <f>IF(VLOOKUP(B16,一阶段!$B:$O,6,0)="魏",1,IF(VLOOKUP(B16,一阶段!$B:$O,6,0)="蜀",2,IF(VLOOKUP(B16,一阶段!$B:$O,6,0)="吴",3,IF(VLOOKUP(B16,一阶段!$B:$O,6,0)="群",4,0))))</f>
        <v>1</v>
      </c>
      <c r="I16" s="76">
        <f>IF(VLOOKUP(B16,一阶段!$B:$N,5,0)="7星",4,IF(VLOOKUP(B16,一阶段!$B:$N,5,0)="6星",3,IF(VLOOKUP(B16,一阶段!$B:$N,5,0)="5星",3,IF(VLOOKUP(B16,一阶段!$B:$N,5,0)="4星",2,IF(VLOOKUP(B16,一阶段!$B:$N,5,0)="3星",1,0)))))</f>
        <v>3</v>
      </c>
      <c r="J16" s="78">
        <f>IF(VLOOKUP(B16,一阶段!$B:$N,2,0)="男",1,IF(VLOOKUP(B16,一阶段!$B:$N,2,0)="女",2,0))</f>
        <v>1</v>
      </c>
      <c r="K16" s="76">
        <f>INT(LEFT(VLOOKUP(B16,一阶段!$B:$N,5,0),1))</f>
        <v>6</v>
      </c>
      <c r="L16" s="76">
        <v>1</v>
      </c>
      <c r="M16" s="76">
        <f>IF(VLOOKUP(B16,一阶段!$B:$O,7,0)="力量",0,IF(VLOOKUP(B16,一阶段!$B:$O,7,0)="智力",1,IF(VLOOKUP(B16,一阶段!$B:$O,7,0)="敏捷",2,IF(VLOOKUP(B16,一阶段!$B:$O,7,0)="体质",3,""))))</f>
        <v>2</v>
      </c>
      <c r="N16" s="76">
        <f>VLOOKUP(B16,一阶段!$B:$O,8,0)</f>
        <v>0</v>
      </c>
      <c r="O16" s="76">
        <f>VLOOKUP(B16,一阶段!$B:$O,9,0)</f>
        <v>0</v>
      </c>
      <c r="P16" s="76">
        <f>VLOOKUP(B16,一阶段!$B:$O,10,0)</f>
        <v>0</v>
      </c>
      <c r="Q16" s="76">
        <f>VLOOKUP(B16,一阶段!$B:$O,11,0)</f>
        <v>0</v>
      </c>
      <c r="R16" s="76" t="str">
        <f>IF(VLOOKUP(B16,一阶段!$B:$O,13,0)="穿刺",0,IF(VLOOKUP(B16,一阶段!$B:$O,13,0)="法术",1,IF(VLOOKUP(B16,一阶段!$B:$O,13,0)="粉碎",2,IF(VLOOKUP(B16,一阶段!$B:$O,13,0)="横扫",3,IF(VLOOKUP(B16,一阶段!$B:$O,13,0)="短兵",4,IF(VLOOKUP(B16,一阶段!$B:$O,13,0)="远射",5,6))))))&amp;IF(VLOOKUP(B16,一阶段!$B:$O,14,0)="","",IF(VLOOKUP(B16,一阶段!$B:$O,14,0)="穿刺",",0",IF(VLOOKUP(B16,一阶段!$B:$O,14,0)="法术",",1",IF(VLOOKUP(B16,一阶段!$B:$O,14,0)="粉碎",",2",IF(VLOOKUP(B16,一阶段!$B:$O,14,0)="横扫",",3",IF(VLOOKUP(B16,一阶段!$B:$O,14,0)="短兵",",4",IF(VLOOKUP(B16,一阶段!$B:$O,14,0)="远射",",5",",6")))))))</f>
        <v>5,3</v>
      </c>
      <c r="S16" s="76">
        <f t="shared" si="0"/>
        <v>325</v>
      </c>
      <c r="T16" s="76">
        <f t="shared" si="1"/>
        <v>115</v>
      </c>
      <c r="U16" s="76">
        <f t="shared" si="2"/>
        <v>75</v>
      </c>
      <c r="V16" s="76">
        <f t="shared" si="3"/>
        <v>75</v>
      </c>
      <c r="W16" s="76">
        <v>100</v>
      </c>
      <c r="X16" s="76">
        <v>1</v>
      </c>
      <c r="Y16" s="76">
        <v>0.05</v>
      </c>
      <c r="Z16" s="76">
        <v>0.1</v>
      </c>
      <c r="AA16" s="76">
        <v>0</v>
      </c>
      <c r="AB16" s="76">
        <v>1.5</v>
      </c>
      <c r="AC16" s="76">
        <v>0</v>
      </c>
      <c r="AD16" s="76">
        <v>0</v>
      </c>
      <c r="AE16" s="76">
        <v>0</v>
      </c>
      <c r="AF16" s="76">
        <v>0.1</v>
      </c>
      <c r="AG16" s="76">
        <v>0</v>
      </c>
    </row>
    <row r="17" spans="2:33">
      <c r="B17" s="32" t="s">
        <v>50</v>
      </c>
      <c r="G17" s="31">
        <f>IF(VLOOKUP(B17,一阶段!$B:$O,4,0)="七杀",3,IF(VLOOKUP(B17,一阶段!$B:$O,4,0)="破军",1,IF(VLOOKUP(B17,一阶段!$B:$O,4,0)="贪狼",2,0)))</f>
        <v>2</v>
      </c>
      <c r="H17" s="31">
        <f>IF(VLOOKUP(B17,一阶段!$B:$O,6,0)="魏",1,IF(VLOOKUP(B17,一阶段!$B:$O,6,0)="蜀",2,IF(VLOOKUP(B17,一阶段!$B:$O,6,0)="吴",3,IF(VLOOKUP(B17,一阶段!$B:$O,6,0)="群",4,0))))</f>
        <v>1</v>
      </c>
      <c r="I17" s="76">
        <f>IF(VLOOKUP(B17,一阶段!$B:$N,5,0)="7星",4,IF(VLOOKUP(B17,一阶段!$B:$N,5,0)="6星",3,IF(VLOOKUP(B17,一阶段!$B:$N,5,0)="5星",3,IF(VLOOKUP(B17,一阶段!$B:$N,5,0)="4星",2,IF(VLOOKUP(B17,一阶段!$B:$N,5,0)="3星",1,0)))))</f>
        <v>3</v>
      </c>
      <c r="J17" s="78">
        <f>IF(VLOOKUP(B17,一阶段!$B:$N,2,0)="男",1,IF(VLOOKUP(B17,一阶段!$B:$N,2,0)="女",2,0))</f>
        <v>1</v>
      </c>
      <c r="K17" s="76">
        <f>INT(LEFT(VLOOKUP(B17,一阶段!$B:$N,5,0),1))</f>
        <v>6</v>
      </c>
      <c r="L17" s="76">
        <v>1</v>
      </c>
      <c r="M17" s="76">
        <f>IF(VLOOKUP(B17,一阶段!$B:$O,7,0)="力量",0,IF(VLOOKUP(B17,一阶段!$B:$O,7,0)="智力",1,IF(VLOOKUP(B17,一阶段!$B:$O,7,0)="敏捷",2,IF(VLOOKUP(B17,一阶段!$B:$O,7,0)="体质",3,""))))</f>
        <v>1</v>
      </c>
      <c r="N17" s="76">
        <f>VLOOKUP(B17,一阶段!$B:$O,8,0)</f>
        <v>0</v>
      </c>
      <c r="O17" s="76">
        <f>VLOOKUP(B17,一阶段!$B:$O,9,0)</f>
        <v>0</v>
      </c>
      <c r="P17" s="76">
        <f>VLOOKUP(B17,一阶段!$B:$O,10,0)</f>
        <v>0</v>
      </c>
      <c r="Q17" s="76">
        <f>VLOOKUP(B17,一阶段!$B:$O,11,0)</f>
        <v>0</v>
      </c>
      <c r="R17" s="76" t="str">
        <f>IF(VLOOKUP(B17,一阶段!$B:$O,13,0)="穿刺",0,IF(VLOOKUP(B17,一阶段!$B:$O,13,0)="法术",1,IF(VLOOKUP(B17,一阶段!$B:$O,13,0)="粉碎",2,IF(VLOOKUP(B17,一阶段!$B:$O,13,0)="横扫",3,IF(VLOOKUP(B17,一阶段!$B:$O,13,0)="短兵",4,IF(VLOOKUP(B17,一阶段!$B:$O,13,0)="远射",5,6))))))&amp;IF(VLOOKUP(B17,一阶段!$B:$O,14,0)="","",IF(VLOOKUP(B17,一阶段!$B:$O,14,0)="穿刺",",0",IF(VLOOKUP(B17,一阶段!$B:$O,14,0)="法术",",1",IF(VLOOKUP(B17,一阶段!$B:$O,14,0)="粉碎",",2",IF(VLOOKUP(B17,一阶段!$B:$O,14,0)="横扫",",3",IF(VLOOKUP(B17,一阶段!$B:$O,14,0)="短兵",",4",IF(VLOOKUP(B17,一阶段!$B:$O,14,0)="远射",",5",",6")))))))</f>
        <v>1,6</v>
      </c>
      <c r="S17" s="76">
        <f t="shared" si="0"/>
        <v>325</v>
      </c>
      <c r="T17" s="76">
        <f t="shared" si="1"/>
        <v>115</v>
      </c>
      <c r="U17" s="76">
        <f t="shared" si="2"/>
        <v>75</v>
      </c>
      <c r="V17" s="76">
        <f t="shared" si="3"/>
        <v>75</v>
      </c>
      <c r="W17" s="76">
        <v>100</v>
      </c>
      <c r="X17" s="76">
        <v>1</v>
      </c>
      <c r="Y17" s="76">
        <v>0.05</v>
      </c>
      <c r="Z17" s="76">
        <v>0.1</v>
      </c>
      <c r="AA17" s="76">
        <v>0</v>
      </c>
      <c r="AB17" s="76">
        <v>1.5</v>
      </c>
      <c r="AC17" s="76">
        <v>0</v>
      </c>
      <c r="AD17" s="76">
        <v>0</v>
      </c>
      <c r="AE17" s="76">
        <v>0</v>
      </c>
      <c r="AF17" s="76">
        <v>0.1</v>
      </c>
      <c r="AG17" s="76">
        <v>0</v>
      </c>
    </row>
    <row r="18" spans="2:33">
      <c r="B18" s="65" t="s">
        <v>11</v>
      </c>
      <c r="G18" s="31">
        <f>IF(VLOOKUP(B18,一阶段!$B:$O,4,0)="七杀",3,IF(VLOOKUP(B18,一阶段!$B:$O,4,0)="破军",1,IF(VLOOKUP(B18,一阶段!$B:$O,4,0)="贪狼",2,0)))</f>
        <v>1</v>
      </c>
      <c r="H18" s="31">
        <f>IF(VLOOKUP(B18,一阶段!$B:$O,6,0)="魏",1,IF(VLOOKUP(B18,一阶段!$B:$O,6,0)="蜀",2,IF(VLOOKUP(B18,一阶段!$B:$O,6,0)="吴",3,IF(VLOOKUP(B18,一阶段!$B:$O,6,0)="群",4,0))))</f>
        <v>2</v>
      </c>
      <c r="I18" s="76">
        <f>IF(VLOOKUP(B18,一阶段!$B:$N,5,0)="7星",4,IF(VLOOKUP(B18,一阶段!$B:$N,5,0)="6星",3,IF(VLOOKUP(B18,一阶段!$B:$N,5,0)="5星",3,IF(VLOOKUP(B18,一阶段!$B:$N,5,0)="4星",2,IF(VLOOKUP(B18,一阶段!$B:$N,5,0)="3星",1,0)))))</f>
        <v>4</v>
      </c>
      <c r="J18" s="78">
        <f>IF(VLOOKUP(B18,一阶段!$B:$N,2,0)="男",1,IF(VLOOKUP(B18,一阶段!$B:$N,2,0)="女",2,0))</f>
        <v>1</v>
      </c>
      <c r="K18" s="76">
        <f>INT(LEFT(VLOOKUP(B18,一阶段!$B:$N,5,0),1))</f>
        <v>7</v>
      </c>
      <c r="L18" s="76">
        <v>1</v>
      </c>
      <c r="M18" s="76">
        <f>IF(VLOOKUP(B18,一阶段!$B:$O,7,0)="力量",0,IF(VLOOKUP(B18,一阶段!$B:$O,7,0)="智力",1,IF(VLOOKUP(B18,一阶段!$B:$O,7,0)="敏捷",2,IF(VLOOKUP(B18,一阶段!$B:$O,7,0)="体质",3,""))))</f>
        <v>2</v>
      </c>
      <c r="N18" s="76">
        <f>VLOOKUP(B18,一阶段!$B:$O,8,0)</f>
        <v>94</v>
      </c>
      <c r="O18" s="76">
        <f>VLOOKUP(B18,一阶段!$B:$O,9,0)</f>
        <v>86</v>
      </c>
      <c r="P18" s="76">
        <f>VLOOKUP(B18,一阶段!$B:$O,10,0)</f>
        <v>100</v>
      </c>
      <c r="Q18" s="76">
        <f>VLOOKUP(B18,一阶段!$B:$O,11,0)</f>
        <v>90</v>
      </c>
      <c r="R18" s="76" t="str">
        <f>IF(VLOOKUP(B18,一阶段!$B:$O,13,0)="穿刺",0,IF(VLOOKUP(B18,一阶段!$B:$O,13,0)="法术",1,IF(VLOOKUP(B18,一阶段!$B:$O,13,0)="粉碎",2,IF(VLOOKUP(B18,一阶段!$B:$O,13,0)="横扫",3,IF(VLOOKUP(B18,一阶段!$B:$O,13,0)="短兵",4,IF(VLOOKUP(B18,一阶段!$B:$O,13,0)="远射",5,6))))))&amp;IF(VLOOKUP(B18,一阶段!$B:$O,14,0)="","",IF(VLOOKUP(B18,一阶段!$B:$O,14,0)="穿刺",",0",IF(VLOOKUP(B18,一阶段!$B:$O,14,0)="法术",",1",IF(VLOOKUP(B18,一阶段!$B:$O,14,0)="粉碎",",2",IF(VLOOKUP(B18,一阶段!$B:$O,14,0)="横扫",",3",IF(VLOOKUP(B18,一阶段!$B:$O,14,0)="短兵",",4",IF(VLOOKUP(B18,一阶段!$B:$O,14,0)="远射",",5",",6")))))))</f>
        <v>0,4</v>
      </c>
      <c r="S18" s="76">
        <f t="shared" si="0"/>
        <v>375</v>
      </c>
      <c r="T18" s="76">
        <f t="shared" si="1"/>
        <v>125</v>
      </c>
      <c r="U18" s="76">
        <f t="shared" si="2"/>
        <v>80</v>
      </c>
      <c r="V18" s="76">
        <f t="shared" si="3"/>
        <v>80</v>
      </c>
      <c r="W18" s="76">
        <v>100</v>
      </c>
      <c r="X18" s="76">
        <v>1</v>
      </c>
      <c r="Y18" s="76">
        <v>0.05</v>
      </c>
      <c r="Z18" s="76">
        <v>0.1</v>
      </c>
      <c r="AA18" s="76">
        <v>0</v>
      </c>
      <c r="AB18" s="76">
        <v>1.5</v>
      </c>
      <c r="AC18" s="76">
        <v>0</v>
      </c>
      <c r="AD18" s="76">
        <v>0</v>
      </c>
      <c r="AE18" s="76">
        <v>0</v>
      </c>
      <c r="AF18" s="76">
        <v>0.1</v>
      </c>
      <c r="AG18" s="76">
        <v>0</v>
      </c>
    </row>
    <row r="19" spans="2:33">
      <c r="B19" s="32" t="s">
        <v>12</v>
      </c>
      <c r="G19" s="31">
        <f>IF(VLOOKUP(B19,一阶段!$B:$O,4,0)="七杀",3,IF(VLOOKUP(B19,一阶段!$B:$O,4,0)="破军",1,IF(VLOOKUP(B19,一阶段!$B:$O,4,0)="贪狼",2,0)))</f>
        <v>2</v>
      </c>
      <c r="H19" s="31">
        <f>IF(VLOOKUP(B19,一阶段!$B:$O,6,0)="魏",1,IF(VLOOKUP(B19,一阶段!$B:$O,6,0)="蜀",2,IF(VLOOKUP(B19,一阶段!$B:$O,6,0)="吴",3,IF(VLOOKUP(B19,一阶段!$B:$O,6,0)="群",4,0))))</f>
        <v>2</v>
      </c>
      <c r="I19" s="76">
        <f>IF(VLOOKUP(B19,一阶段!$B:$N,5,0)="7星",4,IF(VLOOKUP(B19,一阶段!$B:$N,5,0)="6星",3,IF(VLOOKUP(B19,一阶段!$B:$N,5,0)="5星",3,IF(VLOOKUP(B19,一阶段!$B:$N,5,0)="4星",2,IF(VLOOKUP(B19,一阶段!$B:$N,5,0)="3星",1,0)))))</f>
        <v>4</v>
      </c>
      <c r="J19" s="78">
        <f>IF(VLOOKUP(B19,一阶段!$B:$N,2,0)="男",1,IF(VLOOKUP(B19,一阶段!$B:$N,2,0)="女",2,0))</f>
        <v>1</v>
      </c>
      <c r="K19" s="76">
        <f>INT(LEFT(VLOOKUP(B19,一阶段!$B:$N,5,0),1))</f>
        <v>7</v>
      </c>
      <c r="L19" s="76">
        <v>1</v>
      </c>
      <c r="M19" s="76">
        <f>IF(VLOOKUP(B19,一阶段!$B:$O,7,0)="力量",0,IF(VLOOKUP(B19,一阶段!$B:$O,7,0)="智力",1,IF(VLOOKUP(B19,一阶段!$B:$O,7,0)="敏捷",2,IF(VLOOKUP(B19,一阶段!$B:$O,7,0)="体质",3,""))))</f>
        <v>1</v>
      </c>
      <c r="N19" s="76">
        <f>VLOOKUP(B19,一阶段!$B:$O,8,0)</f>
        <v>66</v>
      </c>
      <c r="O19" s="76">
        <f>VLOOKUP(B19,一阶段!$B:$O,9,0)</f>
        <v>100</v>
      </c>
      <c r="P19" s="76">
        <f>VLOOKUP(B19,一阶段!$B:$O,10,0)</f>
        <v>90</v>
      </c>
      <c r="Q19" s="76">
        <f>VLOOKUP(B19,一阶段!$B:$O,11,0)</f>
        <v>78</v>
      </c>
      <c r="R19" s="76" t="str">
        <f>IF(VLOOKUP(B19,一阶段!$B:$O,13,0)="穿刺",0,IF(VLOOKUP(B19,一阶段!$B:$O,13,0)="法术",1,IF(VLOOKUP(B19,一阶段!$B:$O,13,0)="粉碎",2,IF(VLOOKUP(B19,一阶段!$B:$O,13,0)="横扫",3,IF(VLOOKUP(B19,一阶段!$B:$O,13,0)="短兵",4,IF(VLOOKUP(B19,一阶段!$B:$O,13,0)="远射",5,6))))))&amp;IF(VLOOKUP(B19,一阶段!$B:$O,14,0)="","",IF(VLOOKUP(B19,一阶段!$B:$O,14,0)="穿刺",",0",IF(VLOOKUP(B19,一阶段!$B:$O,14,0)="法术",",1",IF(VLOOKUP(B19,一阶段!$B:$O,14,0)="粉碎",",2",IF(VLOOKUP(B19,一阶段!$B:$O,14,0)="横扫",",3",IF(VLOOKUP(B19,一阶段!$B:$O,14,0)="短兵",",4",IF(VLOOKUP(B19,一阶段!$B:$O,14,0)="远射",",5",",6")))))))</f>
        <v>1</v>
      </c>
      <c r="S19" s="76">
        <f t="shared" si="0"/>
        <v>375</v>
      </c>
      <c r="T19" s="76">
        <f t="shared" si="1"/>
        <v>125</v>
      </c>
      <c r="U19" s="76">
        <f t="shared" si="2"/>
        <v>80</v>
      </c>
      <c r="V19" s="76">
        <f t="shared" si="3"/>
        <v>80</v>
      </c>
      <c r="W19" s="76">
        <v>100</v>
      </c>
      <c r="X19" s="76">
        <v>1</v>
      </c>
      <c r="Y19" s="76">
        <v>0.05</v>
      </c>
      <c r="Z19" s="76">
        <v>0.1</v>
      </c>
      <c r="AA19" s="76">
        <v>0</v>
      </c>
      <c r="AB19" s="76">
        <v>1.5</v>
      </c>
      <c r="AC19" s="76">
        <v>0</v>
      </c>
      <c r="AD19" s="76">
        <v>0</v>
      </c>
      <c r="AE19" s="76">
        <v>0</v>
      </c>
      <c r="AF19" s="76">
        <v>0.1</v>
      </c>
      <c r="AG19" s="76">
        <v>0</v>
      </c>
    </row>
    <row r="20" spans="2:33">
      <c r="B20" s="32" t="s">
        <v>7</v>
      </c>
      <c r="G20" s="31">
        <f>IF(VLOOKUP(B20,一阶段!$B:$O,4,0)="七杀",3,IF(VLOOKUP(B20,一阶段!$B:$O,4,0)="破军",1,IF(VLOOKUP(B20,一阶段!$B:$O,4,0)="贪狼",2,0)))</f>
        <v>1</v>
      </c>
      <c r="H20" s="31">
        <f>IF(VLOOKUP(B20,一阶段!$B:$O,6,0)="魏",1,IF(VLOOKUP(B20,一阶段!$B:$O,6,0)="蜀",2,IF(VLOOKUP(B20,一阶段!$B:$O,6,0)="吴",3,IF(VLOOKUP(B20,一阶段!$B:$O,6,0)="群",4,0))))</f>
        <v>2</v>
      </c>
      <c r="I20" s="76">
        <f>IF(VLOOKUP(B20,一阶段!$B:$N,5,0)="7星",4,IF(VLOOKUP(B20,一阶段!$B:$N,5,0)="6星",3,IF(VLOOKUP(B20,一阶段!$B:$N,5,0)="5星",3,IF(VLOOKUP(B20,一阶段!$B:$N,5,0)="4星",2,IF(VLOOKUP(B20,一阶段!$B:$N,5,0)="3星",1,0)))))</f>
        <v>3</v>
      </c>
      <c r="J20" s="78">
        <f>IF(VLOOKUP(B20,一阶段!$B:$N,2,0)="男",1,IF(VLOOKUP(B20,一阶段!$B:$N,2,0)="女",2,0))</f>
        <v>1</v>
      </c>
      <c r="K20" s="76">
        <f>INT(LEFT(VLOOKUP(B20,一阶段!$B:$N,5,0),1))</f>
        <v>6</v>
      </c>
      <c r="L20" s="76">
        <v>1</v>
      </c>
      <c r="M20" s="76">
        <f>IF(VLOOKUP(B20,一阶段!$B:$O,7,0)="力量",0,IF(VLOOKUP(B20,一阶段!$B:$O,7,0)="智力",1,IF(VLOOKUP(B20,一阶段!$B:$O,7,0)="敏捷",2,IF(VLOOKUP(B20,一阶段!$B:$O,7,0)="体质",3,""))))</f>
        <v>0</v>
      </c>
      <c r="N20" s="76">
        <f>VLOOKUP(B20,一阶段!$B:$O,8,0)</f>
        <v>96</v>
      </c>
      <c r="O20" s="76">
        <f>VLOOKUP(B20,一阶段!$B:$O,9,0)</f>
        <v>88</v>
      </c>
      <c r="P20" s="76">
        <f>VLOOKUP(B20,一阶段!$B:$O,10,0)</f>
        <v>85</v>
      </c>
      <c r="Q20" s="76">
        <f>VLOOKUP(B20,一阶段!$B:$O,11,0)</f>
        <v>90</v>
      </c>
      <c r="R20" s="76" t="str">
        <f>IF(VLOOKUP(B20,一阶段!$B:$O,13,0)="穿刺",0,IF(VLOOKUP(B20,一阶段!$B:$O,13,0)="法术",1,IF(VLOOKUP(B20,一阶段!$B:$O,13,0)="粉碎",2,IF(VLOOKUP(B20,一阶段!$B:$O,13,0)="横扫",3,IF(VLOOKUP(B20,一阶段!$B:$O,13,0)="短兵",4,IF(VLOOKUP(B20,一阶段!$B:$O,13,0)="远射",5,6))))))&amp;IF(VLOOKUP(B20,一阶段!$B:$O,14,0)="","",IF(VLOOKUP(B20,一阶段!$B:$O,14,0)="穿刺",",0",IF(VLOOKUP(B20,一阶段!$B:$O,14,0)="法术",",1",IF(VLOOKUP(B20,一阶段!$B:$O,14,0)="粉碎",",2",IF(VLOOKUP(B20,一阶段!$B:$O,14,0)="横扫",",3",IF(VLOOKUP(B20,一阶段!$B:$O,14,0)="短兵",",4",IF(VLOOKUP(B20,一阶段!$B:$O,14,0)="远射",",5",",6")))))))</f>
        <v>3</v>
      </c>
      <c r="S20" s="76">
        <f t="shared" si="0"/>
        <v>325</v>
      </c>
      <c r="T20" s="76">
        <f t="shared" si="1"/>
        <v>115</v>
      </c>
      <c r="U20" s="76">
        <f t="shared" si="2"/>
        <v>75</v>
      </c>
      <c r="V20" s="76">
        <f t="shared" si="3"/>
        <v>75</v>
      </c>
      <c r="W20" s="76">
        <v>100</v>
      </c>
      <c r="X20" s="76">
        <v>1</v>
      </c>
      <c r="Y20" s="76">
        <v>0.05</v>
      </c>
      <c r="Z20" s="76">
        <v>0.1</v>
      </c>
      <c r="AA20" s="76">
        <v>0</v>
      </c>
      <c r="AB20" s="76">
        <v>1.5</v>
      </c>
      <c r="AC20" s="76">
        <v>0</v>
      </c>
      <c r="AD20" s="76">
        <v>0</v>
      </c>
      <c r="AE20" s="76">
        <v>0</v>
      </c>
      <c r="AF20" s="76">
        <v>0.1</v>
      </c>
      <c r="AG20" s="76">
        <v>0</v>
      </c>
    </row>
    <row r="21" spans="2:33">
      <c r="B21" s="31" t="s">
        <v>8</v>
      </c>
      <c r="G21" s="31">
        <f>IF(VLOOKUP(B21,一阶段!$B:$O,4,0)="七杀",3,IF(VLOOKUP(B21,一阶段!$B:$O,4,0)="破军",1,IF(VLOOKUP(B21,一阶段!$B:$O,4,0)="贪狼",2,0)))</f>
        <v>3</v>
      </c>
      <c r="H21" s="31">
        <f>IF(VLOOKUP(B21,一阶段!$B:$O,6,0)="魏",1,IF(VLOOKUP(B21,一阶段!$B:$O,6,0)="蜀",2,IF(VLOOKUP(B21,一阶段!$B:$O,6,0)="吴",3,IF(VLOOKUP(B21,一阶段!$B:$O,6,0)="群",4,0))))</f>
        <v>2</v>
      </c>
      <c r="I21" s="76">
        <f>IF(VLOOKUP(B21,一阶段!$B:$N,5,0)="7星",4,IF(VLOOKUP(B21,一阶段!$B:$N,5,0)="6星",3,IF(VLOOKUP(B21,一阶段!$B:$N,5,0)="5星",3,IF(VLOOKUP(B21,一阶段!$B:$N,5,0)="4星",2,IF(VLOOKUP(B21,一阶段!$B:$N,5,0)="3星",1,0)))))</f>
        <v>3</v>
      </c>
      <c r="J21" s="78">
        <f>IF(VLOOKUP(B21,一阶段!$B:$N,2,0)="男",1,IF(VLOOKUP(B21,一阶段!$B:$N,2,0)="女",2,0))</f>
        <v>1</v>
      </c>
      <c r="K21" s="76">
        <f>INT(LEFT(VLOOKUP(B21,一阶段!$B:$N,5,0),1))</f>
        <v>6</v>
      </c>
      <c r="L21" s="76">
        <v>1</v>
      </c>
      <c r="M21" s="76">
        <f>IF(VLOOKUP(B21,一阶段!$B:$O,7,0)="力量",0,IF(VLOOKUP(B21,一阶段!$B:$O,7,0)="智力",1,IF(VLOOKUP(B21,一阶段!$B:$O,7,0)="敏捷",2,IF(VLOOKUP(B21,一阶段!$B:$O,7,0)="体质",3,""))))</f>
        <v>2</v>
      </c>
      <c r="N21" s="76">
        <f>VLOOKUP(B21,一阶段!$B:$O,8,0)</f>
        <v>92</v>
      </c>
      <c r="O21" s="76">
        <f>VLOOKUP(B21,一阶段!$B:$O,9,0)</f>
        <v>67</v>
      </c>
      <c r="P21" s="76">
        <f>VLOOKUP(B21,一阶段!$B:$O,10,0)</f>
        <v>99</v>
      </c>
      <c r="Q21" s="76">
        <f>VLOOKUP(B21,一阶段!$B:$O,11,0)</f>
        <v>88</v>
      </c>
      <c r="R21" s="76" t="str">
        <f>IF(VLOOKUP(B21,一阶段!$B:$O,13,0)="穿刺",0,IF(VLOOKUP(B21,一阶段!$B:$O,13,0)="法术",1,IF(VLOOKUP(B21,一阶段!$B:$O,13,0)="粉碎",2,IF(VLOOKUP(B21,一阶段!$B:$O,13,0)="横扫",3,IF(VLOOKUP(B21,一阶段!$B:$O,13,0)="短兵",4,IF(VLOOKUP(B21,一阶段!$B:$O,13,0)="远射",5,6))))))&amp;IF(VLOOKUP(B21,一阶段!$B:$O,14,0)="","",IF(VLOOKUP(B21,一阶段!$B:$O,14,0)="穿刺",",0",IF(VLOOKUP(B21,一阶段!$B:$O,14,0)="法术",",1",IF(VLOOKUP(B21,一阶段!$B:$O,14,0)="粉碎",",2",IF(VLOOKUP(B21,一阶段!$B:$O,14,0)="横扫",",3",IF(VLOOKUP(B21,一阶段!$B:$O,14,0)="短兵",",4",IF(VLOOKUP(B21,一阶段!$B:$O,14,0)="远射",",5",",6")))))))</f>
        <v>0</v>
      </c>
      <c r="S21" s="76">
        <f t="shared" si="0"/>
        <v>325</v>
      </c>
      <c r="T21" s="76">
        <f t="shared" si="1"/>
        <v>115</v>
      </c>
      <c r="U21" s="76">
        <f t="shared" si="2"/>
        <v>75</v>
      </c>
      <c r="V21" s="76">
        <f t="shared" si="3"/>
        <v>75</v>
      </c>
      <c r="W21" s="76">
        <v>100</v>
      </c>
      <c r="X21" s="76">
        <v>1</v>
      </c>
      <c r="Y21" s="76">
        <v>0.05</v>
      </c>
      <c r="Z21" s="76">
        <v>0.1</v>
      </c>
      <c r="AA21" s="76">
        <v>0</v>
      </c>
      <c r="AB21" s="76">
        <v>1.5</v>
      </c>
      <c r="AC21" s="76">
        <v>0</v>
      </c>
      <c r="AD21" s="76">
        <v>0</v>
      </c>
      <c r="AE21" s="76">
        <v>0</v>
      </c>
      <c r="AF21" s="76">
        <v>0.1</v>
      </c>
      <c r="AG21" s="76">
        <v>0</v>
      </c>
    </row>
    <row r="22" spans="2:33">
      <c r="B22" s="32" t="s">
        <v>9</v>
      </c>
      <c r="G22" s="31">
        <f>IF(VLOOKUP(B22,一阶段!$B:$O,4,0)="七杀",3,IF(VLOOKUP(B22,一阶段!$B:$O,4,0)="破军",1,IF(VLOOKUP(B22,一阶段!$B:$O,4,0)="贪狼",2,0)))</f>
        <v>2</v>
      </c>
      <c r="H22" s="31">
        <f>IF(VLOOKUP(B22,一阶段!$B:$O,6,0)="魏",1,IF(VLOOKUP(B22,一阶段!$B:$O,6,0)="蜀",2,IF(VLOOKUP(B22,一阶段!$B:$O,6,0)="吴",3,IF(VLOOKUP(B22,一阶段!$B:$O,6,0)="群",4,0))))</f>
        <v>2</v>
      </c>
      <c r="I22" s="76">
        <f>IF(VLOOKUP(B22,一阶段!$B:$N,5,0)="7星",4,IF(VLOOKUP(B22,一阶段!$B:$N,5,0)="6星",3,IF(VLOOKUP(B22,一阶段!$B:$N,5,0)="5星",3,IF(VLOOKUP(B22,一阶段!$B:$N,5,0)="4星",2,IF(VLOOKUP(B22,一阶段!$B:$N,5,0)="3星",1,0)))))</f>
        <v>3</v>
      </c>
      <c r="J22" s="78">
        <f>IF(VLOOKUP(B22,一阶段!$B:$N,2,0)="男",1,IF(VLOOKUP(B22,一阶段!$B:$N,2,0)="女",2,0))</f>
        <v>1</v>
      </c>
      <c r="K22" s="76">
        <f>INT(LEFT(VLOOKUP(B22,一阶段!$B:$N,5,0),1))</f>
        <v>6</v>
      </c>
      <c r="L22" s="76">
        <v>1</v>
      </c>
      <c r="M22" s="76">
        <f>IF(VLOOKUP(B22,一阶段!$B:$O,7,0)="力量",0,IF(VLOOKUP(B22,一阶段!$B:$O,7,0)="智力",1,IF(VLOOKUP(B22,一阶段!$B:$O,7,0)="敏捷",2,IF(VLOOKUP(B22,一阶段!$B:$O,7,0)="体质",3,""))))</f>
        <v>1</v>
      </c>
      <c r="N22" s="76">
        <f>VLOOKUP(B22,一阶段!$B:$O,8,0)</f>
        <v>72</v>
      </c>
      <c r="O22" s="76">
        <f>VLOOKUP(B22,一阶段!$B:$O,9,0)</f>
        <v>97</v>
      </c>
      <c r="P22" s="76">
        <f>VLOOKUP(B22,一阶段!$B:$O,10,0)</f>
        <v>80</v>
      </c>
      <c r="Q22" s="76">
        <f>VLOOKUP(B22,一阶段!$B:$O,11,0)</f>
        <v>90</v>
      </c>
      <c r="R22" s="76" t="str">
        <f>IF(VLOOKUP(B22,一阶段!$B:$O,13,0)="穿刺",0,IF(VLOOKUP(B22,一阶段!$B:$O,13,0)="法术",1,IF(VLOOKUP(B22,一阶段!$B:$O,13,0)="粉碎",2,IF(VLOOKUP(B22,一阶段!$B:$O,13,0)="横扫",3,IF(VLOOKUP(B22,一阶段!$B:$O,13,0)="短兵",4,IF(VLOOKUP(B22,一阶段!$B:$O,13,0)="远射",5,6))))))&amp;IF(VLOOKUP(B22,一阶段!$B:$O,14,0)="","",IF(VLOOKUP(B22,一阶段!$B:$O,14,0)="穿刺",",0",IF(VLOOKUP(B22,一阶段!$B:$O,14,0)="法术",",1",IF(VLOOKUP(B22,一阶段!$B:$O,14,0)="粉碎",",2",IF(VLOOKUP(B22,一阶段!$B:$O,14,0)="横扫",",3",IF(VLOOKUP(B22,一阶段!$B:$O,14,0)="短兵",",4",IF(VLOOKUP(B22,一阶段!$B:$O,14,0)="远射",",5",",6")))))))</f>
        <v>1</v>
      </c>
      <c r="S22" s="76">
        <f t="shared" si="0"/>
        <v>325</v>
      </c>
      <c r="T22" s="76">
        <f t="shared" si="1"/>
        <v>115</v>
      </c>
      <c r="U22" s="76">
        <f t="shared" si="2"/>
        <v>75</v>
      </c>
      <c r="V22" s="76">
        <f t="shared" si="3"/>
        <v>75</v>
      </c>
      <c r="W22" s="76">
        <v>100</v>
      </c>
      <c r="X22" s="76">
        <v>1</v>
      </c>
      <c r="Y22" s="76">
        <v>0.05</v>
      </c>
      <c r="Z22" s="76">
        <v>0.1</v>
      </c>
      <c r="AA22" s="76">
        <v>0</v>
      </c>
      <c r="AB22" s="76">
        <v>1.5</v>
      </c>
      <c r="AC22" s="76">
        <v>0</v>
      </c>
      <c r="AD22" s="76">
        <v>0</v>
      </c>
      <c r="AE22" s="76">
        <v>0</v>
      </c>
      <c r="AF22" s="76">
        <v>0.1</v>
      </c>
      <c r="AG22" s="76">
        <v>0</v>
      </c>
    </row>
    <row r="23" spans="2:33">
      <c r="B23" s="31" t="s">
        <v>10</v>
      </c>
      <c r="G23" s="31">
        <f>IF(VLOOKUP(B23,一阶段!$B:$O,4,0)="七杀",3,IF(VLOOKUP(B23,一阶段!$B:$O,4,0)="破军",1,IF(VLOOKUP(B23,一阶段!$B:$O,4,0)="贪狼",2,0)))</f>
        <v>3</v>
      </c>
      <c r="H23" s="31">
        <f>IF(VLOOKUP(B23,一阶段!$B:$O,6,0)="魏",1,IF(VLOOKUP(B23,一阶段!$B:$O,6,0)="蜀",2,IF(VLOOKUP(B23,一阶段!$B:$O,6,0)="吴",3,IF(VLOOKUP(B23,一阶段!$B:$O,6,0)="群",4,0))))</f>
        <v>2</v>
      </c>
      <c r="I23" s="76">
        <f>IF(VLOOKUP(B23,一阶段!$B:$N,5,0)="7星",4,IF(VLOOKUP(B23,一阶段!$B:$N,5,0)="6星",3,IF(VLOOKUP(B23,一阶段!$B:$N,5,0)="5星",3,IF(VLOOKUP(B23,一阶段!$B:$N,5,0)="4星",2,IF(VLOOKUP(B23,一阶段!$B:$N,5,0)="3星",1,0)))))</f>
        <v>3</v>
      </c>
      <c r="J23" s="78">
        <f>IF(VLOOKUP(B23,一阶段!$B:$N,2,0)="男",1,IF(VLOOKUP(B23,一阶段!$B:$N,2,0)="女",2,0))</f>
        <v>1</v>
      </c>
      <c r="K23" s="76">
        <f>INT(LEFT(VLOOKUP(B23,一阶段!$B:$N,5,0),1))</f>
        <v>6</v>
      </c>
      <c r="L23" s="76">
        <v>1</v>
      </c>
      <c r="M23" s="76">
        <f>IF(VLOOKUP(B23,一阶段!$B:$O,7,0)="力量",0,IF(VLOOKUP(B23,一阶段!$B:$O,7,0)="智力",1,IF(VLOOKUP(B23,一阶段!$B:$O,7,0)="敏捷",2,IF(VLOOKUP(B23,一阶段!$B:$O,7,0)="体质",3,""))))</f>
        <v>0</v>
      </c>
      <c r="N23" s="76">
        <f>VLOOKUP(B23,一阶段!$B:$O,8,0)</f>
        <v>99</v>
      </c>
      <c r="O23" s="76">
        <f>VLOOKUP(B23,一阶段!$B:$O,9,0)</f>
        <v>75</v>
      </c>
      <c r="P23" s="76">
        <f>VLOOKUP(B23,一阶段!$B:$O,10,0)</f>
        <v>83</v>
      </c>
      <c r="Q23" s="76">
        <f>VLOOKUP(B23,一阶段!$B:$O,11,0)</f>
        <v>96</v>
      </c>
      <c r="R23" s="76" t="str">
        <f>IF(VLOOKUP(B23,一阶段!$B:$O,13,0)="穿刺",0,IF(VLOOKUP(B23,一阶段!$B:$O,13,0)="法术",1,IF(VLOOKUP(B23,一阶段!$B:$O,13,0)="粉碎",2,IF(VLOOKUP(B23,一阶段!$B:$O,13,0)="横扫",3,IF(VLOOKUP(B23,一阶段!$B:$O,13,0)="短兵",4,IF(VLOOKUP(B23,一阶段!$B:$O,13,0)="远射",5,6))))))&amp;IF(VLOOKUP(B23,一阶段!$B:$O,14,0)="","",IF(VLOOKUP(B23,一阶段!$B:$O,14,0)="穿刺",",0",IF(VLOOKUP(B23,一阶段!$B:$O,14,0)="法术",",1",IF(VLOOKUP(B23,一阶段!$B:$O,14,0)="粉碎",",2",IF(VLOOKUP(B23,一阶段!$B:$O,14,0)="横扫",",3",IF(VLOOKUP(B23,一阶段!$B:$O,14,0)="短兵",",4",IF(VLOOKUP(B23,一阶段!$B:$O,14,0)="远射",",5",",6")))))))</f>
        <v>0</v>
      </c>
      <c r="S23" s="76">
        <f t="shared" si="0"/>
        <v>325</v>
      </c>
      <c r="T23" s="76">
        <f t="shared" si="1"/>
        <v>115</v>
      </c>
      <c r="U23" s="76">
        <f t="shared" si="2"/>
        <v>75</v>
      </c>
      <c r="V23" s="76">
        <f t="shared" si="3"/>
        <v>75</v>
      </c>
      <c r="W23" s="76">
        <v>100</v>
      </c>
      <c r="X23" s="76">
        <v>1</v>
      </c>
      <c r="Y23" s="76">
        <v>0.05</v>
      </c>
      <c r="Z23" s="76">
        <v>0.1</v>
      </c>
      <c r="AA23" s="76">
        <v>0</v>
      </c>
      <c r="AB23" s="76">
        <v>1.5</v>
      </c>
      <c r="AC23" s="76">
        <v>0</v>
      </c>
      <c r="AD23" s="76">
        <v>0</v>
      </c>
      <c r="AE23" s="76">
        <v>0</v>
      </c>
      <c r="AF23" s="76">
        <v>0.1</v>
      </c>
      <c r="AG23" s="76">
        <v>0</v>
      </c>
    </row>
    <row r="24" spans="2:33">
      <c r="B24" s="32" t="s">
        <v>65</v>
      </c>
      <c r="G24" s="31">
        <f>IF(VLOOKUP(B24,一阶段!$B:$O,4,0)="七杀",3,IF(VLOOKUP(B24,一阶段!$B:$O,4,0)="破军",1,IF(VLOOKUP(B24,一阶段!$B:$O,4,0)="贪狼",2,0)))</f>
        <v>3</v>
      </c>
      <c r="H24" s="31">
        <f>IF(VLOOKUP(B24,一阶段!$B:$O,6,0)="魏",1,IF(VLOOKUP(B24,一阶段!$B:$O,6,0)="蜀",2,IF(VLOOKUP(B24,一阶段!$B:$O,6,0)="吴",3,IF(VLOOKUP(B24,一阶段!$B:$O,6,0)="群",4,0))))</f>
        <v>2</v>
      </c>
      <c r="I24" s="76">
        <f>IF(VLOOKUP(B24,一阶段!$B:$N,5,0)="7星",4,IF(VLOOKUP(B24,一阶段!$B:$N,5,0)="6星",3,IF(VLOOKUP(B24,一阶段!$B:$N,5,0)="5星",3,IF(VLOOKUP(B24,一阶段!$B:$N,5,0)="4星",2,IF(VLOOKUP(B24,一阶段!$B:$N,5,0)="3星",1,0)))))</f>
        <v>3</v>
      </c>
      <c r="J24" s="78">
        <f>IF(VLOOKUP(B24,一阶段!$B:$N,2,0)="男",1,IF(VLOOKUP(B24,一阶段!$B:$N,2,0)="女",2,0))</f>
        <v>1</v>
      </c>
      <c r="K24" s="76">
        <f>INT(LEFT(VLOOKUP(B24,一阶段!$B:$N,5,0),1))</f>
        <v>6</v>
      </c>
      <c r="L24" s="76">
        <v>1</v>
      </c>
      <c r="M24" s="76">
        <f>IF(VLOOKUP(B24,一阶段!$B:$O,7,0)="力量",0,IF(VLOOKUP(B24,一阶段!$B:$O,7,0)="智力",1,IF(VLOOKUP(B24,一阶段!$B:$O,7,0)="敏捷",2,IF(VLOOKUP(B24,一阶段!$B:$O,7,0)="体质",3,""))))</f>
        <v>2</v>
      </c>
      <c r="N24" s="76">
        <f>VLOOKUP(B24,一阶段!$B:$O,8,0)</f>
        <v>0</v>
      </c>
      <c r="O24" s="76">
        <f>VLOOKUP(B24,一阶段!$B:$O,9,0)</f>
        <v>0</v>
      </c>
      <c r="P24" s="76">
        <f>VLOOKUP(B24,一阶段!$B:$O,10,0)</f>
        <v>0</v>
      </c>
      <c r="Q24" s="76">
        <f>VLOOKUP(B24,一阶段!$B:$O,11,0)</f>
        <v>0</v>
      </c>
      <c r="R24" s="76" t="str">
        <f>IF(VLOOKUP(B24,一阶段!$B:$O,13,0)="穿刺",0,IF(VLOOKUP(B24,一阶段!$B:$O,13,0)="法术",1,IF(VLOOKUP(B24,一阶段!$B:$O,13,0)="粉碎",2,IF(VLOOKUP(B24,一阶段!$B:$O,13,0)="横扫",3,IF(VLOOKUP(B24,一阶段!$B:$O,13,0)="短兵",4,IF(VLOOKUP(B24,一阶段!$B:$O,13,0)="远射",5,6))))))&amp;IF(VLOOKUP(B24,一阶段!$B:$O,14,0)="","",IF(VLOOKUP(B24,一阶段!$B:$O,14,0)="穿刺",",0",IF(VLOOKUP(B24,一阶段!$B:$O,14,0)="法术",",1",IF(VLOOKUP(B24,一阶段!$B:$O,14,0)="粉碎",",2",IF(VLOOKUP(B24,一阶段!$B:$O,14,0)="横扫",",3",IF(VLOOKUP(B24,一阶段!$B:$O,14,0)="短兵",",4",IF(VLOOKUP(B24,一阶段!$B:$O,14,0)="远射",",5",",6")))))))</f>
        <v>5,3</v>
      </c>
      <c r="S24" s="76">
        <f t="shared" si="0"/>
        <v>325</v>
      </c>
      <c r="T24" s="76">
        <f t="shared" si="1"/>
        <v>115</v>
      </c>
      <c r="U24" s="76">
        <f t="shared" si="2"/>
        <v>75</v>
      </c>
      <c r="V24" s="76">
        <f t="shared" si="3"/>
        <v>75</v>
      </c>
      <c r="W24" s="76">
        <v>100</v>
      </c>
      <c r="X24" s="76">
        <v>1</v>
      </c>
      <c r="Y24" s="76">
        <v>0.05</v>
      </c>
      <c r="Z24" s="76">
        <v>0.1</v>
      </c>
      <c r="AA24" s="76">
        <v>0</v>
      </c>
      <c r="AB24" s="76">
        <v>1.5</v>
      </c>
      <c r="AC24" s="76">
        <v>0</v>
      </c>
      <c r="AD24" s="76">
        <v>0</v>
      </c>
      <c r="AE24" s="76">
        <v>0</v>
      </c>
      <c r="AF24" s="76">
        <v>0.1</v>
      </c>
      <c r="AG24" s="76">
        <v>0</v>
      </c>
    </row>
    <row r="25" spans="2:33">
      <c r="B25" s="65" t="s">
        <v>70</v>
      </c>
      <c r="G25" s="31">
        <f>IF(VLOOKUP(B25,一阶段!$B:$O,4,0)="七杀",3,IF(VLOOKUP(B25,一阶段!$B:$O,4,0)="破军",1,IF(VLOOKUP(B25,一阶段!$B:$O,4,0)="贪狼",2,0)))</f>
        <v>2</v>
      </c>
      <c r="H25" s="31">
        <f>IF(VLOOKUP(B25,一阶段!$B:$O,6,0)="魏",1,IF(VLOOKUP(B25,一阶段!$B:$O,6,0)="蜀",2,IF(VLOOKUP(B25,一阶段!$B:$O,6,0)="吴",3,IF(VLOOKUP(B25,一阶段!$B:$O,6,0)="群",4,0))))</f>
        <v>2</v>
      </c>
      <c r="I25" s="76">
        <f>IF(VLOOKUP(B25,一阶段!$B:$N,5,0)="7星",4,IF(VLOOKUP(B25,一阶段!$B:$N,5,0)="6星",3,IF(VLOOKUP(B25,一阶段!$B:$N,5,0)="5星",3,IF(VLOOKUP(B25,一阶段!$B:$N,5,0)="4星",2,IF(VLOOKUP(B25,一阶段!$B:$N,5,0)="3星",1,0)))))</f>
        <v>3</v>
      </c>
      <c r="J25" s="78">
        <f>IF(VLOOKUP(B25,一阶段!$B:$N,2,0)="男",1,IF(VLOOKUP(B25,一阶段!$B:$N,2,0)="女",2,0))</f>
        <v>1</v>
      </c>
      <c r="K25" s="76">
        <f>INT(LEFT(VLOOKUP(B25,一阶段!$B:$N,5,0),1))</f>
        <v>6</v>
      </c>
      <c r="L25" s="76">
        <v>1</v>
      </c>
      <c r="M25" s="76">
        <f>IF(VLOOKUP(B25,一阶段!$B:$O,7,0)="力量",0,IF(VLOOKUP(B25,一阶段!$B:$O,7,0)="智力",1,IF(VLOOKUP(B25,一阶段!$B:$O,7,0)="敏捷",2,IF(VLOOKUP(B25,一阶段!$B:$O,7,0)="体质",3,""))))</f>
        <v>2</v>
      </c>
      <c r="N25" s="76">
        <f>VLOOKUP(B25,一阶段!$B:$O,8,0)</f>
        <v>0</v>
      </c>
      <c r="O25" s="76">
        <f>VLOOKUP(B25,一阶段!$B:$O,9,0)</f>
        <v>0</v>
      </c>
      <c r="P25" s="76">
        <f>VLOOKUP(B25,一阶段!$B:$O,10,0)</f>
        <v>0</v>
      </c>
      <c r="Q25" s="76">
        <f>VLOOKUP(B25,一阶段!$B:$O,11,0)</f>
        <v>0</v>
      </c>
      <c r="R25" s="76" t="str">
        <f>IF(VLOOKUP(B25,一阶段!$B:$O,13,0)="穿刺",0,IF(VLOOKUP(B25,一阶段!$B:$O,13,0)="法术",1,IF(VLOOKUP(B25,一阶段!$B:$O,13,0)="粉碎",2,IF(VLOOKUP(B25,一阶段!$B:$O,13,0)="横扫",3,IF(VLOOKUP(B25,一阶段!$B:$O,13,0)="短兵",4,IF(VLOOKUP(B25,一阶段!$B:$O,13,0)="远射",5,6))))))&amp;IF(VLOOKUP(B25,一阶段!$B:$O,14,0)="","",IF(VLOOKUP(B25,一阶段!$B:$O,14,0)="穿刺",",0",IF(VLOOKUP(B25,一阶段!$B:$O,14,0)="法术",",1",IF(VLOOKUP(B25,一阶段!$B:$O,14,0)="粉碎",",2",IF(VLOOKUP(B25,一阶段!$B:$O,14,0)="横扫",",3",IF(VLOOKUP(B25,一阶段!$B:$O,14,0)="短兵",",4",IF(VLOOKUP(B25,一阶段!$B:$O,14,0)="远射",",5",",6")))))))</f>
        <v>0,1</v>
      </c>
      <c r="S25" s="76">
        <f t="shared" si="0"/>
        <v>325</v>
      </c>
      <c r="T25" s="76">
        <f t="shared" si="1"/>
        <v>115</v>
      </c>
      <c r="U25" s="76">
        <f t="shared" si="2"/>
        <v>75</v>
      </c>
      <c r="V25" s="76">
        <f t="shared" si="3"/>
        <v>75</v>
      </c>
      <c r="W25" s="76">
        <v>100</v>
      </c>
      <c r="X25" s="76">
        <v>1</v>
      </c>
      <c r="Y25" s="76">
        <v>0.05</v>
      </c>
      <c r="Z25" s="76">
        <v>0.1</v>
      </c>
      <c r="AA25" s="76">
        <v>0</v>
      </c>
      <c r="AB25" s="76">
        <v>1.5</v>
      </c>
      <c r="AC25" s="76">
        <v>0</v>
      </c>
      <c r="AD25" s="76">
        <v>0</v>
      </c>
      <c r="AE25" s="76">
        <v>0</v>
      </c>
      <c r="AF25" s="76">
        <v>0.1</v>
      </c>
      <c r="AG25" s="76">
        <v>0</v>
      </c>
    </row>
    <row r="26" spans="2:33">
      <c r="B26" s="32" t="s">
        <v>20</v>
      </c>
      <c r="G26" s="31">
        <f>IF(VLOOKUP(B26,一阶段!$B:$O,4,0)="七杀",3,IF(VLOOKUP(B26,一阶段!$B:$O,4,0)="破军",1,IF(VLOOKUP(B26,一阶段!$B:$O,4,0)="贪狼",2,0)))</f>
        <v>1</v>
      </c>
      <c r="H26" s="31">
        <f>IF(VLOOKUP(B26,一阶段!$B:$O,6,0)="魏",1,IF(VLOOKUP(B26,一阶段!$B:$O,6,0)="蜀",2,IF(VLOOKUP(B26,一阶段!$B:$O,6,0)="吴",3,IF(VLOOKUP(B26,一阶段!$B:$O,6,0)="群",4,0))))</f>
        <v>4</v>
      </c>
      <c r="I26" s="76">
        <f>IF(VLOOKUP(B26,一阶段!$B:$N,5,0)="7星",4,IF(VLOOKUP(B26,一阶段!$B:$N,5,0)="6星",3,IF(VLOOKUP(B26,一阶段!$B:$N,5,0)="5星",3,IF(VLOOKUP(B26,一阶段!$B:$N,5,0)="4星",2,IF(VLOOKUP(B26,一阶段!$B:$N,5,0)="3星",1,0)))))</f>
        <v>4</v>
      </c>
      <c r="J26" s="78">
        <f>IF(VLOOKUP(B26,一阶段!$B:$N,2,0)="男",1,IF(VLOOKUP(B26,一阶段!$B:$N,2,0)="女",2,0))</f>
        <v>1</v>
      </c>
      <c r="K26" s="76">
        <f>INT(LEFT(VLOOKUP(B26,一阶段!$B:$N,5,0),1))</f>
        <v>7</v>
      </c>
      <c r="L26" s="76">
        <v>1</v>
      </c>
      <c r="M26" s="76">
        <f>IF(VLOOKUP(B26,一阶段!$B:$O,7,0)="力量",0,IF(VLOOKUP(B26,一阶段!$B:$O,7,0)="智力",1,IF(VLOOKUP(B26,一阶段!$B:$O,7,0)="敏捷",2,IF(VLOOKUP(B26,一阶段!$B:$O,7,0)="体质",3,""))))</f>
        <v>0</v>
      </c>
      <c r="N26" s="76">
        <f>VLOOKUP(B26,一阶段!$B:$O,8,0)</f>
        <v>100</v>
      </c>
      <c r="O26" s="76">
        <f>VLOOKUP(B26,一阶段!$B:$O,9,0)</f>
        <v>62</v>
      </c>
      <c r="P26" s="76">
        <f>VLOOKUP(B26,一阶段!$B:$O,10,0)</f>
        <v>95</v>
      </c>
      <c r="Q26" s="76">
        <f>VLOOKUP(B26,一阶段!$B:$O,11,0)</f>
        <v>100</v>
      </c>
      <c r="R26" s="76" t="str">
        <f>IF(VLOOKUP(B26,一阶段!$B:$O,13,0)="穿刺",0,IF(VLOOKUP(B26,一阶段!$B:$O,13,0)="法术",1,IF(VLOOKUP(B26,一阶段!$B:$O,13,0)="粉碎",2,IF(VLOOKUP(B26,一阶段!$B:$O,13,0)="横扫",3,IF(VLOOKUP(B26,一阶段!$B:$O,13,0)="短兵",4,IF(VLOOKUP(B26,一阶段!$B:$O,13,0)="远射",5,6))))))&amp;IF(VLOOKUP(B26,一阶段!$B:$O,14,0)="","",IF(VLOOKUP(B26,一阶段!$B:$O,14,0)="穿刺",",0",IF(VLOOKUP(B26,一阶段!$B:$O,14,0)="法术",",1",IF(VLOOKUP(B26,一阶段!$B:$O,14,0)="粉碎",",2",IF(VLOOKUP(B26,一阶段!$B:$O,14,0)="横扫",",3",IF(VLOOKUP(B26,一阶段!$B:$O,14,0)="短兵",",4",IF(VLOOKUP(B26,一阶段!$B:$O,14,0)="远射",",5",",6")))))))</f>
        <v>3,5</v>
      </c>
      <c r="S26" s="76">
        <f t="shared" si="0"/>
        <v>375</v>
      </c>
      <c r="T26" s="76">
        <f t="shared" si="1"/>
        <v>125</v>
      </c>
      <c r="U26" s="76">
        <f t="shared" si="2"/>
        <v>80</v>
      </c>
      <c r="V26" s="76">
        <f t="shared" si="3"/>
        <v>80</v>
      </c>
      <c r="W26" s="76">
        <v>100</v>
      </c>
      <c r="X26" s="76">
        <v>1</v>
      </c>
      <c r="Y26" s="76">
        <v>0.05</v>
      </c>
      <c r="Z26" s="76">
        <v>0.1</v>
      </c>
      <c r="AA26" s="76">
        <v>0</v>
      </c>
      <c r="AB26" s="76">
        <v>1.5</v>
      </c>
      <c r="AC26" s="76">
        <v>0</v>
      </c>
      <c r="AD26" s="76">
        <v>0</v>
      </c>
      <c r="AE26" s="76">
        <v>0</v>
      </c>
      <c r="AF26" s="76">
        <v>0.1</v>
      </c>
      <c r="AG26" s="76">
        <v>0</v>
      </c>
    </row>
    <row r="27" spans="2:33">
      <c r="B27" s="32" t="s">
        <v>24</v>
      </c>
      <c r="G27" s="31">
        <f>IF(VLOOKUP(B27,一阶段!$B:$O,4,0)="七杀",3,IF(VLOOKUP(B27,一阶段!$B:$O,4,0)="破军",1,IF(VLOOKUP(B27,一阶段!$B:$O,4,0)="贪狼",2,0)))</f>
        <v>2</v>
      </c>
      <c r="H27" s="31">
        <f>IF(VLOOKUP(B27,一阶段!$B:$O,6,0)="魏",1,IF(VLOOKUP(B27,一阶段!$B:$O,6,0)="蜀",2,IF(VLOOKUP(B27,一阶段!$B:$O,6,0)="吴",3,IF(VLOOKUP(B27,一阶段!$B:$O,6,0)="群",4,0))))</f>
        <v>4</v>
      </c>
      <c r="I27" s="76">
        <f>IF(VLOOKUP(B27,一阶段!$B:$N,5,0)="7星",4,IF(VLOOKUP(B27,一阶段!$B:$N,5,0)="6星",3,IF(VLOOKUP(B27,一阶段!$B:$N,5,0)="5星",3,IF(VLOOKUP(B27,一阶段!$B:$N,5,0)="4星",2,IF(VLOOKUP(B27,一阶段!$B:$N,5,0)="3星",1,0)))))</f>
        <v>4</v>
      </c>
      <c r="J27" s="78">
        <f>IF(VLOOKUP(B27,一阶段!$B:$N,2,0)="男",1,IF(VLOOKUP(B27,一阶段!$B:$N,2,0)="女",2,0))</f>
        <v>1</v>
      </c>
      <c r="K27" s="76">
        <f>INT(LEFT(VLOOKUP(B27,一阶段!$B:$N,5,0),1))</f>
        <v>7</v>
      </c>
      <c r="L27" s="76">
        <v>1</v>
      </c>
      <c r="M27" s="76">
        <f>IF(VLOOKUP(B27,一阶段!$B:$O,7,0)="力量",0,IF(VLOOKUP(B27,一阶段!$B:$O,7,0)="智力",1,IF(VLOOKUP(B27,一阶段!$B:$O,7,0)="敏捷",2,IF(VLOOKUP(B27,一阶段!$B:$O,7,0)="体质",3,""))))</f>
        <v>1</v>
      </c>
      <c r="N27" s="76">
        <f>VLOOKUP(B27,一阶段!$B:$O,8,0)</f>
        <v>77</v>
      </c>
      <c r="O27" s="76">
        <f>VLOOKUP(B27,一阶段!$B:$O,9,0)</f>
        <v>99</v>
      </c>
      <c r="P27" s="76">
        <f>VLOOKUP(B27,一阶段!$B:$O,10,0)</f>
        <v>99</v>
      </c>
      <c r="Q27" s="76">
        <f>VLOOKUP(B27,一阶段!$B:$O,11,0)</f>
        <v>77</v>
      </c>
      <c r="R27" s="76" t="str">
        <f>IF(VLOOKUP(B27,一阶段!$B:$O,13,0)="穿刺",0,IF(VLOOKUP(B27,一阶段!$B:$O,13,0)="法术",1,IF(VLOOKUP(B27,一阶段!$B:$O,13,0)="粉碎",2,IF(VLOOKUP(B27,一阶段!$B:$O,13,0)="横扫",3,IF(VLOOKUP(B27,一阶段!$B:$O,13,0)="短兵",4,IF(VLOOKUP(B27,一阶段!$B:$O,13,0)="远射",5,6))))))&amp;IF(VLOOKUP(B27,一阶段!$B:$O,14,0)="","",IF(VLOOKUP(B27,一阶段!$B:$O,14,0)="穿刺",",0",IF(VLOOKUP(B27,一阶段!$B:$O,14,0)="法术",",1",IF(VLOOKUP(B27,一阶段!$B:$O,14,0)="粉碎",",2",IF(VLOOKUP(B27,一阶段!$B:$O,14,0)="横扫",",3",IF(VLOOKUP(B27,一阶段!$B:$O,14,0)="短兵",",4",IF(VLOOKUP(B27,一阶段!$B:$O,14,0)="远射",",5",",6")))))))</f>
        <v>1</v>
      </c>
      <c r="S27" s="76">
        <f t="shared" si="0"/>
        <v>375</v>
      </c>
      <c r="T27" s="76">
        <f t="shared" si="1"/>
        <v>125</v>
      </c>
      <c r="U27" s="76">
        <f t="shared" si="2"/>
        <v>80</v>
      </c>
      <c r="V27" s="76">
        <f t="shared" si="3"/>
        <v>80</v>
      </c>
      <c r="W27" s="76">
        <v>100</v>
      </c>
      <c r="X27" s="76">
        <v>1</v>
      </c>
      <c r="Y27" s="76">
        <v>0.05</v>
      </c>
      <c r="Z27" s="76">
        <v>0.1</v>
      </c>
      <c r="AA27" s="76">
        <v>0</v>
      </c>
      <c r="AB27" s="76">
        <v>1.5</v>
      </c>
      <c r="AC27" s="76">
        <v>0</v>
      </c>
      <c r="AD27" s="76">
        <v>0</v>
      </c>
      <c r="AE27" s="76">
        <v>0</v>
      </c>
      <c r="AF27" s="76">
        <v>0.1</v>
      </c>
      <c r="AG27" s="76">
        <v>0</v>
      </c>
    </row>
    <row r="28" spans="2:33">
      <c r="B28" s="32" t="s">
        <v>3</v>
      </c>
      <c r="G28" s="31">
        <f>IF(VLOOKUP(B28,一阶段!$B:$O,4,0)="七杀",3,IF(VLOOKUP(B28,一阶段!$B:$O,4,0)="破军",1,IF(VLOOKUP(B28,一阶段!$B:$O,4,0)="贪狼",2,0)))</f>
        <v>1</v>
      </c>
      <c r="H28" s="31">
        <f>IF(VLOOKUP(B28,一阶段!$B:$O,6,0)="魏",1,IF(VLOOKUP(B28,一阶段!$B:$O,6,0)="蜀",2,IF(VLOOKUP(B28,一阶段!$B:$O,6,0)="吴",3,IF(VLOOKUP(B28,一阶段!$B:$O,6,0)="群",4,0))))</f>
        <v>4</v>
      </c>
      <c r="I28" s="76">
        <f>IF(VLOOKUP(B28,一阶段!$B:$N,5,0)="7星",4,IF(VLOOKUP(B28,一阶段!$B:$N,5,0)="6星",3,IF(VLOOKUP(B28,一阶段!$B:$N,5,0)="5星",3,IF(VLOOKUP(B28,一阶段!$B:$N,5,0)="4星",2,IF(VLOOKUP(B28,一阶段!$B:$N,5,0)="3星",1,0)))))</f>
        <v>3</v>
      </c>
      <c r="J28" s="78">
        <f>IF(VLOOKUP(B28,一阶段!$B:$N,2,0)="男",1,IF(VLOOKUP(B28,一阶段!$B:$N,2,0)="女",2,0))</f>
        <v>1</v>
      </c>
      <c r="K28" s="76">
        <f>INT(LEFT(VLOOKUP(B28,一阶段!$B:$N,5,0),1))</f>
        <v>6</v>
      </c>
      <c r="L28" s="76">
        <v>1</v>
      </c>
      <c r="M28" s="76">
        <f>IF(VLOOKUP(B28,一阶段!$B:$O,7,0)="力量",0,IF(VLOOKUP(B28,一阶段!$B:$O,7,0)="智力",1,IF(VLOOKUP(B28,一阶段!$B:$O,7,0)="敏捷",2,IF(VLOOKUP(B28,一阶段!$B:$O,7,0)="体质",3,""))))</f>
        <v>1</v>
      </c>
      <c r="N28" s="76">
        <f>VLOOKUP(B28,一阶段!$B:$O,8,0)</f>
        <v>72</v>
      </c>
      <c r="O28" s="76">
        <f>VLOOKUP(B28,一阶段!$B:$O,9,0)</f>
        <v>97</v>
      </c>
      <c r="P28" s="76">
        <f>VLOOKUP(B28,一阶段!$B:$O,10,0)</f>
        <v>75</v>
      </c>
      <c r="Q28" s="76">
        <f>VLOOKUP(B28,一阶段!$B:$O,11,0)</f>
        <v>92</v>
      </c>
      <c r="R28" s="76" t="str">
        <f>IF(VLOOKUP(B28,一阶段!$B:$O,13,0)="穿刺",0,IF(VLOOKUP(B28,一阶段!$B:$O,13,0)="法术",1,IF(VLOOKUP(B28,一阶段!$B:$O,13,0)="粉碎",2,IF(VLOOKUP(B28,一阶段!$B:$O,13,0)="横扫",3,IF(VLOOKUP(B28,一阶段!$B:$O,13,0)="短兵",4,IF(VLOOKUP(B28,一阶段!$B:$O,13,0)="远射",5,6))))))&amp;IF(VLOOKUP(B28,一阶段!$B:$O,14,0)="","",IF(VLOOKUP(B28,一阶段!$B:$O,14,0)="穿刺",",0",IF(VLOOKUP(B28,一阶段!$B:$O,14,0)="法术",",1",IF(VLOOKUP(B28,一阶段!$B:$O,14,0)="粉碎",",2",IF(VLOOKUP(B28,一阶段!$B:$O,14,0)="横扫",",3",IF(VLOOKUP(B28,一阶段!$B:$O,14,0)="短兵",",4",IF(VLOOKUP(B28,一阶段!$B:$O,14,0)="远射",",5",",6")))))))</f>
        <v>1</v>
      </c>
      <c r="S28" s="76">
        <f t="shared" si="0"/>
        <v>325</v>
      </c>
      <c r="T28" s="76">
        <f t="shared" si="1"/>
        <v>115</v>
      </c>
      <c r="U28" s="76">
        <f t="shared" si="2"/>
        <v>75</v>
      </c>
      <c r="V28" s="76">
        <f t="shared" si="3"/>
        <v>75</v>
      </c>
      <c r="W28" s="76">
        <v>100</v>
      </c>
      <c r="X28" s="76">
        <v>1</v>
      </c>
      <c r="Y28" s="76">
        <v>0.05</v>
      </c>
      <c r="Z28" s="76">
        <v>0.1</v>
      </c>
      <c r="AA28" s="76">
        <v>0</v>
      </c>
      <c r="AB28" s="76">
        <v>1.5</v>
      </c>
      <c r="AC28" s="76">
        <v>0</v>
      </c>
      <c r="AD28" s="76">
        <v>0</v>
      </c>
      <c r="AE28" s="76">
        <v>0</v>
      </c>
      <c r="AF28" s="76">
        <v>0.1</v>
      </c>
      <c r="AG28" s="76">
        <v>0</v>
      </c>
    </row>
    <row r="29" spans="2:33">
      <c r="B29" s="65" t="s">
        <v>19</v>
      </c>
      <c r="G29" s="31">
        <f>IF(VLOOKUP(B29,一阶段!$B:$O,4,0)="七杀",3,IF(VLOOKUP(B29,一阶段!$B:$O,4,0)="破军",1,IF(VLOOKUP(B29,一阶段!$B:$O,4,0)="贪狼",2,0)))</f>
        <v>2</v>
      </c>
      <c r="H29" s="31">
        <f>IF(VLOOKUP(B29,一阶段!$B:$O,6,0)="魏",1,IF(VLOOKUP(B29,一阶段!$B:$O,6,0)="蜀",2,IF(VLOOKUP(B29,一阶段!$B:$O,6,0)="吴",3,IF(VLOOKUP(B29,一阶段!$B:$O,6,0)="群",4,0))))</f>
        <v>4</v>
      </c>
      <c r="I29" s="76">
        <f>IF(VLOOKUP(B29,一阶段!$B:$N,5,0)="7星",4,IF(VLOOKUP(B29,一阶段!$B:$N,5,0)="6星",3,IF(VLOOKUP(B29,一阶段!$B:$N,5,0)="5星",3,IF(VLOOKUP(B29,一阶段!$B:$N,5,0)="4星",2,IF(VLOOKUP(B29,一阶段!$B:$N,5,0)="3星",1,0)))))</f>
        <v>3</v>
      </c>
      <c r="J29" s="78">
        <f>IF(VLOOKUP(B29,一阶段!$B:$N,2,0)="男",1,IF(VLOOKUP(B29,一阶段!$B:$N,2,0)="女",2,0))</f>
        <v>2</v>
      </c>
      <c r="K29" s="76">
        <f>INT(LEFT(VLOOKUP(B29,一阶段!$B:$N,5,0),1))</f>
        <v>6</v>
      </c>
      <c r="L29" s="76">
        <v>1</v>
      </c>
      <c r="M29" s="76">
        <f>IF(VLOOKUP(B29,一阶段!$B:$O,7,0)="力量",0,IF(VLOOKUP(B29,一阶段!$B:$O,7,0)="智力",1,IF(VLOOKUP(B29,一阶段!$B:$O,7,0)="敏捷",2,IF(VLOOKUP(B29,一阶段!$B:$O,7,0)="体质",3,""))))</f>
        <v>2</v>
      </c>
      <c r="N29" s="76">
        <f>VLOOKUP(B29,一阶段!$B:$O,8,0)</f>
        <v>67</v>
      </c>
      <c r="O29" s="76">
        <f>VLOOKUP(B29,一阶段!$B:$O,9,0)</f>
        <v>91</v>
      </c>
      <c r="P29" s="76">
        <f>VLOOKUP(B29,一阶段!$B:$O,10,0)</f>
        <v>98</v>
      </c>
      <c r="Q29" s="76">
        <f>VLOOKUP(B29,一阶段!$B:$O,11,0)</f>
        <v>80</v>
      </c>
      <c r="R29" s="76" t="str">
        <f>IF(VLOOKUP(B29,一阶段!$B:$O,13,0)="穿刺",0,IF(VLOOKUP(B29,一阶段!$B:$O,13,0)="法术",1,IF(VLOOKUP(B29,一阶段!$B:$O,13,0)="粉碎",2,IF(VLOOKUP(B29,一阶段!$B:$O,13,0)="横扫",3,IF(VLOOKUP(B29,一阶段!$B:$O,13,0)="短兵",4,IF(VLOOKUP(B29,一阶段!$B:$O,13,0)="远射",5,6))))))&amp;IF(VLOOKUP(B29,一阶段!$B:$O,14,0)="","",IF(VLOOKUP(B29,一阶段!$B:$O,14,0)="穿刺",",0",IF(VLOOKUP(B29,一阶段!$B:$O,14,0)="法术",",1",IF(VLOOKUP(B29,一阶段!$B:$O,14,0)="粉碎",",2",IF(VLOOKUP(B29,一阶段!$B:$O,14,0)="横扫",",3",IF(VLOOKUP(B29,一阶段!$B:$O,14,0)="短兵",",4",IF(VLOOKUP(B29,一阶段!$B:$O,14,0)="远射",",5",",6")))))))</f>
        <v>1</v>
      </c>
      <c r="S29" s="76">
        <f t="shared" si="0"/>
        <v>325</v>
      </c>
      <c r="T29" s="76">
        <f t="shared" si="1"/>
        <v>115</v>
      </c>
      <c r="U29" s="76">
        <f t="shared" si="2"/>
        <v>75</v>
      </c>
      <c r="V29" s="76">
        <f t="shared" si="3"/>
        <v>75</v>
      </c>
      <c r="W29" s="76">
        <v>100</v>
      </c>
      <c r="X29" s="76">
        <v>1</v>
      </c>
      <c r="Y29" s="76">
        <v>0.05</v>
      </c>
      <c r="Z29" s="76">
        <v>0.1</v>
      </c>
      <c r="AA29" s="76">
        <v>0</v>
      </c>
      <c r="AB29" s="76">
        <v>1.5</v>
      </c>
      <c r="AC29" s="76">
        <v>0</v>
      </c>
      <c r="AD29" s="76">
        <v>0</v>
      </c>
      <c r="AE29" s="76">
        <v>0</v>
      </c>
      <c r="AF29" s="76">
        <v>0.1</v>
      </c>
      <c r="AG29" s="76">
        <v>0</v>
      </c>
    </row>
    <row r="30" spans="2:33">
      <c r="B30" s="32" t="s">
        <v>22</v>
      </c>
      <c r="G30" s="31">
        <f>IF(VLOOKUP(B30,一阶段!$B:$O,4,0)="七杀",3,IF(VLOOKUP(B30,一阶段!$B:$O,4,0)="破军",1,IF(VLOOKUP(B30,一阶段!$B:$O,4,0)="贪狼",2,0)))</f>
        <v>2</v>
      </c>
      <c r="H30" s="31">
        <f>IF(VLOOKUP(B30,一阶段!$B:$O,6,0)="魏",1,IF(VLOOKUP(B30,一阶段!$B:$O,6,0)="蜀",2,IF(VLOOKUP(B30,一阶段!$B:$O,6,0)="吴",3,IF(VLOOKUP(B30,一阶段!$B:$O,6,0)="群",4,0))))</f>
        <v>4</v>
      </c>
      <c r="I30" s="76">
        <f>IF(VLOOKUP(B30,一阶段!$B:$N,5,0)="7星",4,IF(VLOOKUP(B30,一阶段!$B:$N,5,0)="6星",3,IF(VLOOKUP(B30,一阶段!$B:$N,5,0)="5星",3,IF(VLOOKUP(B30,一阶段!$B:$N,5,0)="4星",2,IF(VLOOKUP(B30,一阶段!$B:$N,5,0)="3星",1,0)))))</f>
        <v>3</v>
      </c>
      <c r="J30" s="78">
        <f>IF(VLOOKUP(B30,一阶段!$B:$N,2,0)="男",1,IF(VLOOKUP(B30,一阶段!$B:$N,2,0)="女",2,0))</f>
        <v>1</v>
      </c>
      <c r="K30" s="76">
        <f>INT(LEFT(VLOOKUP(B30,一阶段!$B:$N,5,0),1))</f>
        <v>6</v>
      </c>
      <c r="L30" s="76">
        <v>1</v>
      </c>
      <c r="M30" s="76">
        <f>IF(VLOOKUP(B30,一阶段!$B:$O,7,0)="力量",0,IF(VLOOKUP(B30,一阶段!$B:$O,7,0)="智力",1,IF(VLOOKUP(B30,一阶段!$B:$O,7,0)="敏捷",2,IF(VLOOKUP(B30,一阶段!$B:$O,7,0)="体质",3,""))))</f>
        <v>1</v>
      </c>
      <c r="N30" s="76">
        <f>VLOOKUP(B30,一阶段!$B:$O,8,0)</f>
        <v>71</v>
      </c>
      <c r="O30" s="76">
        <f>VLOOKUP(B30,一阶段!$B:$O,9,0)</f>
        <v>92</v>
      </c>
      <c r="P30" s="76">
        <f>VLOOKUP(B30,一阶段!$B:$O,10,0)</f>
        <v>90</v>
      </c>
      <c r="Q30" s="76">
        <f>VLOOKUP(B30,一阶段!$B:$O,11,0)</f>
        <v>82</v>
      </c>
      <c r="R30" s="76" t="str">
        <f>IF(VLOOKUP(B30,一阶段!$B:$O,13,0)="穿刺",0,IF(VLOOKUP(B30,一阶段!$B:$O,13,0)="法术",1,IF(VLOOKUP(B30,一阶段!$B:$O,13,0)="粉碎",2,IF(VLOOKUP(B30,一阶段!$B:$O,13,0)="横扫",3,IF(VLOOKUP(B30,一阶段!$B:$O,13,0)="短兵",4,IF(VLOOKUP(B30,一阶段!$B:$O,13,0)="远射",5,6))))))&amp;IF(VLOOKUP(B30,一阶段!$B:$O,14,0)="","",IF(VLOOKUP(B30,一阶段!$B:$O,14,0)="穿刺",",0",IF(VLOOKUP(B30,一阶段!$B:$O,14,0)="法术",",1",IF(VLOOKUP(B30,一阶段!$B:$O,14,0)="粉碎",",2",IF(VLOOKUP(B30,一阶段!$B:$O,14,0)="横扫",",3",IF(VLOOKUP(B30,一阶段!$B:$O,14,0)="短兵",",4",IF(VLOOKUP(B30,一阶段!$B:$O,14,0)="远射",",5",",6")))))))</f>
        <v>1,6</v>
      </c>
      <c r="S30" s="76">
        <f t="shared" si="0"/>
        <v>325</v>
      </c>
      <c r="T30" s="76">
        <f t="shared" si="1"/>
        <v>115</v>
      </c>
      <c r="U30" s="76">
        <f t="shared" si="2"/>
        <v>75</v>
      </c>
      <c r="V30" s="76">
        <f t="shared" si="3"/>
        <v>75</v>
      </c>
      <c r="W30" s="76">
        <v>100</v>
      </c>
      <c r="X30" s="76">
        <v>1</v>
      </c>
      <c r="Y30" s="76">
        <v>0.05</v>
      </c>
      <c r="Z30" s="76">
        <v>0.1</v>
      </c>
      <c r="AA30" s="76">
        <v>0</v>
      </c>
      <c r="AB30" s="76">
        <v>1.5</v>
      </c>
      <c r="AC30" s="76">
        <v>0</v>
      </c>
      <c r="AD30" s="76">
        <v>0</v>
      </c>
      <c r="AE30" s="76">
        <v>0</v>
      </c>
      <c r="AF30" s="76">
        <v>0.1</v>
      </c>
      <c r="AG30" s="76">
        <v>0</v>
      </c>
    </row>
    <row r="31" spans="2:33">
      <c r="B31" s="32" t="s">
        <v>23</v>
      </c>
      <c r="G31" s="31">
        <f>IF(VLOOKUP(B31,一阶段!$B:$O,4,0)="七杀",3,IF(VLOOKUP(B31,一阶段!$B:$O,4,0)="破军",1,IF(VLOOKUP(B31,一阶段!$B:$O,4,0)="贪狼",2,0)))</f>
        <v>2</v>
      </c>
      <c r="H31" s="31">
        <f>IF(VLOOKUP(B31,一阶段!$B:$O,6,0)="魏",1,IF(VLOOKUP(B31,一阶段!$B:$O,6,0)="蜀",2,IF(VLOOKUP(B31,一阶段!$B:$O,6,0)="吴",3,IF(VLOOKUP(B31,一阶段!$B:$O,6,0)="群",4,0))))</f>
        <v>4</v>
      </c>
      <c r="I31" s="76">
        <f>IF(VLOOKUP(B31,一阶段!$B:$N,5,0)="7星",4,IF(VLOOKUP(B31,一阶段!$B:$N,5,0)="6星",3,IF(VLOOKUP(B31,一阶段!$B:$N,5,0)="5星",3,IF(VLOOKUP(B31,一阶段!$B:$N,5,0)="4星",2,IF(VLOOKUP(B31,一阶段!$B:$N,5,0)="3星",1,0)))))</f>
        <v>3</v>
      </c>
      <c r="J31" s="78">
        <f>IF(VLOOKUP(B31,一阶段!$B:$N,2,0)="男",1,IF(VLOOKUP(B31,一阶段!$B:$N,2,0)="女",2,0))</f>
        <v>1</v>
      </c>
      <c r="K31" s="76">
        <f>INT(LEFT(VLOOKUP(B31,一阶段!$B:$N,5,0),1))</f>
        <v>6</v>
      </c>
      <c r="L31" s="76">
        <v>1</v>
      </c>
      <c r="M31" s="76">
        <f>IF(VLOOKUP(B31,一阶段!$B:$O,7,0)="力量",0,IF(VLOOKUP(B31,一阶段!$B:$O,7,0)="智力",1,IF(VLOOKUP(B31,一阶段!$B:$O,7,0)="敏捷",2,IF(VLOOKUP(B31,一阶段!$B:$O,7,0)="体质",3,""))))</f>
        <v>2</v>
      </c>
      <c r="N31" s="76">
        <f>VLOOKUP(B31,一阶段!$B:$O,8,0)</f>
        <v>76</v>
      </c>
      <c r="O31" s="76">
        <f>VLOOKUP(B31,一阶段!$B:$O,9,0)</f>
        <v>88</v>
      </c>
      <c r="P31" s="76">
        <f>VLOOKUP(B31,一阶段!$B:$O,10,0)</f>
        <v>94</v>
      </c>
      <c r="Q31" s="76">
        <f>VLOOKUP(B31,一阶段!$B:$O,11,0)</f>
        <v>87</v>
      </c>
      <c r="R31" s="76" t="str">
        <f>IF(VLOOKUP(B31,一阶段!$B:$O,13,0)="穿刺",0,IF(VLOOKUP(B31,一阶段!$B:$O,13,0)="法术",1,IF(VLOOKUP(B31,一阶段!$B:$O,13,0)="粉碎",2,IF(VLOOKUP(B31,一阶段!$B:$O,13,0)="横扫",3,IF(VLOOKUP(B31,一阶段!$B:$O,13,0)="短兵",4,IF(VLOOKUP(B31,一阶段!$B:$O,13,0)="远射",5,6))))))&amp;IF(VLOOKUP(B31,一阶段!$B:$O,14,0)="","",IF(VLOOKUP(B31,一阶段!$B:$O,14,0)="穿刺",",0",IF(VLOOKUP(B31,一阶段!$B:$O,14,0)="法术",",1",IF(VLOOKUP(B31,一阶段!$B:$O,14,0)="粉碎",",2",IF(VLOOKUP(B31,一阶段!$B:$O,14,0)="横扫",",3",IF(VLOOKUP(B31,一阶段!$B:$O,14,0)="短兵",",4",IF(VLOOKUP(B31,一阶段!$B:$O,14,0)="远射",",5",",6")))))))</f>
        <v>1,4</v>
      </c>
      <c r="S31" s="76">
        <f t="shared" si="0"/>
        <v>325</v>
      </c>
      <c r="T31" s="76">
        <f t="shared" si="1"/>
        <v>115</v>
      </c>
      <c r="U31" s="76">
        <f t="shared" si="2"/>
        <v>75</v>
      </c>
      <c r="V31" s="76">
        <f t="shared" si="3"/>
        <v>75</v>
      </c>
      <c r="W31" s="76">
        <v>100</v>
      </c>
      <c r="X31" s="76">
        <v>1</v>
      </c>
      <c r="Y31" s="76">
        <v>0.05</v>
      </c>
      <c r="Z31" s="76">
        <v>0.1</v>
      </c>
      <c r="AA31" s="76">
        <v>0</v>
      </c>
      <c r="AB31" s="76">
        <v>1.5</v>
      </c>
      <c r="AC31" s="76">
        <v>0</v>
      </c>
      <c r="AD31" s="76">
        <v>0</v>
      </c>
      <c r="AE31" s="76">
        <v>0</v>
      </c>
      <c r="AF31" s="76">
        <v>0.1</v>
      </c>
      <c r="AG31" s="76">
        <v>0</v>
      </c>
    </row>
    <row r="32" spans="2:33">
      <c r="B32" s="31" t="s">
        <v>110</v>
      </c>
      <c r="G32" s="31">
        <f>IF(VLOOKUP(B32,一阶段!$B:$O,4,0)="七杀",3,IF(VLOOKUP(B32,一阶段!$B:$O,4,0)="破军",1,IF(VLOOKUP(B32,一阶段!$B:$O,4,0)="贪狼",2,0)))</f>
        <v>3</v>
      </c>
      <c r="H32" s="31">
        <f>IF(VLOOKUP(B32,一阶段!$B:$O,6,0)="魏",1,IF(VLOOKUP(B32,一阶段!$B:$O,6,0)="蜀",2,IF(VLOOKUP(B32,一阶段!$B:$O,6,0)="吴",3,IF(VLOOKUP(B32,一阶段!$B:$O,6,0)="群",4,0))))</f>
        <v>4</v>
      </c>
      <c r="I32" s="76">
        <f>IF(VLOOKUP(B32,一阶段!$B:$N,5,0)="7星",4,IF(VLOOKUP(B32,一阶段!$B:$N,5,0)="6星",3,IF(VLOOKUP(B32,一阶段!$B:$N,5,0)="5星",3,IF(VLOOKUP(B32,一阶段!$B:$N,5,0)="4星",2,IF(VLOOKUP(B32,一阶段!$B:$N,5,0)="3星",1,0)))))</f>
        <v>3</v>
      </c>
      <c r="J32" s="78">
        <f>IF(VLOOKUP(B32,一阶段!$B:$N,2,0)="男",1,IF(VLOOKUP(B32,一阶段!$B:$N,2,0)="女",2,0))</f>
        <v>1</v>
      </c>
      <c r="K32" s="76">
        <f>INT(LEFT(VLOOKUP(B32,一阶段!$B:$N,5,0),1))</f>
        <v>6</v>
      </c>
      <c r="L32" s="76">
        <v>1</v>
      </c>
      <c r="M32" s="76">
        <f>IF(VLOOKUP(B32,一阶段!$B:$O,7,0)="力量",0,IF(VLOOKUP(B32,一阶段!$B:$O,7,0)="智力",1,IF(VLOOKUP(B32,一阶段!$B:$O,7,0)="敏捷",2,IF(VLOOKUP(B32,一阶段!$B:$O,7,0)="体质",3,""))))</f>
        <v>0</v>
      </c>
      <c r="N32" s="76">
        <f>VLOOKUP(B32,一阶段!$B:$O,8,0)</f>
        <v>96</v>
      </c>
      <c r="O32" s="76">
        <f>VLOOKUP(B32,一阶段!$B:$O,9,0)</f>
        <v>67</v>
      </c>
      <c r="P32" s="76">
        <f>VLOOKUP(B32,一阶段!$B:$O,10,0)</f>
        <v>82</v>
      </c>
      <c r="Q32" s="76">
        <f>VLOOKUP(B32,一阶段!$B:$O,11,0)</f>
        <v>92</v>
      </c>
      <c r="R32" s="76" t="str">
        <f>IF(VLOOKUP(B32,一阶段!$B:$O,13,0)="穿刺",0,IF(VLOOKUP(B32,一阶段!$B:$O,13,0)="法术",1,IF(VLOOKUP(B32,一阶段!$B:$O,13,0)="粉碎",2,IF(VLOOKUP(B32,一阶段!$B:$O,13,0)="横扫",3,IF(VLOOKUP(B32,一阶段!$B:$O,13,0)="短兵",4,IF(VLOOKUP(B32,一阶段!$B:$O,13,0)="远射",5,6))))))&amp;IF(VLOOKUP(B32,一阶段!$B:$O,14,0)="","",IF(VLOOKUP(B32,一阶段!$B:$O,14,0)="穿刺",",0",IF(VLOOKUP(B32,一阶段!$B:$O,14,0)="法术",",1",IF(VLOOKUP(B32,一阶段!$B:$O,14,0)="粉碎",",2",IF(VLOOKUP(B32,一阶段!$B:$O,14,0)="横扫",",3",IF(VLOOKUP(B32,一阶段!$B:$O,14,0)="短兵",",4",IF(VLOOKUP(B32,一阶段!$B:$O,14,0)="远射",",5",",6")))))))</f>
        <v>0,2</v>
      </c>
      <c r="S32" s="76">
        <f t="shared" si="0"/>
        <v>325</v>
      </c>
      <c r="T32" s="76">
        <f t="shared" si="1"/>
        <v>115</v>
      </c>
      <c r="U32" s="76">
        <f t="shared" si="2"/>
        <v>75</v>
      </c>
      <c r="V32" s="76">
        <f t="shared" si="3"/>
        <v>75</v>
      </c>
      <c r="W32" s="76">
        <v>100</v>
      </c>
      <c r="X32" s="76">
        <v>1</v>
      </c>
      <c r="Y32" s="76">
        <v>0.05</v>
      </c>
      <c r="Z32" s="76">
        <v>0.1</v>
      </c>
      <c r="AA32" s="76">
        <v>0</v>
      </c>
      <c r="AB32" s="76">
        <v>1.5</v>
      </c>
      <c r="AC32" s="76">
        <v>0</v>
      </c>
      <c r="AD32" s="76">
        <v>0</v>
      </c>
      <c r="AE32" s="76">
        <v>0</v>
      </c>
      <c r="AF32" s="76">
        <v>0.1</v>
      </c>
      <c r="AG32" s="76">
        <v>0</v>
      </c>
    </row>
    <row r="33" spans="2:33">
      <c r="B33" s="32" t="s">
        <v>111</v>
      </c>
      <c r="G33" s="31">
        <f>IF(VLOOKUP(B33,一阶段!$B:$O,4,0)="七杀",3,IF(VLOOKUP(B33,一阶段!$B:$O,4,0)="破军",1,IF(VLOOKUP(B33,一阶段!$B:$O,4,0)="贪狼",2,0)))</f>
        <v>3</v>
      </c>
      <c r="H33" s="31">
        <f>IF(VLOOKUP(B33,一阶段!$B:$O,6,0)="魏",1,IF(VLOOKUP(B33,一阶段!$B:$O,6,0)="蜀",2,IF(VLOOKUP(B33,一阶段!$B:$O,6,0)="吴",3,IF(VLOOKUP(B33,一阶段!$B:$O,6,0)="群",4,0))))</f>
        <v>4</v>
      </c>
      <c r="I33" s="76">
        <f>IF(VLOOKUP(B33,一阶段!$B:$N,5,0)="7星",4,IF(VLOOKUP(B33,一阶段!$B:$N,5,0)="6星",3,IF(VLOOKUP(B33,一阶段!$B:$N,5,0)="5星",3,IF(VLOOKUP(B33,一阶段!$B:$N,5,0)="4星",2,IF(VLOOKUP(B33,一阶段!$B:$N,5,0)="3星",1,0)))))</f>
        <v>3</v>
      </c>
      <c r="J33" s="78">
        <f>IF(VLOOKUP(B33,一阶段!$B:$N,2,0)="男",1,IF(VLOOKUP(B33,一阶段!$B:$N,2,0)="女",2,0))</f>
        <v>1</v>
      </c>
      <c r="K33" s="76">
        <f>INT(LEFT(VLOOKUP(B33,一阶段!$B:$N,5,0),1))</f>
        <v>6</v>
      </c>
      <c r="L33" s="76">
        <v>1</v>
      </c>
      <c r="M33" s="76">
        <f>IF(VLOOKUP(B33,一阶段!$B:$O,7,0)="力量",0,IF(VLOOKUP(B33,一阶段!$B:$O,7,0)="智力",1,IF(VLOOKUP(B33,一阶段!$B:$O,7,0)="敏捷",2,IF(VLOOKUP(B33,一阶段!$B:$O,7,0)="体质",3,""))))</f>
        <v>0</v>
      </c>
      <c r="N33" s="76">
        <f>VLOOKUP(B33,一阶段!$B:$O,8,0)</f>
        <v>95</v>
      </c>
      <c r="O33" s="76">
        <f>VLOOKUP(B33,一阶段!$B:$O,9,0)</f>
        <v>68</v>
      </c>
      <c r="P33" s="76">
        <f>VLOOKUP(B33,一阶段!$B:$O,10,0)</f>
        <v>90</v>
      </c>
      <c r="Q33" s="76">
        <f>VLOOKUP(B33,一阶段!$B:$O,11,0)</f>
        <v>90</v>
      </c>
      <c r="R33" s="76" t="str">
        <f>IF(VLOOKUP(B33,一阶段!$B:$O,13,0)="穿刺",0,IF(VLOOKUP(B33,一阶段!$B:$O,13,0)="法术",1,IF(VLOOKUP(B33,一阶段!$B:$O,13,0)="粉碎",2,IF(VLOOKUP(B33,一阶段!$B:$O,13,0)="横扫",3,IF(VLOOKUP(B33,一阶段!$B:$O,13,0)="短兵",4,IF(VLOOKUP(B33,一阶段!$B:$O,13,0)="远射",5,6))))))&amp;IF(VLOOKUP(B33,一阶段!$B:$O,14,0)="","",IF(VLOOKUP(B33,一阶段!$B:$O,14,0)="穿刺",",0",IF(VLOOKUP(B33,一阶段!$B:$O,14,0)="法术",",1",IF(VLOOKUP(B33,一阶段!$B:$O,14,0)="粉碎",",2",IF(VLOOKUP(B33,一阶段!$B:$O,14,0)="横扫",",3",IF(VLOOKUP(B33,一阶段!$B:$O,14,0)="短兵",",4",IF(VLOOKUP(B33,一阶段!$B:$O,14,0)="远射",",5",",6")))))))</f>
        <v>3,2</v>
      </c>
      <c r="S33" s="76">
        <f t="shared" si="0"/>
        <v>325</v>
      </c>
      <c r="T33" s="76">
        <f t="shared" si="1"/>
        <v>115</v>
      </c>
      <c r="U33" s="76">
        <f t="shared" si="2"/>
        <v>75</v>
      </c>
      <c r="V33" s="76">
        <f t="shared" si="3"/>
        <v>75</v>
      </c>
      <c r="W33" s="76">
        <v>100</v>
      </c>
      <c r="X33" s="76">
        <v>1</v>
      </c>
      <c r="Y33" s="76">
        <v>0.05</v>
      </c>
      <c r="Z33" s="76">
        <v>0.1</v>
      </c>
      <c r="AA33" s="76">
        <v>0</v>
      </c>
      <c r="AB33" s="76">
        <v>1.5</v>
      </c>
      <c r="AC33" s="76">
        <v>0</v>
      </c>
      <c r="AD33" s="76">
        <v>0</v>
      </c>
      <c r="AE33" s="76">
        <v>0</v>
      </c>
      <c r="AF33" s="76">
        <v>0.1</v>
      </c>
      <c r="AG33" s="76">
        <v>0</v>
      </c>
    </row>
  </sheetData>
  <dataConsolidate/>
  <phoneticPr fontId="5" type="noConversion"/>
  <dataValidations count="12">
    <dataValidation type="whole" imeMode="off" showInputMessage="1" showErrorMessage="1" errorTitle="呵呵" error="只能填写0-3的整数" sqref="G1:G1048576 H2:H33">
      <formula1>0</formula1>
      <formula2>3</formula2>
    </dataValidation>
    <dataValidation type="whole" allowBlank="1" showInputMessage="1" showErrorMessage="1" errorTitle="请输入正确的ID格式" error="1000-9999" sqref="A1:A1048576">
      <formula1>1000</formula1>
      <formula2>9999</formula2>
    </dataValidation>
    <dataValidation type="whole" allowBlank="1" showInputMessage="1" showErrorMessage="1" errorTitle="呵呵" error="只能填写1-7的正整数" sqref="K1:K1048576">
      <formula1>1</formula1>
      <formula2>7</formula2>
    </dataValidation>
    <dataValidation type="whole" allowBlank="1" showInputMessage="1" showErrorMessage="1" errorTitle="呵呵" error="只能填写0-4整数" sqref="H1 H34:H1048576">
      <formula1>0</formula1>
      <formula2>4</formula2>
    </dataValidation>
    <dataValidation type="whole" allowBlank="1" showInputMessage="1" showErrorMessage="1" errorTitle="呵呵" error="只能填写0-4整数" sqref="I1:I1048576">
      <formula1>0</formula1>
      <formula2>4</formula2>
    </dataValidation>
    <dataValidation type="whole" allowBlank="1" showInputMessage="1" showErrorMessage="1" errorTitle="呵呵" error="只能填写0-2整数" sqref="J1:J1048576">
      <formula1>0</formula1>
      <formula2>2</formula2>
    </dataValidation>
    <dataValidation type="whole" allowBlank="1" showInputMessage="1" showErrorMessage="1" errorTitle="呵呵" error="只能填写1-255的正整数" sqref="L1:L1048576">
      <formula1>1</formula1>
      <formula2>255</formula2>
    </dataValidation>
    <dataValidation type="whole" operator="greaterThanOrEqual" allowBlank="1" showInputMessage="1" showErrorMessage="1" errorTitle="呵呵" error="只能填写自然数" sqref="AH1:AH1048576 N1:Q1048576">
      <formula1>0</formula1>
    </dataValidation>
    <dataValidation type="whole" allowBlank="1" showInputMessage="1" showErrorMessage="1" errorTitle="呵呵" error="只能填写0-3整数" sqref="M1:M1048576">
      <formula1>0</formula1>
      <formula2>3</formula2>
    </dataValidation>
    <dataValidation type="whole" operator="greaterThanOrEqual" allowBlank="1" showInputMessage="1" showErrorMessage="1" errorTitle="呵呵" error="只能输入自然数" sqref="S1:W1048576">
      <formula1>0</formula1>
    </dataValidation>
    <dataValidation type="decimal" operator="greaterThanOrEqual" allowBlank="1" showInputMessage="1" showErrorMessage="1" errorTitle="呵呵" error="只能填写大于等于0的浮点数" sqref="X1:AG1048576">
      <formula1>0</formula1>
    </dataValidation>
    <dataValidation type="whole" allowBlank="1" showInputMessage="1" showErrorMessage="1" errorTitle="呵呵" error="只能填写0-2的整数" sqref="AI1:AI1048576">
      <formula1>0</formula1>
      <formula2>2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6" sqref="B6:D6"/>
    </sheetView>
  </sheetViews>
  <sheetFormatPr defaultRowHeight="14.25"/>
  <cols>
    <col min="1" max="1" width="9" style="27"/>
    <col min="3" max="3" width="13" bestFit="1" customWidth="1"/>
  </cols>
  <sheetData>
    <row r="1" spans="1:4" s="27" customFormat="1">
      <c r="A1" s="73" t="s">
        <v>827</v>
      </c>
      <c r="B1" s="1" t="s">
        <v>573</v>
      </c>
      <c r="C1" s="1" t="s">
        <v>574</v>
      </c>
      <c r="D1" s="1" t="s">
        <v>586</v>
      </c>
    </row>
    <row r="2" spans="1:4">
      <c r="A2" s="27">
        <v>1</v>
      </c>
      <c r="B2" s="1" t="s">
        <v>462</v>
      </c>
      <c r="C2" s="1" t="s">
        <v>581</v>
      </c>
      <c r="D2" s="1" t="s">
        <v>582</v>
      </c>
    </row>
    <row r="3" spans="1:4">
      <c r="A3" s="73">
        <v>2</v>
      </c>
      <c r="B3" s="1" t="s">
        <v>575</v>
      </c>
      <c r="C3" s="1" t="s">
        <v>579</v>
      </c>
      <c r="D3" s="1" t="s">
        <v>583</v>
      </c>
    </row>
    <row r="4" spans="1:4">
      <c r="A4" s="73">
        <v>3</v>
      </c>
      <c r="B4" s="1" t="s">
        <v>576</v>
      </c>
      <c r="C4" s="1" t="s">
        <v>580</v>
      </c>
      <c r="D4" s="1" t="s">
        <v>584</v>
      </c>
    </row>
    <row r="5" spans="1:4">
      <c r="A5" s="73">
        <v>4</v>
      </c>
      <c r="B5" s="1" t="s">
        <v>577</v>
      </c>
      <c r="C5" s="1" t="s">
        <v>578</v>
      </c>
      <c r="D5" s="1" t="s">
        <v>585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C29" sqref="C29"/>
    </sheetView>
  </sheetViews>
  <sheetFormatPr defaultRowHeight="14.25"/>
  <cols>
    <col min="3" max="3" width="25.5" bestFit="1" customWidth="1"/>
    <col min="4" max="4" width="50.5" bestFit="1" customWidth="1"/>
  </cols>
  <sheetData>
    <row r="1" spans="1:4">
      <c r="A1" s="75" t="s">
        <v>828</v>
      </c>
      <c r="B1" s="28" t="s">
        <v>464</v>
      </c>
      <c r="C1" s="28" t="s">
        <v>465</v>
      </c>
      <c r="D1" s="28" t="s">
        <v>466</v>
      </c>
    </row>
    <row r="2" spans="1:4">
      <c r="A2" s="28">
        <v>1</v>
      </c>
      <c r="B2" s="28" t="s">
        <v>467</v>
      </c>
      <c r="C2" s="28" t="s">
        <v>468</v>
      </c>
      <c r="D2" s="28"/>
    </row>
    <row r="3" spans="1:4">
      <c r="A3" s="28">
        <v>2</v>
      </c>
      <c r="B3" s="28" t="s">
        <v>469</v>
      </c>
      <c r="C3" s="28" t="s">
        <v>470</v>
      </c>
      <c r="D3" s="28"/>
    </row>
    <row r="4" spans="1:4">
      <c r="A4" s="28">
        <v>3</v>
      </c>
      <c r="B4" s="28" t="s">
        <v>471</v>
      </c>
      <c r="C4" s="28" t="s">
        <v>472</v>
      </c>
      <c r="D4" s="28"/>
    </row>
    <row r="5" spans="1:4">
      <c r="A5" s="28">
        <v>4</v>
      </c>
      <c r="B5" s="28" t="s">
        <v>473</v>
      </c>
      <c r="C5" s="28" t="s">
        <v>474</v>
      </c>
      <c r="D5" s="28"/>
    </row>
    <row r="6" spans="1:4">
      <c r="A6" s="28">
        <v>5</v>
      </c>
      <c r="B6" s="28" t="s">
        <v>475</v>
      </c>
      <c r="C6" s="28" t="s">
        <v>476</v>
      </c>
      <c r="D6" s="28"/>
    </row>
    <row r="7" spans="1:4">
      <c r="A7" s="28">
        <v>6</v>
      </c>
      <c r="B7" s="28" t="s">
        <v>477</v>
      </c>
      <c r="C7" s="28" t="s">
        <v>478</v>
      </c>
      <c r="D7" s="28"/>
    </row>
    <row r="8" spans="1:4">
      <c r="A8" s="28">
        <v>9</v>
      </c>
      <c r="B8" s="28" t="s">
        <v>479</v>
      </c>
      <c r="C8" s="28" t="s">
        <v>480</v>
      </c>
      <c r="D8" s="28"/>
    </row>
    <row r="9" spans="1:4">
      <c r="A9" s="28">
        <v>10</v>
      </c>
      <c r="B9" s="28" t="s">
        <v>481</v>
      </c>
      <c r="C9" s="28" t="s">
        <v>482</v>
      </c>
      <c r="D9" s="28"/>
    </row>
    <row r="10" spans="1:4">
      <c r="A10" s="28">
        <v>11</v>
      </c>
      <c r="B10" s="28" t="s">
        <v>483</v>
      </c>
      <c r="C10" s="28" t="s">
        <v>484</v>
      </c>
      <c r="D10" s="28"/>
    </row>
    <row r="11" spans="1:4">
      <c r="A11" s="28">
        <v>12</v>
      </c>
      <c r="B11" s="28" t="s">
        <v>485</v>
      </c>
      <c r="C11" s="28" t="s">
        <v>486</v>
      </c>
      <c r="D11" s="28"/>
    </row>
    <row r="12" spans="1:4">
      <c r="A12" s="28">
        <v>14</v>
      </c>
      <c r="B12" s="28" t="s">
        <v>487</v>
      </c>
      <c r="C12" s="28" t="s">
        <v>488</v>
      </c>
      <c r="D12" s="28"/>
    </row>
    <row r="13" spans="1:4">
      <c r="A13" s="28">
        <v>15</v>
      </c>
      <c r="B13" s="28" t="s">
        <v>489</v>
      </c>
      <c r="C13" s="28" t="s">
        <v>490</v>
      </c>
      <c r="D13" s="28"/>
    </row>
    <row r="14" spans="1:4">
      <c r="A14" s="28">
        <v>16</v>
      </c>
      <c r="B14" s="28" t="s">
        <v>491</v>
      </c>
      <c r="C14" s="28" t="s">
        <v>492</v>
      </c>
      <c r="D14" s="28"/>
    </row>
    <row r="15" spans="1:4">
      <c r="A15" s="28">
        <v>17</v>
      </c>
      <c r="B15" s="28" t="s">
        <v>493</v>
      </c>
      <c r="C15" s="28" t="s">
        <v>494</v>
      </c>
      <c r="D15" s="28"/>
    </row>
    <row r="16" spans="1:4">
      <c r="A16" s="28">
        <v>18</v>
      </c>
      <c r="B16" s="28" t="s">
        <v>495</v>
      </c>
      <c r="C16" s="28" t="s">
        <v>496</v>
      </c>
      <c r="D16" s="28"/>
    </row>
    <row r="17" spans="1:4">
      <c r="A17" s="28">
        <v>19</v>
      </c>
      <c r="B17" s="28" t="s">
        <v>497</v>
      </c>
      <c r="C17" s="28" t="s">
        <v>498</v>
      </c>
      <c r="D17" s="28"/>
    </row>
    <row r="18" spans="1:4">
      <c r="A18" s="28">
        <v>20</v>
      </c>
      <c r="B18" s="28" t="s">
        <v>499</v>
      </c>
      <c r="C18" s="28" t="s">
        <v>500</v>
      </c>
      <c r="D18" s="28"/>
    </row>
    <row r="19" spans="1:4">
      <c r="A19" s="28">
        <v>21</v>
      </c>
      <c r="B19" s="28" t="s">
        <v>501</v>
      </c>
      <c r="C19" s="28" t="s">
        <v>502</v>
      </c>
      <c r="D19" s="28"/>
    </row>
    <row r="20" spans="1:4">
      <c r="A20" s="28">
        <v>22</v>
      </c>
      <c r="B20" s="28" t="s">
        <v>503</v>
      </c>
      <c r="C20" s="28" t="s">
        <v>504</v>
      </c>
      <c r="D20" s="28"/>
    </row>
    <row r="21" spans="1:4">
      <c r="A21" s="28">
        <v>23</v>
      </c>
      <c r="B21" s="28" t="s">
        <v>505</v>
      </c>
      <c r="C21" s="28" t="s">
        <v>506</v>
      </c>
      <c r="D21" s="28"/>
    </row>
    <row r="22" spans="1:4">
      <c r="A22" s="28">
        <v>24</v>
      </c>
      <c r="B22" s="28" t="s">
        <v>507</v>
      </c>
      <c r="C22" s="28" t="s">
        <v>508</v>
      </c>
      <c r="D22" s="28"/>
    </row>
    <row r="23" spans="1:4">
      <c r="A23" s="28">
        <v>25</v>
      </c>
      <c r="B23" s="28" t="s">
        <v>509</v>
      </c>
      <c r="C23" s="28" t="s">
        <v>510</v>
      </c>
      <c r="D23" s="28"/>
    </row>
    <row r="24" spans="1:4">
      <c r="A24" s="28">
        <v>26</v>
      </c>
      <c r="B24" s="28" t="s">
        <v>511</v>
      </c>
      <c r="C24" s="28" t="s">
        <v>512</v>
      </c>
      <c r="D24" s="28"/>
    </row>
    <row r="25" spans="1:4">
      <c r="A25" s="28">
        <v>27</v>
      </c>
      <c r="B25" s="28" t="s">
        <v>513</v>
      </c>
      <c r="C25" s="28" t="s">
        <v>514</v>
      </c>
      <c r="D25" s="28"/>
    </row>
    <row r="26" spans="1:4">
      <c r="A26" s="28">
        <v>28</v>
      </c>
      <c r="B26" s="28" t="s">
        <v>515</v>
      </c>
      <c r="C26" s="28" t="s">
        <v>516</v>
      </c>
      <c r="D26" s="28"/>
    </row>
    <row r="27" spans="1:4">
      <c r="A27" s="28">
        <v>29</v>
      </c>
      <c r="B27" s="28" t="s">
        <v>517</v>
      </c>
      <c r="C27" s="28" t="s">
        <v>518</v>
      </c>
      <c r="D27" s="28"/>
    </row>
    <row r="28" spans="1:4">
      <c r="A28" s="28">
        <v>30</v>
      </c>
      <c r="B28" s="28" t="s">
        <v>519</v>
      </c>
      <c r="C28" s="28" t="s">
        <v>520</v>
      </c>
      <c r="D28" s="28" t="s">
        <v>521</v>
      </c>
    </row>
    <row r="29" spans="1:4">
      <c r="A29" s="28">
        <v>31</v>
      </c>
      <c r="B29" s="28" t="s">
        <v>522</v>
      </c>
      <c r="C29" s="28" t="s">
        <v>523</v>
      </c>
      <c r="D29" s="28" t="s">
        <v>524</v>
      </c>
    </row>
    <row r="30" spans="1:4">
      <c r="A30" s="28">
        <v>32</v>
      </c>
      <c r="B30" s="28" t="s">
        <v>525</v>
      </c>
      <c r="C30" s="28" t="s">
        <v>526</v>
      </c>
      <c r="D30" s="28" t="s">
        <v>527</v>
      </c>
    </row>
    <row r="31" spans="1:4">
      <c r="A31" s="28">
        <v>33</v>
      </c>
      <c r="B31" s="28" t="s">
        <v>528</v>
      </c>
      <c r="C31" s="28" t="s">
        <v>529</v>
      </c>
      <c r="D31" s="28" t="s">
        <v>530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E28" sqref="E28"/>
    </sheetView>
  </sheetViews>
  <sheetFormatPr defaultRowHeight="14.25"/>
  <cols>
    <col min="3" max="3" width="38" bestFit="1" customWidth="1"/>
    <col min="4" max="4" width="23.5" bestFit="1" customWidth="1"/>
  </cols>
  <sheetData>
    <row r="1" spans="1:5">
      <c r="A1" s="75" t="s">
        <v>828</v>
      </c>
      <c r="B1" s="29" t="s">
        <v>464</v>
      </c>
      <c r="C1" s="29" t="s">
        <v>531</v>
      </c>
      <c r="D1" s="29" t="s">
        <v>465</v>
      </c>
      <c r="E1" s="29" t="s">
        <v>466</v>
      </c>
    </row>
    <row r="2" spans="1:5">
      <c r="A2" s="29">
        <v>1</v>
      </c>
      <c r="B2" s="29" t="s">
        <v>532</v>
      </c>
      <c r="C2" s="29" t="s">
        <v>533</v>
      </c>
      <c r="D2" s="29" t="s">
        <v>534</v>
      </c>
      <c r="E2" s="29"/>
    </row>
    <row r="3" spans="1:5">
      <c r="A3" s="29">
        <v>2</v>
      </c>
      <c r="B3" s="29" t="s">
        <v>535</v>
      </c>
      <c r="C3" s="29" t="s">
        <v>536</v>
      </c>
      <c r="D3" s="29" t="s">
        <v>534</v>
      </c>
      <c r="E3" s="29"/>
    </row>
    <row r="4" spans="1:5">
      <c r="A4" s="29">
        <v>3</v>
      </c>
      <c r="B4" s="29" t="s">
        <v>537</v>
      </c>
      <c r="C4" s="29" t="s">
        <v>533</v>
      </c>
      <c r="D4" s="29" t="s">
        <v>498</v>
      </c>
      <c r="E4" s="29"/>
    </row>
    <row r="5" spans="1:5">
      <c r="A5" s="29">
        <v>4</v>
      </c>
      <c r="B5" s="29" t="s">
        <v>538</v>
      </c>
      <c r="C5" s="29" t="s">
        <v>536</v>
      </c>
      <c r="D5" s="29" t="s">
        <v>498</v>
      </c>
      <c r="E5" s="29"/>
    </row>
    <row r="6" spans="1:5">
      <c r="A6" s="29">
        <v>5</v>
      </c>
      <c r="B6" s="29" t="s">
        <v>539</v>
      </c>
      <c r="C6" s="29" t="s">
        <v>540</v>
      </c>
      <c r="D6" s="29" t="s">
        <v>539</v>
      </c>
      <c r="E6" s="29"/>
    </row>
    <row r="7" spans="1:5">
      <c r="A7" s="29">
        <v>6</v>
      </c>
      <c r="B7" s="29" t="s">
        <v>280</v>
      </c>
      <c r="C7" s="29" t="s">
        <v>541</v>
      </c>
      <c r="D7" s="29" t="s">
        <v>542</v>
      </c>
      <c r="E7" s="29"/>
    </row>
    <row r="8" spans="1:5">
      <c r="A8" s="29">
        <v>7</v>
      </c>
      <c r="B8" s="29" t="s">
        <v>543</v>
      </c>
      <c r="C8" s="29" t="s">
        <v>541</v>
      </c>
      <c r="D8" s="29" t="s">
        <v>544</v>
      </c>
      <c r="E8" s="29"/>
    </row>
    <row r="9" spans="1:5">
      <c r="A9" s="29">
        <v>8</v>
      </c>
      <c r="B9" s="29" t="s">
        <v>545</v>
      </c>
      <c r="C9" s="29" t="s">
        <v>546</v>
      </c>
      <c r="D9" s="29" t="s">
        <v>534</v>
      </c>
      <c r="E9" s="29"/>
    </row>
    <row r="10" spans="1:5">
      <c r="A10" s="29">
        <v>9</v>
      </c>
      <c r="B10" s="29" t="s">
        <v>547</v>
      </c>
      <c r="C10" s="29" t="s">
        <v>548</v>
      </c>
      <c r="D10" s="29" t="s">
        <v>534</v>
      </c>
      <c r="E10" s="29"/>
    </row>
    <row r="11" spans="1:5">
      <c r="A11" s="29">
        <v>10</v>
      </c>
      <c r="B11" s="29" t="s">
        <v>549</v>
      </c>
      <c r="C11" s="29" t="s">
        <v>550</v>
      </c>
      <c r="D11" s="29" t="s">
        <v>534</v>
      </c>
      <c r="E11" s="29"/>
    </row>
    <row r="12" spans="1:5">
      <c r="A12" s="29">
        <v>11</v>
      </c>
      <c r="B12" s="29" t="s">
        <v>551</v>
      </c>
      <c r="C12" s="29" t="s">
        <v>552</v>
      </c>
      <c r="D12" s="29" t="s">
        <v>534</v>
      </c>
      <c r="E12" s="29"/>
    </row>
    <row r="13" spans="1:5">
      <c r="A13" s="29">
        <v>12</v>
      </c>
      <c r="B13" s="29" t="s">
        <v>553</v>
      </c>
      <c r="C13" s="29" t="s">
        <v>546</v>
      </c>
      <c r="D13" s="29" t="s">
        <v>498</v>
      </c>
      <c r="E13" s="29"/>
    </row>
    <row r="14" spans="1:5">
      <c r="A14" s="29">
        <v>13</v>
      </c>
      <c r="B14" s="29" t="s">
        <v>554</v>
      </c>
      <c r="C14" s="29" t="s">
        <v>548</v>
      </c>
      <c r="D14" s="29" t="s">
        <v>498</v>
      </c>
      <c r="E14" s="29"/>
    </row>
    <row r="15" spans="1:5">
      <c r="A15" s="29">
        <v>14</v>
      </c>
      <c r="B15" s="29" t="s">
        <v>555</v>
      </c>
      <c r="C15" s="29" t="s">
        <v>550</v>
      </c>
      <c r="D15" s="29" t="s">
        <v>498</v>
      </c>
      <c r="E15" s="29"/>
    </row>
    <row r="16" spans="1:5">
      <c r="A16" s="29">
        <v>15</v>
      </c>
      <c r="B16" s="29" t="s">
        <v>556</v>
      </c>
      <c r="C16" s="29" t="s">
        <v>552</v>
      </c>
      <c r="D16" s="29" t="s">
        <v>498</v>
      </c>
      <c r="E16" s="29"/>
    </row>
    <row r="17" spans="1:4">
      <c r="A17" s="29">
        <v>16</v>
      </c>
      <c r="B17" s="29" t="s">
        <v>557</v>
      </c>
      <c r="C17" s="29" t="s">
        <v>558</v>
      </c>
      <c r="D17" s="29" t="s">
        <v>534</v>
      </c>
    </row>
    <row r="18" spans="1:4">
      <c r="A18" s="29">
        <v>17</v>
      </c>
      <c r="B18" s="29" t="s">
        <v>559</v>
      </c>
      <c r="C18" s="29" t="s">
        <v>560</v>
      </c>
      <c r="D18" s="29" t="s">
        <v>534</v>
      </c>
    </row>
    <row r="19" spans="1:4">
      <c r="A19" s="29">
        <v>18</v>
      </c>
      <c r="B19" s="29" t="s">
        <v>561</v>
      </c>
      <c r="C19" s="29" t="s">
        <v>562</v>
      </c>
      <c r="D19" s="29" t="s">
        <v>534</v>
      </c>
    </row>
    <row r="20" spans="1:4">
      <c r="A20" s="29">
        <v>19</v>
      </c>
      <c r="B20" s="29" t="s">
        <v>563</v>
      </c>
      <c r="C20" s="29" t="s">
        <v>558</v>
      </c>
      <c r="D20" s="29" t="s">
        <v>498</v>
      </c>
    </row>
    <row r="21" spans="1:4">
      <c r="A21" s="29">
        <v>20</v>
      </c>
      <c r="B21" s="29" t="s">
        <v>564</v>
      </c>
      <c r="C21" s="29" t="s">
        <v>560</v>
      </c>
      <c r="D21" s="29" t="s">
        <v>498</v>
      </c>
    </row>
    <row r="22" spans="1:4">
      <c r="A22" s="29">
        <v>21</v>
      </c>
      <c r="B22" s="29" t="s">
        <v>565</v>
      </c>
      <c r="C22" s="29" t="s">
        <v>562</v>
      </c>
      <c r="D22" s="29" t="s">
        <v>498</v>
      </c>
    </row>
    <row r="23" spans="1:4">
      <c r="A23" s="29">
        <v>22</v>
      </c>
      <c r="B23" s="29" t="s">
        <v>566</v>
      </c>
      <c r="C23" s="29" t="s">
        <v>567</v>
      </c>
      <c r="D23" s="29" t="s">
        <v>498</v>
      </c>
    </row>
    <row r="24" spans="1:4">
      <c r="A24" s="29">
        <v>23</v>
      </c>
      <c r="B24" s="29" t="s">
        <v>568</v>
      </c>
      <c r="C24" s="29" t="s">
        <v>567</v>
      </c>
      <c r="D24" s="29" t="s">
        <v>534</v>
      </c>
    </row>
    <row r="25" spans="1:4">
      <c r="A25" s="29">
        <v>24</v>
      </c>
      <c r="B25" s="29" t="s">
        <v>569</v>
      </c>
      <c r="C25" s="29" t="s">
        <v>570</v>
      </c>
      <c r="D25" s="29" t="s">
        <v>498</v>
      </c>
    </row>
    <row r="26" spans="1:4">
      <c r="A26" s="29">
        <v>25</v>
      </c>
      <c r="B26" s="29" t="s">
        <v>571</v>
      </c>
      <c r="C26" s="29" t="s">
        <v>570</v>
      </c>
      <c r="D26" s="29" t="s">
        <v>534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25"/>
  <cols>
    <col min="1" max="1" width="15.125" style="73" bestFit="1" customWidth="1"/>
    <col min="2" max="2" width="138.375" bestFit="1" customWidth="1"/>
  </cols>
  <sheetData>
    <row r="1" spans="1:2" ht="111" customHeight="1">
      <c r="A1" s="1" t="s">
        <v>850</v>
      </c>
      <c r="B1" s="70" t="s">
        <v>728</v>
      </c>
    </row>
    <row r="2" spans="1:2">
      <c r="A2" s="1" t="s">
        <v>851</v>
      </c>
      <c r="B2" s="75" t="s">
        <v>852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7"/>
  <sheetViews>
    <sheetView topLeftCell="A16" workbookViewId="0">
      <selection activeCell="C27" sqref="C27"/>
    </sheetView>
  </sheetViews>
  <sheetFormatPr defaultRowHeight="14.25"/>
  <cols>
    <col min="3" max="3" width="69.25" bestFit="1" customWidth="1"/>
    <col min="4" max="4" width="77.5" bestFit="1" customWidth="1"/>
    <col min="5" max="5" width="13" bestFit="1" customWidth="1"/>
  </cols>
  <sheetData>
    <row r="1" spans="1:5">
      <c r="A1" s="73" t="s">
        <v>827</v>
      </c>
      <c r="B1" s="1" t="s">
        <v>829</v>
      </c>
      <c r="C1" s="1" t="s">
        <v>830</v>
      </c>
      <c r="D1" s="1" t="s">
        <v>831</v>
      </c>
      <c r="E1" s="1" t="s">
        <v>858</v>
      </c>
    </row>
    <row r="2" spans="1:5">
      <c r="A2">
        <v>1</v>
      </c>
      <c r="B2" s="1" t="s">
        <v>832</v>
      </c>
      <c r="C2" s="1" t="s">
        <v>849</v>
      </c>
      <c r="D2" s="1" t="s">
        <v>855</v>
      </c>
      <c r="E2" s="1" t="s">
        <v>857</v>
      </c>
    </row>
    <row r="3" spans="1:5" s="73" customFormat="1">
      <c r="A3" s="73">
        <v>2</v>
      </c>
      <c r="B3" s="1" t="s">
        <v>845</v>
      </c>
      <c r="C3" s="1" t="s">
        <v>849</v>
      </c>
      <c r="D3" s="1" t="s">
        <v>856</v>
      </c>
      <c r="E3" s="1" t="s">
        <v>857</v>
      </c>
    </row>
    <row r="4" spans="1:5" s="73" customFormat="1">
      <c r="A4" s="73">
        <v>3</v>
      </c>
      <c r="B4" s="1" t="s">
        <v>848</v>
      </c>
      <c r="C4" s="1" t="s">
        <v>849</v>
      </c>
      <c r="D4" s="1" t="s">
        <v>854</v>
      </c>
      <c r="E4" s="1" t="s">
        <v>857</v>
      </c>
    </row>
    <row r="5" spans="1:5" s="73" customFormat="1">
      <c r="A5" s="73">
        <v>4</v>
      </c>
      <c r="B5" s="1" t="s">
        <v>847</v>
      </c>
      <c r="C5" s="1" t="s">
        <v>849</v>
      </c>
      <c r="D5" s="1" t="s">
        <v>853</v>
      </c>
      <c r="E5" s="1" t="s">
        <v>857</v>
      </c>
    </row>
    <row r="6" spans="1:5">
      <c r="A6" s="73">
        <v>5</v>
      </c>
      <c r="B6" s="1" t="s">
        <v>833</v>
      </c>
      <c r="C6" s="1" t="s">
        <v>862</v>
      </c>
      <c r="D6" s="1" t="s">
        <v>864</v>
      </c>
      <c r="E6" s="1" t="s">
        <v>901</v>
      </c>
    </row>
    <row r="7" spans="1:5">
      <c r="A7" s="73">
        <v>6</v>
      </c>
      <c r="B7" s="1" t="s">
        <v>834</v>
      </c>
      <c r="C7" s="1" t="s">
        <v>863</v>
      </c>
      <c r="D7" s="1" t="s">
        <v>865</v>
      </c>
      <c r="E7" s="1" t="s">
        <v>901</v>
      </c>
    </row>
    <row r="8" spans="1:5">
      <c r="A8" s="73">
        <v>7</v>
      </c>
      <c r="B8" s="1" t="s">
        <v>835</v>
      </c>
      <c r="C8" s="1" t="s">
        <v>859</v>
      </c>
      <c r="D8" s="1"/>
      <c r="E8" s="1" t="s">
        <v>901</v>
      </c>
    </row>
    <row r="9" spans="1:5">
      <c r="A9" s="73">
        <v>8</v>
      </c>
      <c r="B9" s="1" t="s">
        <v>840</v>
      </c>
      <c r="C9" s="1" t="s">
        <v>866</v>
      </c>
      <c r="E9" s="1" t="s">
        <v>901</v>
      </c>
    </row>
    <row r="10" spans="1:5" s="73" customFormat="1">
      <c r="A10" s="73">
        <v>9</v>
      </c>
      <c r="B10" s="1" t="s">
        <v>870</v>
      </c>
      <c r="C10" s="1" t="s">
        <v>905</v>
      </c>
      <c r="D10" s="1" t="s">
        <v>884</v>
      </c>
      <c r="E10" s="1" t="s">
        <v>901</v>
      </c>
    </row>
    <row r="11" spans="1:5">
      <c r="A11" s="73">
        <v>10</v>
      </c>
      <c r="B11" s="1" t="s">
        <v>837</v>
      </c>
      <c r="C11" s="1" t="s">
        <v>871</v>
      </c>
      <c r="D11" s="1" t="s">
        <v>872</v>
      </c>
      <c r="E11" s="1" t="s">
        <v>901</v>
      </c>
    </row>
    <row r="12" spans="1:5">
      <c r="A12" s="73">
        <v>11</v>
      </c>
      <c r="B12" s="1" t="s">
        <v>838</v>
      </c>
      <c r="C12" s="1" t="s">
        <v>904</v>
      </c>
      <c r="E12" s="1" t="s">
        <v>901</v>
      </c>
    </row>
    <row r="13" spans="1:5" s="73" customFormat="1">
      <c r="A13" s="73">
        <v>12</v>
      </c>
      <c r="B13" s="1" t="s">
        <v>873</v>
      </c>
      <c r="C13" s="1" t="s">
        <v>877</v>
      </c>
      <c r="E13" s="1" t="s">
        <v>901</v>
      </c>
    </row>
    <row r="14" spans="1:5" s="73" customFormat="1">
      <c r="A14" s="73">
        <v>13</v>
      </c>
      <c r="B14" s="1" t="s">
        <v>874</v>
      </c>
      <c r="C14" s="1" t="s">
        <v>880</v>
      </c>
      <c r="E14" s="1" t="s">
        <v>901</v>
      </c>
    </row>
    <row r="15" spans="1:5">
      <c r="A15" s="73">
        <v>14</v>
      </c>
      <c r="B15" s="1" t="s">
        <v>836</v>
      </c>
      <c r="C15" s="1" t="s">
        <v>879</v>
      </c>
      <c r="E15" s="1" t="s">
        <v>901</v>
      </c>
    </row>
    <row r="16" spans="1:5">
      <c r="A16" s="73">
        <v>15</v>
      </c>
      <c r="B16" s="1" t="s">
        <v>843</v>
      </c>
      <c r="C16" s="1" t="s">
        <v>878</v>
      </c>
      <c r="E16" s="1" t="s">
        <v>901</v>
      </c>
    </row>
    <row r="17" spans="1:5" s="73" customFormat="1">
      <c r="A17" s="73">
        <v>16</v>
      </c>
      <c r="B17" s="1" t="s">
        <v>881</v>
      </c>
      <c r="C17" s="1" t="s">
        <v>903</v>
      </c>
      <c r="E17" s="1" t="s">
        <v>901</v>
      </c>
    </row>
    <row r="18" spans="1:5" s="73" customFormat="1">
      <c r="A18" s="73">
        <v>17</v>
      </c>
      <c r="B18" s="1" t="s">
        <v>882</v>
      </c>
      <c r="C18" s="1" t="s">
        <v>883</v>
      </c>
      <c r="E18" s="1" t="s">
        <v>901</v>
      </c>
    </row>
    <row r="19" spans="1:5" s="73" customFormat="1">
      <c r="A19" s="73">
        <v>18</v>
      </c>
      <c r="B19" s="1" t="s">
        <v>886</v>
      </c>
      <c r="C19" s="1" t="s">
        <v>887</v>
      </c>
      <c r="E19" s="1" t="s">
        <v>901</v>
      </c>
    </row>
    <row r="20" spans="1:5" s="73" customFormat="1">
      <c r="A20" s="73">
        <v>19</v>
      </c>
      <c r="B20" s="1" t="s">
        <v>890</v>
      </c>
      <c r="C20" s="1" t="s">
        <v>889</v>
      </c>
      <c r="E20" s="1" t="s">
        <v>901</v>
      </c>
    </row>
    <row r="21" spans="1:5" s="73" customFormat="1">
      <c r="A21" s="73">
        <v>20</v>
      </c>
      <c r="B21" s="1" t="s">
        <v>891</v>
      </c>
      <c r="C21" s="1" t="s">
        <v>892</v>
      </c>
      <c r="E21" s="1" t="s">
        <v>901</v>
      </c>
    </row>
    <row r="22" spans="1:5" s="73" customFormat="1">
      <c r="A22" s="73">
        <v>21</v>
      </c>
      <c r="B22" s="1" t="s">
        <v>895</v>
      </c>
      <c r="C22" s="1" t="s">
        <v>897</v>
      </c>
      <c r="E22" s="1" t="s">
        <v>901</v>
      </c>
    </row>
    <row r="23" spans="1:5" s="73" customFormat="1">
      <c r="A23" s="73">
        <v>22</v>
      </c>
      <c r="B23" s="1" t="s">
        <v>896</v>
      </c>
      <c r="C23" s="1" t="s">
        <v>898</v>
      </c>
      <c r="E23" s="1" t="s">
        <v>901</v>
      </c>
    </row>
    <row r="24" spans="1:5" s="73" customFormat="1">
      <c r="A24" s="73">
        <v>23</v>
      </c>
      <c r="B24" s="1" t="s">
        <v>899</v>
      </c>
      <c r="C24" s="1" t="s">
        <v>900</v>
      </c>
      <c r="E24" s="1" t="s">
        <v>901</v>
      </c>
    </row>
    <row r="25" spans="1:5">
      <c r="A25" s="73">
        <v>24</v>
      </c>
      <c r="B25" s="1" t="s">
        <v>839</v>
      </c>
      <c r="C25" s="1" t="s">
        <v>868</v>
      </c>
      <c r="D25" s="1" t="s">
        <v>861</v>
      </c>
      <c r="E25" s="1" t="s">
        <v>901</v>
      </c>
    </row>
    <row r="26" spans="1:5">
      <c r="A26" s="73">
        <v>25</v>
      </c>
      <c r="B26" s="1" t="s">
        <v>842</v>
      </c>
      <c r="C26" s="1" t="s">
        <v>876</v>
      </c>
      <c r="D26" s="1" t="s">
        <v>875</v>
      </c>
      <c r="E26" s="1" t="s">
        <v>901</v>
      </c>
    </row>
    <row r="27" spans="1:5">
      <c r="A27" s="73">
        <v>26</v>
      </c>
      <c r="B27" s="1" t="s">
        <v>846</v>
      </c>
      <c r="C27" s="1" t="s">
        <v>902</v>
      </c>
      <c r="D27" s="1" t="s">
        <v>888</v>
      </c>
      <c r="E27" s="1" t="s">
        <v>901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" sqref="C1"/>
    </sheetView>
  </sheetViews>
  <sheetFormatPr defaultRowHeight="14.25"/>
  <cols>
    <col min="3" max="3" width="19.25" bestFit="1" customWidth="1"/>
  </cols>
  <sheetData>
    <row r="1" spans="1:5">
      <c r="A1" s="30" t="s">
        <v>463</v>
      </c>
      <c r="B1" s="30" t="s">
        <v>464</v>
      </c>
      <c r="C1" s="30" t="s">
        <v>465</v>
      </c>
    </row>
    <row r="2" spans="1:5">
      <c r="A2" s="30">
        <v>1</v>
      </c>
      <c r="B2" s="30"/>
      <c r="C2" s="75" t="s">
        <v>826</v>
      </c>
    </row>
    <row r="3" spans="1:5">
      <c r="A3" s="30">
        <v>2</v>
      </c>
      <c r="B3" s="30"/>
      <c r="C3" s="30" t="s">
        <v>470</v>
      </c>
    </row>
    <row r="4" spans="1:5">
      <c r="A4" s="30">
        <v>3</v>
      </c>
      <c r="B4" s="30"/>
      <c r="C4" s="30" t="s">
        <v>474</v>
      </c>
    </row>
    <row r="5" spans="1:5">
      <c r="A5" s="30">
        <v>4</v>
      </c>
      <c r="B5" s="30"/>
      <c r="C5" s="30" t="s">
        <v>572</v>
      </c>
    </row>
    <row r="6" spans="1:5">
      <c r="B6" s="1" t="s">
        <v>841</v>
      </c>
      <c r="C6" s="1" t="s">
        <v>869</v>
      </c>
      <c r="D6" s="1" t="s">
        <v>867</v>
      </c>
      <c r="E6" s="1" t="s">
        <v>860</v>
      </c>
    </row>
    <row r="7" spans="1:5">
      <c r="A7" s="30">
        <v>5</v>
      </c>
      <c r="B7" s="30"/>
      <c r="C7" s="30"/>
    </row>
    <row r="8" spans="1:5">
      <c r="A8" s="30">
        <v>6</v>
      </c>
      <c r="B8" s="30"/>
      <c r="C8" s="30"/>
    </row>
    <row r="9" spans="1:5">
      <c r="A9" s="30">
        <v>7</v>
      </c>
      <c r="B9" s="30"/>
      <c r="C9" s="30"/>
    </row>
    <row r="10" spans="1:5">
      <c r="A10" s="30">
        <v>8</v>
      </c>
      <c r="B10" s="30"/>
      <c r="C10" s="30"/>
    </row>
    <row r="11" spans="1:5">
      <c r="A11" s="30">
        <v>9</v>
      </c>
      <c r="B11" s="30"/>
      <c r="C11" s="30"/>
    </row>
    <row r="12" spans="1:5">
      <c r="A12" s="30">
        <v>10</v>
      </c>
      <c r="B12" s="30"/>
      <c r="C12" s="30"/>
    </row>
    <row r="13" spans="1:5">
      <c r="A13" s="30">
        <v>11</v>
      </c>
      <c r="B13" s="30"/>
      <c r="C13" s="30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36"/>
  <sheetViews>
    <sheetView topLeftCell="A4" zoomScale="85" zoomScaleNormal="85" workbookViewId="0">
      <selection activeCell="H82" sqref="H82:H83"/>
    </sheetView>
  </sheetViews>
  <sheetFormatPr defaultRowHeight="14.25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85" t="s">
        <v>161</v>
      </c>
      <c r="B1" s="84" t="s">
        <v>164</v>
      </c>
      <c r="C1" s="84" t="s">
        <v>162</v>
      </c>
      <c r="D1" s="84" t="s">
        <v>187</v>
      </c>
      <c r="E1" s="84" t="s">
        <v>124</v>
      </c>
      <c r="F1" s="84" t="s">
        <v>168</v>
      </c>
      <c r="G1" s="81" t="s">
        <v>0</v>
      </c>
      <c r="H1" s="81"/>
      <c r="I1" s="81"/>
      <c r="J1" s="81"/>
      <c r="K1" s="4"/>
      <c r="L1" s="10"/>
      <c r="M1" s="10"/>
      <c r="N1" s="83" t="s">
        <v>244</v>
      </c>
      <c r="O1" s="81" t="s">
        <v>27</v>
      </c>
      <c r="P1" s="82"/>
      <c r="Q1" s="82"/>
      <c r="R1" s="82"/>
      <c r="S1" s="82"/>
      <c r="T1" s="82"/>
      <c r="U1" s="82"/>
      <c r="V1" s="82"/>
      <c r="W1" s="82"/>
    </row>
    <row r="2" spans="1:23">
      <c r="A2" s="86"/>
      <c r="B2" s="84"/>
      <c r="C2" s="87"/>
      <c r="D2" s="84"/>
      <c r="E2" s="84"/>
      <c r="F2" s="84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83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一阶段</vt:lpstr>
      <vt:lpstr>actor角色表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2015-08-25T04:21:16Z</dcterms:modified>
</cp:coreProperties>
</file>